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18-Общий обменник\12. Алыков Р.Ч\От Рабченюка П.Ю\Разбивка по МО для сайта в раздел капитальный ремонт 2021\"/>
    </mc:Choice>
  </mc:AlternateContent>
  <bookViews>
    <workbookView xWindow="0" yWindow="0" windowWidth="28800" windowHeight="11985"/>
  </bookViews>
  <sheets>
    <sheet name="2020-2022" sheetId="1" r:id="rId1"/>
  </sheets>
  <definedNames>
    <definedName name="_xlnm._FilterDatabase" localSheetId="0" hidden="1">'2020-2022'!$A$11:$BL$166</definedName>
    <definedName name="_xlnm.Print_Titles" localSheetId="0">'2020-2022'!$11:$11</definedName>
    <definedName name="_xlnm.Print_Area" localSheetId="0">'2020-2022'!$A$1:$Q$166</definedName>
  </definedNames>
  <calcPr calcId="152511"/>
</workbook>
</file>

<file path=xl/calcChain.xml><?xml version="1.0" encoding="utf-8"?>
<calcChain xmlns="http://schemas.openxmlformats.org/spreadsheetml/2006/main">
  <c r="P147" i="1" l="1"/>
  <c r="O147" i="1"/>
  <c r="Q13" i="1" l="1"/>
  <c r="I12" i="1"/>
  <c r="H12" i="1"/>
  <c r="L45" i="1"/>
  <c r="L42" i="1" s="1"/>
  <c r="M44" i="1"/>
  <c r="Q44" i="1" s="1"/>
  <c r="M43" i="1"/>
  <c r="Q43" i="1" s="1"/>
  <c r="P42" i="1"/>
  <c r="O42" i="1"/>
  <c r="N42" i="1"/>
  <c r="M45" i="1" l="1"/>
  <c r="Q45" i="1" s="1"/>
  <c r="M42" i="1" l="1"/>
  <c r="Q42" i="1" s="1"/>
  <c r="L56" i="1" l="1"/>
  <c r="M58" i="1"/>
  <c r="Q58" i="1" s="1"/>
  <c r="M57" i="1"/>
  <c r="P56" i="1"/>
  <c r="O56" i="1"/>
  <c r="N56" i="1"/>
  <c r="M56" i="1" l="1"/>
  <c r="Q56" i="1" s="1"/>
  <c r="Q57" i="1"/>
  <c r="P165" i="1" l="1"/>
  <c r="O165" i="1"/>
  <c r="P162" i="1"/>
  <c r="O162" i="1"/>
  <c r="P159" i="1"/>
  <c r="O159" i="1"/>
  <c r="P156" i="1"/>
  <c r="O156" i="1"/>
  <c r="P153" i="1"/>
  <c r="O153" i="1"/>
  <c r="P150" i="1"/>
  <c r="O150" i="1"/>
  <c r="L36" i="1" l="1"/>
  <c r="L109" i="1"/>
  <c r="L101" i="1"/>
  <c r="L93" i="1"/>
  <c r="L77" i="1"/>
  <c r="L68" i="1"/>
  <c r="L63" i="1"/>
  <c r="L55" i="1"/>
  <c r="L50" i="1"/>
  <c r="L41" i="1"/>
  <c r="L31" i="1"/>
  <c r="L26" i="1"/>
  <c r="L21" i="1"/>
  <c r="P144" i="1" l="1"/>
  <c r="O144" i="1"/>
  <c r="P141" i="1"/>
  <c r="O141" i="1"/>
  <c r="P138" i="1"/>
  <c r="O138" i="1"/>
  <c r="P135" i="1"/>
  <c r="O135" i="1"/>
  <c r="P132" i="1"/>
  <c r="O132" i="1"/>
  <c r="P129" i="1"/>
  <c r="O129" i="1"/>
  <c r="P126" i="1"/>
  <c r="O126" i="1"/>
  <c r="N164" i="1"/>
  <c r="N161" i="1"/>
  <c r="N158" i="1"/>
  <c r="N155" i="1"/>
  <c r="N152" i="1"/>
  <c r="N149" i="1"/>
  <c r="N146" i="1"/>
  <c r="N143" i="1"/>
  <c r="N140" i="1"/>
  <c r="N137" i="1"/>
  <c r="N134" i="1"/>
  <c r="N131" i="1"/>
  <c r="N128" i="1"/>
  <c r="N125" i="1"/>
  <c r="N120" i="1"/>
  <c r="O120" i="1"/>
  <c r="P120" i="1"/>
  <c r="N115" i="1"/>
  <c r="O115" i="1"/>
  <c r="P115" i="1"/>
  <c r="N110" i="1"/>
  <c r="O110" i="1"/>
  <c r="P110" i="1"/>
  <c r="N102" i="1"/>
  <c r="O102" i="1"/>
  <c r="P102" i="1"/>
  <c r="N94" i="1"/>
  <c r="O94" i="1"/>
  <c r="P94" i="1"/>
  <c r="N86" i="1"/>
  <c r="O86" i="1"/>
  <c r="P86" i="1"/>
  <c r="N78" i="1"/>
  <c r="O78" i="1"/>
  <c r="P78" i="1"/>
  <c r="N69" i="1"/>
  <c r="O69" i="1"/>
  <c r="P69" i="1"/>
  <c r="N64" i="1"/>
  <c r="O64" i="1"/>
  <c r="P64" i="1"/>
  <c r="N59" i="1"/>
  <c r="O59" i="1"/>
  <c r="P59" i="1"/>
  <c r="N51" i="1"/>
  <c r="O51" i="1"/>
  <c r="P51" i="1"/>
  <c r="N46" i="1"/>
  <c r="O46" i="1"/>
  <c r="P46" i="1"/>
  <c r="N37" i="1"/>
  <c r="O37" i="1"/>
  <c r="P37" i="1"/>
  <c r="N32" i="1"/>
  <c r="O32" i="1"/>
  <c r="P32" i="1"/>
  <c r="N27" i="1"/>
  <c r="O27" i="1"/>
  <c r="P27" i="1"/>
  <c r="N22" i="1"/>
  <c r="O22" i="1"/>
  <c r="P22" i="1"/>
  <c r="N18" i="1"/>
  <c r="O18" i="1"/>
  <c r="P18" i="1"/>
  <c r="N14" i="1"/>
  <c r="O14" i="1"/>
  <c r="P14" i="1"/>
  <c r="N12" i="1" l="1"/>
  <c r="M166" i="1" l="1"/>
  <c r="P164" i="1"/>
  <c r="O164" i="1"/>
  <c r="L164" i="1"/>
  <c r="M163" i="1"/>
  <c r="P161" i="1"/>
  <c r="O161" i="1"/>
  <c r="L161" i="1"/>
  <c r="M160" i="1"/>
  <c r="M158" i="1" s="1"/>
  <c r="P158" i="1"/>
  <c r="O158" i="1"/>
  <c r="L158" i="1"/>
  <c r="M157" i="1"/>
  <c r="P155" i="1"/>
  <c r="O155" i="1"/>
  <c r="L155" i="1"/>
  <c r="M154" i="1"/>
  <c r="P152" i="1"/>
  <c r="O152" i="1"/>
  <c r="L152" i="1"/>
  <c r="M151" i="1"/>
  <c r="M149" i="1" s="1"/>
  <c r="P149" i="1"/>
  <c r="O149" i="1"/>
  <c r="L149" i="1"/>
  <c r="M148" i="1"/>
  <c r="P146" i="1"/>
  <c r="O146" i="1"/>
  <c r="L146" i="1"/>
  <c r="M145" i="1"/>
  <c r="P143" i="1"/>
  <c r="O143" i="1"/>
  <c r="L143" i="1"/>
  <c r="M142" i="1"/>
  <c r="P140" i="1"/>
  <c r="O140" i="1"/>
  <c r="L140" i="1"/>
  <c r="M139" i="1"/>
  <c r="M137" i="1" s="1"/>
  <c r="P137" i="1"/>
  <c r="O137" i="1"/>
  <c r="L137" i="1"/>
  <c r="M136" i="1"/>
  <c r="P134" i="1"/>
  <c r="L134" i="1"/>
  <c r="M133" i="1"/>
  <c r="M131" i="1" s="1"/>
  <c r="P131" i="1"/>
  <c r="O131" i="1"/>
  <c r="L131" i="1"/>
  <c r="M130" i="1"/>
  <c r="P128" i="1"/>
  <c r="O128" i="1"/>
  <c r="L128" i="1"/>
  <c r="M127" i="1"/>
  <c r="P125" i="1"/>
  <c r="O125" i="1"/>
  <c r="L125" i="1"/>
  <c r="L124" i="1"/>
  <c r="M124" i="1" s="1"/>
  <c r="Q124" i="1" s="1"/>
  <c r="M123" i="1"/>
  <c r="Q123" i="1" s="1"/>
  <c r="M122" i="1"/>
  <c r="Q121" i="1"/>
  <c r="L119" i="1"/>
  <c r="M119" i="1" s="1"/>
  <c r="Q119" i="1" s="1"/>
  <c r="M118" i="1"/>
  <c r="Q118" i="1" s="1"/>
  <c r="M117" i="1"/>
  <c r="Q116" i="1"/>
  <c r="L114" i="1"/>
  <c r="M114" i="1" s="1"/>
  <c r="Q114" i="1" s="1"/>
  <c r="M113" i="1"/>
  <c r="Q113" i="1" s="1"/>
  <c r="M112" i="1"/>
  <c r="M111" i="1"/>
  <c r="Q111" i="1" s="1"/>
  <c r="M109" i="1"/>
  <c r="Q109" i="1" s="1"/>
  <c r="M108" i="1"/>
  <c r="Q108" i="1" s="1"/>
  <c r="Q107" i="1"/>
  <c r="Q106" i="1"/>
  <c r="M105" i="1"/>
  <c r="Q105" i="1" s="1"/>
  <c r="M104" i="1"/>
  <c r="M103" i="1"/>
  <c r="Q103" i="1" s="1"/>
  <c r="L94" i="1"/>
  <c r="M100" i="1"/>
  <c r="Q100" i="1" s="1"/>
  <c r="Q99" i="1"/>
  <c r="Q98" i="1"/>
  <c r="M97" i="1"/>
  <c r="Q97" i="1" s="1"/>
  <c r="M96" i="1"/>
  <c r="M95" i="1"/>
  <c r="Q95" i="1" s="1"/>
  <c r="M93" i="1"/>
  <c r="Q93" i="1" s="1"/>
  <c r="M92" i="1"/>
  <c r="Q92" i="1" s="1"/>
  <c r="Q91" i="1"/>
  <c r="M90" i="1"/>
  <c r="Q90" i="1" s="1"/>
  <c r="M89" i="1"/>
  <c r="Q89" i="1" s="1"/>
  <c r="M88" i="1"/>
  <c r="M87" i="1"/>
  <c r="Q87" i="1" s="1"/>
  <c r="L85" i="1"/>
  <c r="M85" i="1" s="1"/>
  <c r="Q85" i="1" s="1"/>
  <c r="M84" i="1"/>
  <c r="Q84" i="1" s="1"/>
  <c r="M83" i="1"/>
  <c r="Q83" i="1" s="1"/>
  <c r="M82" i="1"/>
  <c r="Q82" i="1" s="1"/>
  <c r="M81" i="1"/>
  <c r="Q81" i="1" s="1"/>
  <c r="M80" i="1"/>
  <c r="Q80" i="1" s="1"/>
  <c r="M79" i="1"/>
  <c r="L69" i="1"/>
  <c r="M76" i="1"/>
  <c r="Q76" i="1" s="1"/>
  <c r="M75" i="1"/>
  <c r="Q75" i="1" s="1"/>
  <c r="M74" i="1"/>
  <c r="Q74" i="1" s="1"/>
  <c r="M73" i="1"/>
  <c r="Q73" i="1" s="1"/>
  <c r="M72" i="1"/>
  <c r="Q72" i="1" s="1"/>
  <c r="M71" i="1"/>
  <c r="Q70" i="1"/>
  <c r="M68" i="1"/>
  <c r="Q68" i="1" s="1"/>
  <c r="M67" i="1"/>
  <c r="Q67" i="1" s="1"/>
  <c r="M66" i="1"/>
  <c r="Q65" i="1"/>
  <c r="M63" i="1"/>
  <c r="Q63" i="1" s="1"/>
  <c r="M62" i="1"/>
  <c r="Q62" i="1" s="1"/>
  <c r="M61" i="1"/>
  <c r="M60" i="1"/>
  <c r="Q60" i="1" s="1"/>
  <c r="M55" i="1"/>
  <c r="Q55" i="1" s="1"/>
  <c r="M54" i="1"/>
  <c r="Q54" i="1" s="1"/>
  <c r="M53" i="1"/>
  <c r="M52" i="1"/>
  <c r="Q52" i="1" s="1"/>
  <c r="M50" i="1"/>
  <c r="Q50" i="1" s="1"/>
  <c r="M49" i="1"/>
  <c r="Q49" i="1" s="1"/>
  <c r="M48" i="1"/>
  <c r="M47" i="1"/>
  <c r="Q47" i="1" s="1"/>
  <c r="M41" i="1"/>
  <c r="Q41" i="1" s="1"/>
  <c r="M40" i="1"/>
  <c r="Q40" i="1" s="1"/>
  <c r="M39" i="1"/>
  <c r="Q38" i="1"/>
  <c r="L32" i="1"/>
  <c r="M35" i="1"/>
  <c r="Q35" i="1" s="1"/>
  <c r="M34" i="1"/>
  <c r="Q33" i="1"/>
  <c r="L27" i="1"/>
  <c r="M30" i="1"/>
  <c r="Q30" i="1" s="1"/>
  <c r="M29" i="1"/>
  <c r="Q28" i="1"/>
  <c r="L22" i="1"/>
  <c r="M25" i="1"/>
  <c r="Q25" i="1" s="1"/>
  <c r="M24" i="1"/>
  <c r="Q23" i="1"/>
  <c r="M21" i="1"/>
  <c r="Q21" i="1" s="1"/>
  <c r="M20" i="1"/>
  <c r="Q19" i="1"/>
  <c r="L17" i="1"/>
  <c r="M17" i="1" s="1"/>
  <c r="Q17" i="1" s="1"/>
  <c r="M16" i="1"/>
  <c r="M15" i="1"/>
  <c r="Q15" i="1" s="1"/>
  <c r="P12" i="1" l="1"/>
  <c r="Q130" i="1"/>
  <c r="M128" i="1"/>
  <c r="Q142" i="1"/>
  <c r="M140" i="1"/>
  <c r="Q154" i="1"/>
  <c r="M152" i="1"/>
  <c r="Q157" i="1"/>
  <c r="M155" i="1"/>
  <c r="Q127" i="1"/>
  <c r="M125" i="1"/>
  <c r="Q135" i="1"/>
  <c r="O134" i="1"/>
  <c r="O12" i="1" s="1"/>
  <c r="Q136" i="1"/>
  <c r="M134" i="1"/>
  <c r="Q148" i="1"/>
  <c r="M146" i="1"/>
  <c r="Q146" i="1" s="1"/>
  <c r="Q166" i="1"/>
  <c r="M164" i="1"/>
  <c r="Q164" i="1" s="1"/>
  <c r="Q145" i="1"/>
  <c r="M143" i="1"/>
  <c r="Q143" i="1" s="1"/>
  <c r="Q163" i="1"/>
  <c r="M161" i="1"/>
  <c r="Q161" i="1" s="1"/>
  <c r="Q48" i="1"/>
  <c r="M46" i="1"/>
  <c r="Q46" i="1" s="1"/>
  <c r="Q96" i="1"/>
  <c r="Q79" i="1"/>
  <c r="M78" i="1"/>
  <c r="Q78" i="1" s="1"/>
  <c r="Q88" i="1"/>
  <c r="M86" i="1"/>
  <c r="Q86" i="1" s="1"/>
  <c r="Q24" i="1"/>
  <c r="Q29" i="1"/>
  <c r="Q39" i="1"/>
  <c r="M37" i="1"/>
  <c r="Q37" i="1" s="1"/>
  <c r="Q53" i="1"/>
  <c r="M51" i="1"/>
  <c r="Q51" i="1" s="1"/>
  <c r="Q66" i="1"/>
  <c r="M64" i="1"/>
  <c r="Q64" i="1" s="1"/>
  <c r="Q112" i="1"/>
  <c r="M110" i="1"/>
  <c r="Q110" i="1" s="1"/>
  <c r="Q122" i="1"/>
  <c r="M120" i="1"/>
  <c r="Q120" i="1" s="1"/>
  <c r="Q34" i="1"/>
  <c r="Q61" i="1"/>
  <c r="M59" i="1"/>
  <c r="Q59" i="1" s="1"/>
  <c r="Q71" i="1"/>
  <c r="Q117" i="1"/>
  <c r="M115" i="1"/>
  <c r="Q115" i="1" s="1"/>
  <c r="Q16" i="1"/>
  <c r="M14" i="1"/>
  <c r="Q20" i="1"/>
  <c r="M18" i="1"/>
  <c r="Q18" i="1" s="1"/>
  <c r="Q104" i="1"/>
  <c r="M102" i="1"/>
  <c r="Q102" i="1" s="1"/>
  <c r="Q138" i="1"/>
  <c r="Q162" i="1"/>
  <c r="Q129" i="1"/>
  <c r="Q153" i="1"/>
  <c r="Q137" i="1"/>
  <c r="Q139" i="1"/>
  <c r="Q144" i="1"/>
  <c r="Q159" i="1"/>
  <c r="Q126" i="1"/>
  <c r="Q150" i="1"/>
  <c r="Q131" i="1"/>
  <c r="Q133" i="1"/>
  <c r="Q141" i="1"/>
  <c r="Q158" i="1"/>
  <c r="Q160" i="1"/>
  <c r="Q165" i="1"/>
  <c r="Q132" i="1"/>
  <c r="Q151" i="1"/>
  <c r="Q156" i="1"/>
  <c r="Q147" i="1"/>
  <c r="L78" i="1"/>
  <c r="L64" i="1"/>
  <c r="L37" i="1"/>
  <c r="L51" i="1"/>
  <c r="L102" i="1"/>
  <c r="L120" i="1"/>
  <c r="L110" i="1"/>
  <c r="L115" i="1"/>
  <c r="L59" i="1"/>
  <c r="L46" i="1"/>
  <c r="L18" i="1"/>
  <c r="L14" i="1"/>
  <c r="M36" i="1"/>
  <c r="Q36" i="1" s="1"/>
  <c r="M31" i="1"/>
  <c r="Q31" i="1" s="1"/>
  <c r="L86" i="1"/>
  <c r="M101" i="1"/>
  <c r="Q101" i="1" s="1"/>
  <c r="M26" i="1"/>
  <c r="Q26" i="1" s="1"/>
  <c r="M77" i="1"/>
  <c r="Q77" i="1" s="1"/>
  <c r="L12" i="1" l="1"/>
  <c r="Q14" i="1"/>
  <c r="Q134" i="1"/>
  <c r="M32" i="1"/>
  <c r="Q32" i="1" s="1"/>
  <c r="M22" i="1"/>
  <c r="Q22" i="1" s="1"/>
  <c r="M94" i="1"/>
  <c r="Q94" i="1" s="1"/>
  <c r="M69" i="1"/>
  <c r="Q69" i="1" s="1"/>
  <c r="M27" i="1"/>
  <c r="Q155" i="1"/>
  <c r="Q152" i="1"/>
  <c r="Q149" i="1"/>
  <c r="Q128" i="1"/>
  <c r="Q140" i="1"/>
  <c r="Q125" i="1"/>
  <c r="M12" i="1" l="1"/>
  <c r="Q12" i="1" s="1"/>
  <c r="Q27" i="1"/>
</calcChain>
</file>

<file path=xl/sharedStrings.xml><?xml version="1.0" encoding="utf-8"?>
<sst xmlns="http://schemas.openxmlformats.org/spreadsheetml/2006/main" count="554" uniqueCount="66">
  <si>
    <t>Х</t>
  </si>
  <si>
    <t>г. Ноябрьск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</si>
  <si>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</si>
  <si>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</si>
  <si>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</si>
  <si>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</si>
  <si>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</si>
  <si>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</si>
  <si>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</si>
  <si>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</si>
  <si>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</si>
  <si>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</si>
  <si>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</si>
  <si>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</si>
  <si>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</si>
  <si>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</si>
  <si>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</si>
  <si>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</si>
  <si>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</si>
  <si>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ул. 70 лет Октября</t>
  </si>
  <si>
    <t xml:space="preserve">разработка проектной документации по капитальному ремонту общего имущества в многоквартирном доме
</t>
  </si>
  <si>
    <t>ул. Дзержинского</t>
  </si>
  <si>
    <t>ул. Космонавтов</t>
  </si>
  <si>
    <t>ул. Ленина</t>
  </si>
  <si>
    <t>ремонт фасада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</si>
  <si>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</si>
  <si>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</si>
  <si>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</si>
  <si>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</si>
  <si>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</si>
  <si>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</si>
  <si>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</si>
  <si>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</si>
  <si>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</si>
  <si>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ремонт внутридомовых инженерных систем теплоснабжения</t>
  </si>
  <si>
    <t>03</t>
  </si>
  <si>
    <t>10А</t>
  </si>
  <si>
    <t>ул. Изыскателей</t>
  </si>
  <si>
    <t>57/55</t>
  </si>
  <si>
    <t>96</t>
  </si>
  <si>
    <t>10Б</t>
  </si>
  <si>
    <t>ул. Городилова</t>
  </si>
  <si>
    <t>Ассигнования, не распределенные муниципальным образованием город Ноябрьск в 2021 году</t>
  </si>
  <si>
    <t>г. Ноябрьск, мкр. "Вынгапуровский"</t>
  </si>
  <si>
    <t>Итого: муниципальное образование город Ноябрьск за 2021 год</t>
  </si>
  <si>
    <t xml:space="preserve">ремонт подвальных помещений (помещений технических этажей), относящихся к общему имуществу в многоквартирном доме
</t>
  </si>
  <si>
    <t>09</t>
  </si>
  <si>
    <t>ул. Магистральная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</si>
  <si>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</si>
  <si>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</si>
  <si>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</si>
  <si>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</si>
  <si>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76А</t>
  </si>
  <si>
    <t>76Б</t>
  </si>
  <si>
    <t>82В</t>
  </si>
  <si>
    <t>82А</t>
  </si>
  <si>
    <t>36Б</t>
  </si>
  <si>
    <t>38А</t>
  </si>
  <si>
    <t>квартал, микрорайон, проспект, улица, переулок, проезд, поселок (кв., мкр., просп., ул., пер., проезд, пос.)</t>
  </si>
  <si>
    <t>просп. Мира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</si>
  <si>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</si>
  <si>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</si>
  <si>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</si>
  <si>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</si>
  <si>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</si>
  <si>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расположенных на территории Ямало-Ненецкого автономного округа,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</si>
</sst>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2" borderId="0" xfId="0" applyFill="1"/>
    <xf numFmtId="0" fontId="2" fillId="2" borderId="0" xfId="0" applyFont="1" applyFill="1"/>
    <xf numFmtId="3" fontId="6" fillId="0" borderId="1" xfId="0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6" fillId="0" borderId="1" xfId="13" applyFont="1" applyFill="1" applyBorder="1" applyAlignment="1">
      <alignment vertical="top" wrapText="1"/>
    </xf>
    <xf numFmtId="0" fontId="6" fillId="0" borderId="1" xfId="13" applyFont="1" applyFill="1" applyBorder="1" applyAlignment="1">
      <alignment horizontal="center" vertical="top" wrapText="1"/>
    </xf>
    <xf numFmtId="0" fontId="6" fillId="0" borderId="1" xfId="13" applyFont="1" applyFill="1" applyBorder="1" applyAlignment="1">
      <alignment horizontal="center" vertical="top"/>
    </xf>
    <xf numFmtId="0" fontId="6" fillId="0" borderId="1" xfId="13" applyNumberFormat="1" applyFont="1" applyFill="1" applyBorder="1" applyAlignment="1">
      <alignment horizontal="center" vertical="top" wrapText="1"/>
    </xf>
    <xf numFmtId="49" fontId="6" fillId="0" borderId="1" xfId="13" applyNumberFormat="1" applyFont="1" applyFill="1" applyBorder="1" applyAlignment="1">
      <alignment horizontal="center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" fontId="0" fillId="2" borderId="0" xfId="0" applyNumberFormat="1" applyFill="1"/>
    <xf numFmtId="0" fontId="0" fillId="2" borderId="0" xfId="0" applyFill="1" applyAlignment="1">
      <alignment vertical="top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4" fontId="5" fillId="0" borderId="1" xfId="1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4" fontId="5" fillId="0" borderId="5" xfId="0" applyNumberFormat="1" applyFont="1" applyFill="1" applyBorder="1" applyAlignment="1">
      <alignment horizontal="center" vertical="center" textRotation="90" wrapText="1"/>
    </xf>
    <xf numFmtId="4" fontId="5" fillId="0" borderId="7" xfId="0" applyNumberFormat="1" applyFont="1" applyFill="1" applyBorder="1" applyAlignment="1">
      <alignment horizontal="center" vertical="center" textRotation="90" wrapText="1"/>
    </xf>
    <xf numFmtId="4" fontId="5" fillId="0" borderId="6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top" textRotation="90" wrapText="1"/>
    </xf>
  </cellXfs>
  <cellStyles count="15">
    <cellStyle name="Обычный" xfId="0" builtinId="0"/>
    <cellStyle name="Обычный 10" xfId="2"/>
    <cellStyle name="Обычный 10 2" xfId="13"/>
    <cellStyle name="Обычный 2" xfId="4"/>
    <cellStyle name="Обычный 2 2" xfId="11"/>
    <cellStyle name="Обычный 2 3" xfId="5"/>
    <cellStyle name="Обычный 3" xfId="9"/>
    <cellStyle name="Обычный 4 2" xfId="6"/>
    <cellStyle name="Обычный 4 2 2" xfId="12"/>
    <cellStyle name="Обычный 7" xfId="8"/>
    <cellStyle name="Обычный 9" xfId="3"/>
    <cellStyle name="Финансовый" xfId="1" builtinId="3"/>
    <cellStyle name="Финансовый 2" xfId="7"/>
    <cellStyle name="Финансовый 2 2" xfId="14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167"/>
  <sheetViews>
    <sheetView tabSelected="1" view="pageBreakPreview" zoomScale="76" zoomScaleNormal="76" zoomScaleSheetLayoutView="76" zoomScalePageLayoutView="60" workbookViewId="0">
      <selection activeCell="J180" sqref="J180"/>
    </sheetView>
  </sheetViews>
  <sheetFormatPr defaultColWidth="9.140625" defaultRowHeight="15" x14ac:dyDescent="0.25"/>
  <cols>
    <col min="1" max="1" width="5.5703125" style="24" customWidth="1"/>
    <col min="2" max="2" width="14.140625" style="24" customWidth="1"/>
    <col min="3" max="3" width="28.85546875" style="21" customWidth="1"/>
    <col min="4" max="4" width="24.42578125" style="21" customWidth="1"/>
    <col min="5" max="5" width="36" style="21" customWidth="1"/>
    <col min="6" max="6" width="19.42578125" style="25" customWidth="1"/>
    <col min="7" max="7" width="14.28515625" style="24" customWidth="1"/>
    <col min="8" max="8" width="18.7109375" style="13" customWidth="1"/>
    <col min="9" max="9" width="15.5703125" style="26" customWidth="1"/>
    <col min="10" max="10" width="50" style="22" customWidth="1"/>
    <col min="11" max="11" width="10" style="21" customWidth="1"/>
    <col min="12" max="12" width="19.5703125" style="13" customWidth="1"/>
    <col min="13" max="13" width="21.140625" style="13" customWidth="1"/>
    <col min="14" max="14" width="14.7109375" style="13" customWidth="1"/>
    <col min="15" max="15" width="22" style="13" customWidth="1"/>
    <col min="16" max="16" width="21.5703125" style="13" customWidth="1"/>
    <col min="17" max="17" width="19.85546875" style="13" customWidth="1"/>
    <col min="18" max="18" width="21.28515625" style="4" customWidth="1"/>
    <col min="19" max="19" width="9.140625" style="4"/>
    <col min="20" max="16384" width="9.140625" style="2"/>
  </cols>
  <sheetData>
    <row r="1" spans="1:19" ht="11.25" customHeight="1" x14ac:dyDescent="0.25">
      <c r="A1" s="57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9" customHeight="1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9" ht="18" customHeight="1" x14ac:dyDescent="0.25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9" ht="17.45" customHeight="1" x14ac:dyDescent="0.25">
      <c r="A4" s="58" t="s">
        <v>65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9" ht="11.25" customHeight="1" x14ac:dyDescent="0.25">
      <c r="A5" s="40"/>
      <c r="B5" s="40"/>
      <c r="C5" s="41"/>
      <c r="D5" s="41"/>
      <c r="E5" s="41"/>
      <c r="F5" s="42"/>
      <c r="G5" s="40"/>
      <c r="H5" s="39"/>
      <c r="I5" s="43"/>
      <c r="J5" s="44"/>
      <c r="K5" s="41"/>
      <c r="L5" s="39"/>
      <c r="M5" s="39"/>
      <c r="N5" s="39"/>
      <c r="O5" s="39"/>
      <c r="P5" s="39"/>
      <c r="Q5" s="39"/>
    </row>
    <row r="6" spans="1:19" ht="62.25" customHeight="1" x14ac:dyDescent="0.25">
      <c r="A6" s="60" t="s">
        <v>11</v>
      </c>
      <c r="B6" s="60" t="s">
        <v>63</v>
      </c>
      <c r="C6" s="60" t="s">
        <v>64</v>
      </c>
      <c r="D6" s="62" t="s">
        <v>7</v>
      </c>
      <c r="E6" s="63"/>
      <c r="F6" s="63"/>
      <c r="G6" s="64"/>
      <c r="H6" s="61" t="s">
        <v>61</v>
      </c>
      <c r="I6" s="70" t="s">
        <v>12</v>
      </c>
      <c r="J6" s="60" t="s">
        <v>48</v>
      </c>
      <c r="K6" s="60"/>
      <c r="L6" s="61" t="s">
        <v>16</v>
      </c>
      <c r="M6" s="59" t="s">
        <v>51</v>
      </c>
      <c r="N6" s="59"/>
      <c r="O6" s="59"/>
      <c r="P6" s="59"/>
      <c r="Q6" s="59"/>
    </row>
    <row r="7" spans="1:19" ht="93.75" customHeight="1" x14ac:dyDescent="0.25">
      <c r="A7" s="60"/>
      <c r="B7" s="60"/>
      <c r="C7" s="60"/>
      <c r="D7" s="60" t="s">
        <v>60</v>
      </c>
      <c r="E7" s="60" t="s">
        <v>58</v>
      </c>
      <c r="F7" s="61" t="s">
        <v>13</v>
      </c>
      <c r="G7" s="60" t="s">
        <v>62</v>
      </c>
      <c r="H7" s="61"/>
      <c r="I7" s="70"/>
      <c r="J7" s="60"/>
      <c r="K7" s="60"/>
      <c r="L7" s="61"/>
      <c r="M7" s="65" t="s">
        <v>49</v>
      </c>
      <c r="N7" s="66" t="s">
        <v>10</v>
      </c>
      <c r="O7" s="69" t="s">
        <v>6</v>
      </c>
      <c r="P7" s="69" t="s">
        <v>5</v>
      </c>
      <c r="Q7" s="69" t="s">
        <v>2</v>
      </c>
    </row>
    <row r="8" spans="1:19" ht="70.5" customHeight="1" x14ac:dyDescent="0.25">
      <c r="A8" s="60"/>
      <c r="B8" s="60"/>
      <c r="C8" s="60"/>
      <c r="D8" s="60"/>
      <c r="E8" s="60"/>
      <c r="F8" s="61"/>
      <c r="G8" s="60"/>
      <c r="H8" s="61"/>
      <c r="I8" s="70"/>
      <c r="J8" s="60"/>
      <c r="K8" s="60"/>
      <c r="L8" s="61"/>
      <c r="M8" s="65"/>
      <c r="N8" s="67"/>
      <c r="O8" s="69"/>
      <c r="P8" s="69"/>
      <c r="Q8" s="69"/>
    </row>
    <row r="9" spans="1:19" ht="15.75" customHeight="1" x14ac:dyDescent="0.25">
      <c r="A9" s="60"/>
      <c r="B9" s="60"/>
      <c r="C9" s="60"/>
      <c r="D9" s="60"/>
      <c r="E9" s="60"/>
      <c r="F9" s="61"/>
      <c r="G9" s="60"/>
      <c r="H9" s="61"/>
      <c r="I9" s="70"/>
      <c r="J9" s="60"/>
      <c r="K9" s="60"/>
      <c r="L9" s="61"/>
      <c r="M9" s="65"/>
      <c r="N9" s="68"/>
      <c r="O9" s="69"/>
      <c r="P9" s="69"/>
      <c r="Q9" s="69"/>
    </row>
    <row r="10" spans="1:19" s="3" customFormat="1" ht="51" customHeight="1" x14ac:dyDescent="0.25">
      <c r="A10" s="60"/>
      <c r="B10" s="60"/>
      <c r="C10" s="60"/>
      <c r="D10" s="60"/>
      <c r="E10" s="60"/>
      <c r="F10" s="61"/>
      <c r="G10" s="60"/>
      <c r="H10" s="61"/>
      <c r="I10" s="70"/>
      <c r="J10" s="29" t="s">
        <v>4</v>
      </c>
      <c r="K10" s="30" t="s">
        <v>3</v>
      </c>
      <c r="L10" s="31" t="s">
        <v>2</v>
      </c>
      <c r="M10" s="32" t="s">
        <v>14</v>
      </c>
      <c r="N10" s="32" t="s">
        <v>14</v>
      </c>
      <c r="O10" s="32" t="s">
        <v>15</v>
      </c>
      <c r="P10" s="32" t="s">
        <v>15</v>
      </c>
      <c r="Q10" s="32" t="s">
        <v>14</v>
      </c>
      <c r="R10" s="37"/>
      <c r="S10" s="37"/>
    </row>
    <row r="11" spans="1:19" s="1" customFormat="1" ht="15.75" x14ac:dyDescent="0.2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6">
        <v>6</v>
      </c>
      <c r="G11" s="6">
        <v>7</v>
      </c>
      <c r="H11" s="6">
        <v>8</v>
      </c>
      <c r="I11" s="6">
        <v>9</v>
      </c>
      <c r="J11" s="29">
        <v>10</v>
      </c>
      <c r="K11" s="29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10">
        <v>17</v>
      </c>
      <c r="R11" s="5"/>
      <c r="S11" s="5"/>
    </row>
    <row r="12" spans="1:19" ht="15.75" customHeight="1" x14ac:dyDescent="0.25">
      <c r="A12" s="53" t="s">
        <v>44</v>
      </c>
      <c r="B12" s="53"/>
      <c r="C12" s="53"/>
      <c r="D12" s="53"/>
      <c r="E12" s="53"/>
      <c r="F12" s="50">
        <v>34</v>
      </c>
      <c r="G12" s="50" t="s">
        <v>0</v>
      </c>
      <c r="H12" s="51">
        <f>H14+H18+H22+H27+H32+H37+H46+H51+H59+H64+H86+H94+H102+H146+H149+H152+H155+H158+H161+H164+H110+H115+H120+H125+H128+H131+H134+H137+H140+H143+H69+H78+H56+H42</f>
        <v>129452.62000000001</v>
      </c>
      <c r="I12" s="8">
        <f>I14+I18+I22+I27+I32+I37+I46+I51+I59+I64+I86+I94+I102+I146+I149+I152+I155+I158+I161+I164+I110+I115+I120+I125+I128+I131+I134+I137+I140+I143+I69+I78+I56+I42</f>
        <v>6126</v>
      </c>
      <c r="J12" s="49" t="s">
        <v>0</v>
      </c>
      <c r="K12" s="50" t="s">
        <v>0</v>
      </c>
      <c r="L12" s="51">
        <f>L14+L18+L22+L27+L32+L37+L46+L51+L59+L64+L86+L94+L102+L146+L149+L152+L155+L158+L161+L164+L110+L115+L120+L125+L128+L131+L134+L137+L140+L143+L69+L78+L56+L42</f>
        <v>272339116.17000008</v>
      </c>
      <c r="M12" s="51">
        <f>M14+M18+M22+M27+M32+M37+M46+M51+M59+M64+M86+M94+M102+M146+M149+M152+M155+M158+M161+M164+M110+M115+M120+M125+M128+M131+M134+M137+M140+M143+M69+M78+M56+M42</f>
        <v>265368852.06000003</v>
      </c>
      <c r="N12" s="51">
        <f>N14+N18+N22+N27+N32+N37+N46+N51+N59+N64+N86+N94+N102+N146+N149+N152+N155+N158+N161+N164+N110+N115+N120+N125+N128+N131+N134+N137+N140+N143+N69+N78+N56</f>
        <v>0</v>
      </c>
      <c r="O12" s="51">
        <f>O14+O18+O22+O27+O32+O37+O46+O51+O59+O64+O86+O94+O102+O146+O149+O152+O155+O158+O161+O164+O110+O115+O120+O125+O128+O131+O134+O137+O140+O143+O69+O78+O13+O56+O42</f>
        <v>6622000</v>
      </c>
      <c r="P12" s="51">
        <f>P14+P18+P22+P27+P32+P37+P46+P51+P59+P64+P86+P94+P102+P146+P149+P152+P155+P158+P161+P164+P110+P115+P120+P125+P128+P131+P134+P137+P140+P143+P69+P78+P56+P42</f>
        <v>348513.2</v>
      </c>
      <c r="Q12" s="51">
        <f>M12+N12+O12+P12</f>
        <v>272339365.26000005</v>
      </c>
      <c r="R12" s="36"/>
    </row>
    <row r="13" spans="1:19" ht="15.75" customHeight="1" x14ac:dyDescent="0.25">
      <c r="A13" s="50"/>
      <c r="B13" s="53" t="s">
        <v>42</v>
      </c>
      <c r="C13" s="53"/>
      <c r="D13" s="53"/>
      <c r="E13" s="53"/>
      <c r="F13" s="53"/>
      <c r="G13" s="53"/>
      <c r="H13" s="53"/>
      <c r="I13" s="53"/>
      <c r="J13" s="49" t="s">
        <v>0</v>
      </c>
      <c r="K13" s="50" t="s">
        <v>0</v>
      </c>
      <c r="L13" s="51"/>
      <c r="M13" s="51"/>
      <c r="N13" s="51"/>
      <c r="O13" s="51">
        <v>249.08999999985099</v>
      </c>
      <c r="P13" s="51"/>
      <c r="Q13" s="51">
        <f>M13+N13+O13+P13</f>
        <v>249.08999999985099</v>
      </c>
    </row>
    <row r="14" spans="1:19" ht="15.75" customHeight="1" x14ac:dyDescent="0.25">
      <c r="A14" s="52">
        <v>1</v>
      </c>
      <c r="B14" s="50">
        <v>71958000</v>
      </c>
      <c r="C14" s="14" t="s">
        <v>1</v>
      </c>
      <c r="D14" s="14" t="s">
        <v>1</v>
      </c>
      <c r="E14" s="15" t="s">
        <v>37</v>
      </c>
      <c r="F14" s="16" t="s">
        <v>56</v>
      </c>
      <c r="G14" s="47" t="s">
        <v>17</v>
      </c>
      <c r="H14" s="47">
        <v>4067.9</v>
      </c>
      <c r="I14" s="10">
        <v>201</v>
      </c>
      <c r="J14" s="23" t="s">
        <v>18</v>
      </c>
      <c r="K14" s="50" t="s">
        <v>0</v>
      </c>
      <c r="L14" s="51">
        <f>SUM(L15:L17)</f>
        <v>12061712.6</v>
      </c>
      <c r="M14" s="51">
        <f t="shared" ref="M14:P14" si="0">SUM(M15:M17)</f>
        <v>12061712.6</v>
      </c>
      <c r="N14" s="51">
        <f t="shared" si="0"/>
        <v>0</v>
      </c>
      <c r="O14" s="51">
        <f t="shared" si="0"/>
        <v>0</v>
      </c>
      <c r="P14" s="51">
        <f t="shared" si="0"/>
        <v>0</v>
      </c>
      <c r="Q14" s="51">
        <f>M14+N14+O14+P14</f>
        <v>12061712.6</v>
      </c>
    </row>
    <row r="15" spans="1:19" ht="15.75" customHeight="1" x14ac:dyDescent="0.25">
      <c r="A15" s="52"/>
      <c r="B15" s="50">
        <v>71958000</v>
      </c>
      <c r="C15" s="14" t="s">
        <v>1</v>
      </c>
      <c r="D15" s="9"/>
      <c r="E15" s="15"/>
      <c r="F15" s="17"/>
      <c r="G15" s="9"/>
      <c r="H15" s="9"/>
      <c r="I15" s="33"/>
      <c r="J15" s="48" t="s">
        <v>26</v>
      </c>
      <c r="K15" s="7" t="s">
        <v>27</v>
      </c>
      <c r="L15" s="51">
        <v>7802000</v>
      </c>
      <c r="M15" s="51">
        <f>L15</f>
        <v>7802000</v>
      </c>
      <c r="N15" s="51"/>
      <c r="O15" s="51"/>
      <c r="P15" s="51"/>
      <c r="Q15" s="51">
        <f t="shared" ref="Q15:Q50" si="1">M15+N15+O15+P15</f>
        <v>7802000</v>
      </c>
    </row>
    <row r="16" spans="1:19" ht="15.75" customHeight="1" x14ac:dyDescent="0.25">
      <c r="A16" s="52"/>
      <c r="B16" s="50">
        <v>71958000</v>
      </c>
      <c r="C16" s="14" t="s">
        <v>1</v>
      </c>
      <c r="D16" s="9"/>
      <c r="E16" s="15"/>
      <c r="F16" s="17"/>
      <c r="G16" s="9"/>
      <c r="H16" s="9"/>
      <c r="I16" s="33"/>
      <c r="J16" s="48" t="s">
        <v>24</v>
      </c>
      <c r="K16" s="50">
        <v>10</v>
      </c>
      <c r="L16" s="51">
        <v>4007000</v>
      </c>
      <c r="M16" s="51">
        <f t="shared" ref="M16:M17" si="2">L16</f>
        <v>4007000</v>
      </c>
      <c r="N16" s="51"/>
      <c r="O16" s="51"/>
      <c r="P16" s="51"/>
      <c r="Q16" s="51">
        <f t="shared" si="1"/>
        <v>4007000</v>
      </c>
    </row>
    <row r="17" spans="1:17" ht="15.75" customHeight="1" x14ac:dyDescent="0.25">
      <c r="A17" s="52"/>
      <c r="B17" s="50">
        <v>71958000</v>
      </c>
      <c r="C17" s="14" t="s">
        <v>1</v>
      </c>
      <c r="D17" s="9"/>
      <c r="E17" s="15"/>
      <c r="F17" s="17"/>
      <c r="G17" s="9"/>
      <c r="H17" s="9"/>
      <c r="I17" s="33"/>
      <c r="J17" s="48" t="s">
        <v>25</v>
      </c>
      <c r="K17" s="50">
        <v>21</v>
      </c>
      <c r="L17" s="51">
        <f>(L15+L16)*2.14%</f>
        <v>252712.60000000003</v>
      </c>
      <c r="M17" s="51">
        <f t="shared" si="2"/>
        <v>252712.60000000003</v>
      </c>
      <c r="N17" s="51"/>
      <c r="O17" s="51"/>
      <c r="P17" s="51"/>
      <c r="Q17" s="51">
        <f t="shared" si="1"/>
        <v>252712.60000000003</v>
      </c>
    </row>
    <row r="18" spans="1:17" ht="15.75" customHeight="1" x14ac:dyDescent="0.25">
      <c r="A18" s="52">
        <v>2</v>
      </c>
      <c r="B18" s="50">
        <v>71958000</v>
      </c>
      <c r="C18" s="14" t="s">
        <v>1</v>
      </c>
      <c r="D18" s="14" t="s">
        <v>1</v>
      </c>
      <c r="E18" s="15" t="s">
        <v>37</v>
      </c>
      <c r="F18" s="16">
        <v>38</v>
      </c>
      <c r="G18" s="47" t="s">
        <v>17</v>
      </c>
      <c r="H18" s="47">
        <v>3095.6</v>
      </c>
      <c r="I18" s="10">
        <v>157</v>
      </c>
      <c r="J18" s="23" t="s">
        <v>18</v>
      </c>
      <c r="K18" s="50" t="s">
        <v>0</v>
      </c>
      <c r="L18" s="51">
        <f>SUM(L19:L21)</f>
        <v>7775899.9199999999</v>
      </c>
      <c r="M18" s="51">
        <f t="shared" ref="M18:P18" si="3">SUM(M19:M21)</f>
        <v>7775899.9199999999</v>
      </c>
      <c r="N18" s="51">
        <f t="shared" si="3"/>
        <v>0</v>
      </c>
      <c r="O18" s="51">
        <f t="shared" si="3"/>
        <v>0</v>
      </c>
      <c r="P18" s="51">
        <f t="shared" si="3"/>
        <v>0</v>
      </c>
      <c r="Q18" s="51">
        <f t="shared" si="1"/>
        <v>7775899.9199999999</v>
      </c>
    </row>
    <row r="19" spans="1:17" ht="15.75" customHeight="1" x14ac:dyDescent="0.25">
      <c r="A19" s="52"/>
      <c r="B19" s="50">
        <v>71958000</v>
      </c>
      <c r="C19" s="14" t="s">
        <v>1</v>
      </c>
      <c r="D19" s="9"/>
      <c r="E19" s="15"/>
      <c r="F19" s="17"/>
      <c r="G19" s="9"/>
      <c r="H19" s="9"/>
      <c r="I19" s="33"/>
      <c r="J19" s="48" t="s">
        <v>26</v>
      </c>
      <c r="K19" s="7" t="s">
        <v>27</v>
      </c>
      <c r="L19" s="51">
        <v>4580982.0999999996</v>
      </c>
      <c r="M19" s="51">
        <v>4580982.0999999996</v>
      </c>
      <c r="N19" s="51"/>
      <c r="O19" s="51"/>
      <c r="P19" s="51"/>
      <c r="Q19" s="51">
        <f t="shared" si="1"/>
        <v>4580982.0999999996</v>
      </c>
    </row>
    <row r="20" spans="1:17" ht="15.75" customHeight="1" x14ac:dyDescent="0.25">
      <c r="A20" s="52"/>
      <c r="B20" s="50">
        <v>71958000</v>
      </c>
      <c r="C20" s="14" t="s">
        <v>1</v>
      </c>
      <c r="D20" s="9"/>
      <c r="E20" s="15"/>
      <c r="F20" s="17"/>
      <c r="G20" s="9"/>
      <c r="H20" s="9"/>
      <c r="I20" s="33"/>
      <c r="J20" s="48" t="s">
        <v>24</v>
      </c>
      <c r="K20" s="50">
        <v>10</v>
      </c>
      <c r="L20" s="51">
        <v>3032000</v>
      </c>
      <c r="M20" s="51">
        <f t="shared" ref="M20:M21" si="4">L20</f>
        <v>3032000</v>
      </c>
      <c r="N20" s="51"/>
      <c r="O20" s="51"/>
      <c r="P20" s="51"/>
      <c r="Q20" s="51">
        <f t="shared" si="1"/>
        <v>3032000</v>
      </c>
    </row>
    <row r="21" spans="1:17" ht="15.75" customHeight="1" x14ac:dyDescent="0.25">
      <c r="A21" s="52"/>
      <c r="B21" s="50">
        <v>71958000</v>
      </c>
      <c r="C21" s="14" t="s">
        <v>1</v>
      </c>
      <c r="D21" s="9"/>
      <c r="E21" s="15"/>
      <c r="F21" s="17"/>
      <c r="G21" s="9"/>
      <c r="H21" s="9"/>
      <c r="I21" s="33"/>
      <c r="J21" s="48" t="s">
        <v>25</v>
      </c>
      <c r="K21" s="50">
        <v>21</v>
      </c>
      <c r="L21" s="51">
        <f>ROUND((L19+L20)*2.14%,2)</f>
        <v>162917.82</v>
      </c>
      <c r="M21" s="51">
        <f t="shared" si="4"/>
        <v>162917.82</v>
      </c>
      <c r="N21" s="51"/>
      <c r="O21" s="51"/>
      <c r="P21" s="51"/>
      <c r="Q21" s="51">
        <f t="shared" si="1"/>
        <v>162917.82</v>
      </c>
    </row>
    <row r="22" spans="1:17" ht="15.75" customHeight="1" x14ac:dyDescent="0.25">
      <c r="A22" s="52">
        <v>3</v>
      </c>
      <c r="B22" s="50">
        <v>71958000</v>
      </c>
      <c r="C22" s="14" t="s">
        <v>1</v>
      </c>
      <c r="D22" s="14" t="s">
        <v>1</v>
      </c>
      <c r="E22" s="15" t="s">
        <v>37</v>
      </c>
      <c r="F22" s="17" t="s">
        <v>57</v>
      </c>
      <c r="G22" s="47" t="s">
        <v>17</v>
      </c>
      <c r="H22" s="47">
        <v>5757.4</v>
      </c>
      <c r="I22" s="10">
        <v>288</v>
      </c>
      <c r="J22" s="23" t="s">
        <v>18</v>
      </c>
      <c r="K22" s="50" t="s">
        <v>0</v>
      </c>
      <c r="L22" s="51">
        <f>SUM(L23:L26)</f>
        <v>17359464.670000002</v>
      </c>
      <c r="M22" s="51">
        <f t="shared" ref="M22:P22" si="5">SUM(M23:M26)</f>
        <v>17359464.670000002</v>
      </c>
      <c r="N22" s="51">
        <f t="shared" si="5"/>
        <v>0</v>
      </c>
      <c r="O22" s="51">
        <f t="shared" si="5"/>
        <v>0</v>
      </c>
      <c r="P22" s="51">
        <f t="shared" si="5"/>
        <v>0</v>
      </c>
      <c r="Q22" s="51">
        <f t="shared" si="1"/>
        <v>17359464.670000002</v>
      </c>
    </row>
    <row r="23" spans="1:17" ht="15.75" customHeight="1" x14ac:dyDescent="0.25">
      <c r="A23" s="52"/>
      <c r="B23" s="50">
        <v>71958000</v>
      </c>
      <c r="C23" s="14" t="s">
        <v>1</v>
      </c>
      <c r="D23" s="9"/>
      <c r="E23" s="15"/>
      <c r="F23" s="17"/>
      <c r="G23" s="9"/>
      <c r="H23" s="9"/>
      <c r="I23" s="33"/>
      <c r="J23" s="48" t="s">
        <v>26</v>
      </c>
      <c r="K23" s="7" t="s">
        <v>27</v>
      </c>
      <c r="L23" s="51">
        <v>8289755.5</v>
      </c>
      <c r="M23" s="51">
        <v>8289755.5</v>
      </c>
      <c r="N23" s="51"/>
      <c r="O23" s="51"/>
      <c r="P23" s="51"/>
      <c r="Q23" s="51">
        <f t="shared" si="1"/>
        <v>8289755.5</v>
      </c>
    </row>
    <row r="24" spans="1:17" ht="15.75" customHeight="1" x14ac:dyDescent="0.25">
      <c r="A24" s="52"/>
      <c r="B24" s="50">
        <v>71958000</v>
      </c>
      <c r="C24" s="14" t="s">
        <v>1</v>
      </c>
      <c r="D24" s="9"/>
      <c r="E24" s="15"/>
      <c r="F24" s="17"/>
      <c r="G24" s="9"/>
      <c r="H24" s="9"/>
      <c r="I24" s="33"/>
      <c r="J24" s="48" t="s">
        <v>24</v>
      </c>
      <c r="K24" s="50">
        <v>10</v>
      </c>
      <c r="L24" s="51">
        <v>5632000</v>
      </c>
      <c r="M24" s="51">
        <f t="shared" ref="M24:M26" si="6">L24</f>
        <v>5632000</v>
      </c>
      <c r="N24" s="51"/>
      <c r="O24" s="51"/>
      <c r="P24" s="51"/>
      <c r="Q24" s="51">
        <f t="shared" si="1"/>
        <v>5632000</v>
      </c>
    </row>
    <row r="25" spans="1:17" ht="50.1" customHeight="1" x14ac:dyDescent="0.25">
      <c r="A25" s="52"/>
      <c r="B25" s="50">
        <v>71958000</v>
      </c>
      <c r="C25" s="14" t="s">
        <v>1</v>
      </c>
      <c r="D25" s="9"/>
      <c r="E25" s="15"/>
      <c r="F25" s="17"/>
      <c r="G25" s="9"/>
      <c r="H25" s="9"/>
      <c r="I25" s="33"/>
      <c r="J25" s="48" t="s">
        <v>45</v>
      </c>
      <c r="K25" s="28" t="s">
        <v>46</v>
      </c>
      <c r="L25" s="51">
        <v>3074000</v>
      </c>
      <c r="M25" s="51">
        <f t="shared" si="6"/>
        <v>3074000</v>
      </c>
      <c r="N25" s="51"/>
      <c r="O25" s="51"/>
      <c r="P25" s="51"/>
      <c r="Q25" s="51">
        <f t="shared" si="1"/>
        <v>3074000</v>
      </c>
    </row>
    <row r="26" spans="1:17" ht="15.75" customHeight="1" x14ac:dyDescent="0.25">
      <c r="A26" s="52"/>
      <c r="B26" s="50">
        <v>71958000</v>
      </c>
      <c r="C26" s="14" t="s">
        <v>1</v>
      </c>
      <c r="D26" s="9"/>
      <c r="E26" s="15"/>
      <c r="F26" s="17"/>
      <c r="G26" s="9"/>
      <c r="H26" s="9"/>
      <c r="I26" s="33"/>
      <c r="J26" s="48" t="s">
        <v>25</v>
      </c>
      <c r="K26" s="50">
        <v>21</v>
      </c>
      <c r="L26" s="51">
        <f>ROUND((L23+L24+L25)*2.14%,2)</f>
        <v>363709.17</v>
      </c>
      <c r="M26" s="51">
        <f t="shared" si="6"/>
        <v>363709.17</v>
      </c>
      <c r="N26" s="51"/>
      <c r="O26" s="51"/>
      <c r="P26" s="51"/>
      <c r="Q26" s="51">
        <f t="shared" si="1"/>
        <v>363709.17</v>
      </c>
    </row>
    <row r="27" spans="1:17" ht="15.75" customHeight="1" x14ac:dyDescent="0.25">
      <c r="A27" s="52">
        <v>4</v>
      </c>
      <c r="B27" s="50">
        <v>71958000</v>
      </c>
      <c r="C27" s="14" t="s">
        <v>1</v>
      </c>
      <c r="D27" s="14" t="s">
        <v>1</v>
      </c>
      <c r="E27" s="15" t="s">
        <v>22</v>
      </c>
      <c r="F27" s="18">
        <v>4</v>
      </c>
      <c r="G27" s="47" t="s">
        <v>17</v>
      </c>
      <c r="H27" s="47">
        <v>2491.1</v>
      </c>
      <c r="I27" s="10">
        <v>87</v>
      </c>
      <c r="J27" s="23" t="s">
        <v>18</v>
      </c>
      <c r="K27" s="50" t="s">
        <v>0</v>
      </c>
      <c r="L27" s="51">
        <f>SUM(L28:L31)</f>
        <v>7592484.9699999997</v>
      </c>
      <c r="M27" s="51">
        <f t="shared" ref="M27:P27" si="7">SUM(M28:M31)</f>
        <v>7592484.9699999997</v>
      </c>
      <c r="N27" s="51">
        <f t="shared" si="7"/>
        <v>0</v>
      </c>
      <c r="O27" s="51">
        <f t="shared" si="7"/>
        <v>0</v>
      </c>
      <c r="P27" s="51">
        <f t="shared" si="7"/>
        <v>0</v>
      </c>
      <c r="Q27" s="51">
        <f t="shared" si="1"/>
        <v>7592484.9699999997</v>
      </c>
    </row>
    <row r="28" spans="1:17" ht="15.75" customHeight="1" x14ac:dyDescent="0.25">
      <c r="A28" s="52"/>
      <c r="B28" s="50">
        <v>71958000</v>
      </c>
      <c r="C28" s="14" t="s">
        <v>1</v>
      </c>
      <c r="D28" s="9"/>
      <c r="E28" s="15"/>
      <c r="F28" s="17"/>
      <c r="G28" s="9"/>
      <c r="H28" s="9"/>
      <c r="I28" s="33"/>
      <c r="J28" s="48" t="s">
        <v>26</v>
      </c>
      <c r="K28" s="7" t="s">
        <v>27</v>
      </c>
      <c r="L28" s="51">
        <v>3624410</v>
      </c>
      <c r="M28" s="51">
        <v>3624410</v>
      </c>
      <c r="N28" s="51"/>
      <c r="O28" s="51"/>
      <c r="P28" s="51"/>
      <c r="Q28" s="51">
        <f t="shared" si="1"/>
        <v>3624410</v>
      </c>
    </row>
    <row r="29" spans="1:17" ht="15.75" customHeight="1" x14ac:dyDescent="0.25">
      <c r="A29" s="52"/>
      <c r="B29" s="50">
        <v>71958000</v>
      </c>
      <c r="C29" s="14" t="s">
        <v>1</v>
      </c>
      <c r="D29" s="9"/>
      <c r="E29" s="15"/>
      <c r="F29" s="17"/>
      <c r="G29" s="9"/>
      <c r="H29" s="9"/>
      <c r="I29" s="33"/>
      <c r="J29" s="48" t="s">
        <v>24</v>
      </c>
      <c r="K29" s="50">
        <v>10</v>
      </c>
      <c r="L29" s="51">
        <v>2464000</v>
      </c>
      <c r="M29" s="51">
        <f t="shared" ref="M29:M31" si="8">L29</f>
        <v>2464000</v>
      </c>
      <c r="N29" s="51"/>
      <c r="O29" s="51"/>
      <c r="P29" s="51"/>
      <c r="Q29" s="51">
        <f t="shared" si="1"/>
        <v>2464000</v>
      </c>
    </row>
    <row r="30" spans="1:17" ht="50.1" customHeight="1" x14ac:dyDescent="0.25">
      <c r="A30" s="52"/>
      <c r="B30" s="50">
        <v>71958000</v>
      </c>
      <c r="C30" s="14" t="s">
        <v>1</v>
      </c>
      <c r="D30" s="9"/>
      <c r="E30" s="15"/>
      <c r="F30" s="17"/>
      <c r="G30" s="9"/>
      <c r="H30" s="9"/>
      <c r="I30" s="33"/>
      <c r="J30" s="48" t="s">
        <v>45</v>
      </c>
      <c r="K30" s="28" t="s">
        <v>46</v>
      </c>
      <c r="L30" s="51">
        <v>1345000</v>
      </c>
      <c r="M30" s="51">
        <f t="shared" si="8"/>
        <v>1345000</v>
      </c>
      <c r="N30" s="51"/>
      <c r="O30" s="51"/>
      <c r="P30" s="51"/>
      <c r="Q30" s="51">
        <f t="shared" si="1"/>
        <v>1345000</v>
      </c>
    </row>
    <row r="31" spans="1:17" ht="15.75" customHeight="1" x14ac:dyDescent="0.25">
      <c r="A31" s="52"/>
      <c r="B31" s="50">
        <v>71958000</v>
      </c>
      <c r="C31" s="14" t="s">
        <v>1</v>
      </c>
      <c r="D31" s="9"/>
      <c r="E31" s="15"/>
      <c r="F31" s="17"/>
      <c r="G31" s="9"/>
      <c r="H31" s="9"/>
      <c r="I31" s="33"/>
      <c r="J31" s="48" t="s">
        <v>25</v>
      </c>
      <c r="K31" s="50">
        <v>21</v>
      </c>
      <c r="L31" s="51">
        <f>ROUND((L28+L29+L30)*2.14%,2)</f>
        <v>159074.97</v>
      </c>
      <c r="M31" s="51">
        <f t="shared" si="8"/>
        <v>159074.97</v>
      </c>
      <c r="N31" s="51"/>
      <c r="O31" s="51"/>
      <c r="P31" s="51"/>
      <c r="Q31" s="51">
        <f t="shared" si="1"/>
        <v>159074.97</v>
      </c>
    </row>
    <row r="32" spans="1:17" ht="15.75" customHeight="1" x14ac:dyDescent="0.25">
      <c r="A32" s="52">
        <v>5</v>
      </c>
      <c r="B32" s="50">
        <v>71958000</v>
      </c>
      <c r="C32" s="14" t="s">
        <v>1</v>
      </c>
      <c r="D32" s="14" t="s">
        <v>1</v>
      </c>
      <c r="E32" s="15" t="s">
        <v>22</v>
      </c>
      <c r="F32" s="18">
        <v>6</v>
      </c>
      <c r="G32" s="47" t="s">
        <v>17</v>
      </c>
      <c r="H32" s="47">
        <v>2466.8000000000002</v>
      </c>
      <c r="I32" s="10">
        <v>106</v>
      </c>
      <c r="J32" s="23" t="s">
        <v>18</v>
      </c>
      <c r="K32" s="50" t="s">
        <v>0</v>
      </c>
      <c r="L32" s="51">
        <f>SUM(L33:L36)</f>
        <v>7603193.7400000002</v>
      </c>
      <c r="M32" s="51">
        <f t="shared" ref="M32:P32" si="9">SUM(M33:M36)</f>
        <v>7603193.7400000002</v>
      </c>
      <c r="N32" s="51">
        <f t="shared" si="9"/>
        <v>0</v>
      </c>
      <c r="O32" s="51">
        <f t="shared" si="9"/>
        <v>0</v>
      </c>
      <c r="P32" s="51">
        <f t="shared" si="9"/>
        <v>0</v>
      </c>
      <c r="Q32" s="51">
        <f t="shared" si="1"/>
        <v>7603193.7400000002</v>
      </c>
    </row>
    <row r="33" spans="1:17" ht="15.75" customHeight="1" x14ac:dyDescent="0.25">
      <c r="A33" s="52"/>
      <c r="B33" s="50">
        <v>71958000</v>
      </c>
      <c r="C33" s="14" t="s">
        <v>1</v>
      </c>
      <c r="D33" s="9"/>
      <c r="E33" s="15"/>
      <c r="F33" s="17"/>
      <c r="G33" s="9"/>
      <c r="H33" s="9"/>
      <c r="I33" s="33"/>
      <c r="J33" s="48" t="s">
        <v>26</v>
      </c>
      <c r="K33" s="7" t="s">
        <v>27</v>
      </c>
      <c r="L33" s="51">
        <v>3625894.4</v>
      </c>
      <c r="M33" s="51">
        <v>3625894.4</v>
      </c>
      <c r="N33" s="51"/>
      <c r="O33" s="51"/>
      <c r="P33" s="51"/>
      <c r="Q33" s="51">
        <f t="shared" si="1"/>
        <v>3625894.4</v>
      </c>
    </row>
    <row r="34" spans="1:17" ht="15.75" customHeight="1" x14ac:dyDescent="0.25">
      <c r="A34" s="52"/>
      <c r="B34" s="50">
        <v>71958000</v>
      </c>
      <c r="C34" s="14" t="s">
        <v>1</v>
      </c>
      <c r="D34" s="9"/>
      <c r="E34" s="15"/>
      <c r="F34" s="17"/>
      <c r="G34" s="9"/>
      <c r="H34" s="9"/>
      <c r="I34" s="33"/>
      <c r="J34" s="48" t="s">
        <v>24</v>
      </c>
      <c r="K34" s="50">
        <v>10</v>
      </c>
      <c r="L34" s="51">
        <v>2470000</v>
      </c>
      <c r="M34" s="51">
        <f t="shared" ref="M34:M36" si="10">L34</f>
        <v>2470000</v>
      </c>
      <c r="N34" s="51"/>
      <c r="O34" s="51"/>
      <c r="P34" s="51"/>
      <c r="Q34" s="51">
        <f t="shared" si="1"/>
        <v>2470000</v>
      </c>
    </row>
    <row r="35" spans="1:17" ht="50.1" customHeight="1" x14ac:dyDescent="0.25">
      <c r="A35" s="52"/>
      <c r="B35" s="50">
        <v>71958000</v>
      </c>
      <c r="C35" s="14" t="s">
        <v>1</v>
      </c>
      <c r="D35" s="9"/>
      <c r="E35" s="15"/>
      <c r="F35" s="17"/>
      <c r="G35" s="9"/>
      <c r="H35" s="9"/>
      <c r="I35" s="33"/>
      <c r="J35" s="48" t="s">
        <v>45</v>
      </c>
      <c r="K35" s="28" t="s">
        <v>46</v>
      </c>
      <c r="L35" s="51">
        <v>1348000</v>
      </c>
      <c r="M35" s="51">
        <f t="shared" si="10"/>
        <v>1348000</v>
      </c>
      <c r="N35" s="51"/>
      <c r="O35" s="51"/>
      <c r="P35" s="51"/>
      <c r="Q35" s="51">
        <f t="shared" si="1"/>
        <v>1348000</v>
      </c>
    </row>
    <row r="36" spans="1:17" ht="15.75" customHeight="1" x14ac:dyDescent="0.25">
      <c r="A36" s="52"/>
      <c r="B36" s="50">
        <v>71958000</v>
      </c>
      <c r="C36" s="14" t="s">
        <v>1</v>
      </c>
      <c r="D36" s="9"/>
      <c r="E36" s="15"/>
      <c r="F36" s="17"/>
      <c r="G36" s="9"/>
      <c r="H36" s="9"/>
      <c r="I36" s="33"/>
      <c r="J36" s="48" t="s">
        <v>25</v>
      </c>
      <c r="K36" s="50">
        <v>21</v>
      </c>
      <c r="L36" s="51">
        <f>ROUND((L33+L34+L35)*2.14%,2)</f>
        <v>159299.34</v>
      </c>
      <c r="M36" s="51">
        <f t="shared" si="10"/>
        <v>159299.34</v>
      </c>
      <c r="N36" s="51"/>
      <c r="O36" s="51"/>
      <c r="P36" s="51"/>
      <c r="Q36" s="51">
        <f t="shared" si="1"/>
        <v>159299.34</v>
      </c>
    </row>
    <row r="37" spans="1:17" ht="15.75" customHeight="1" x14ac:dyDescent="0.25">
      <c r="A37" s="52">
        <v>6</v>
      </c>
      <c r="B37" s="50">
        <v>71958000</v>
      </c>
      <c r="C37" s="14" t="s">
        <v>1</v>
      </c>
      <c r="D37" s="14" t="s">
        <v>1</v>
      </c>
      <c r="E37" s="15" t="s">
        <v>23</v>
      </c>
      <c r="F37" s="16">
        <v>34</v>
      </c>
      <c r="G37" s="47" t="s">
        <v>17</v>
      </c>
      <c r="H37" s="47">
        <v>3277.7</v>
      </c>
      <c r="I37" s="10">
        <v>168</v>
      </c>
      <c r="J37" s="23" t="s">
        <v>18</v>
      </c>
      <c r="K37" s="50" t="s">
        <v>0</v>
      </c>
      <c r="L37" s="51">
        <f>SUM(L38:L41)</f>
        <v>9932440.8800000008</v>
      </c>
      <c r="M37" s="51">
        <f t="shared" ref="M37:P37" si="11">SUM(M38:M41)</f>
        <v>9932440.8800000008</v>
      </c>
      <c r="N37" s="51">
        <f t="shared" si="11"/>
        <v>0</v>
      </c>
      <c r="O37" s="51">
        <f t="shared" si="11"/>
        <v>0</v>
      </c>
      <c r="P37" s="51">
        <f t="shared" si="11"/>
        <v>0</v>
      </c>
      <c r="Q37" s="51">
        <f t="shared" si="1"/>
        <v>9932440.8800000008</v>
      </c>
    </row>
    <row r="38" spans="1:17" ht="15.75" customHeight="1" x14ac:dyDescent="0.25">
      <c r="A38" s="52"/>
      <c r="B38" s="50">
        <v>71958000</v>
      </c>
      <c r="C38" s="14" t="s">
        <v>1</v>
      </c>
      <c r="D38" s="9"/>
      <c r="E38" s="15"/>
      <c r="F38" s="17"/>
      <c r="G38" s="9"/>
      <c r="H38" s="9"/>
      <c r="I38" s="33"/>
      <c r="J38" s="48" t="s">
        <v>26</v>
      </c>
      <c r="K38" s="7" t="s">
        <v>27</v>
      </c>
      <c r="L38" s="51">
        <v>4725340</v>
      </c>
      <c r="M38" s="51">
        <v>4725340</v>
      </c>
      <c r="N38" s="51"/>
      <c r="O38" s="51"/>
      <c r="P38" s="51"/>
      <c r="Q38" s="51">
        <f t="shared" si="1"/>
        <v>4725340</v>
      </c>
    </row>
    <row r="39" spans="1:17" ht="15.75" customHeight="1" x14ac:dyDescent="0.25">
      <c r="A39" s="52"/>
      <c r="B39" s="50">
        <v>71958000</v>
      </c>
      <c r="C39" s="14" t="s">
        <v>1</v>
      </c>
      <c r="D39" s="9"/>
      <c r="E39" s="15"/>
      <c r="F39" s="17"/>
      <c r="G39" s="9"/>
      <c r="H39" s="9"/>
      <c r="I39" s="33"/>
      <c r="J39" s="48" t="s">
        <v>24</v>
      </c>
      <c r="K39" s="50">
        <v>10</v>
      </c>
      <c r="L39" s="51">
        <v>3234000</v>
      </c>
      <c r="M39" s="51">
        <f t="shared" ref="M39:M41" si="12">L39</f>
        <v>3234000</v>
      </c>
      <c r="N39" s="51"/>
      <c r="O39" s="51"/>
      <c r="P39" s="51"/>
      <c r="Q39" s="51">
        <f t="shared" si="1"/>
        <v>3234000</v>
      </c>
    </row>
    <row r="40" spans="1:17" ht="50.1" customHeight="1" x14ac:dyDescent="0.25">
      <c r="A40" s="52"/>
      <c r="B40" s="50">
        <v>71958000</v>
      </c>
      <c r="C40" s="14" t="s">
        <v>1</v>
      </c>
      <c r="D40" s="9"/>
      <c r="E40" s="15"/>
      <c r="F40" s="17"/>
      <c r="G40" s="9"/>
      <c r="H40" s="9"/>
      <c r="I40" s="33"/>
      <c r="J40" s="48" t="s">
        <v>45</v>
      </c>
      <c r="K40" s="28" t="s">
        <v>46</v>
      </c>
      <c r="L40" s="51">
        <v>1765000</v>
      </c>
      <c r="M40" s="51">
        <f t="shared" si="12"/>
        <v>1765000</v>
      </c>
      <c r="N40" s="51"/>
      <c r="O40" s="51"/>
      <c r="P40" s="51"/>
      <c r="Q40" s="51">
        <f t="shared" si="1"/>
        <v>1765000</v>
      </c>
    </row>
    <row r="41" spans="1:17" ht="15.75" customHeight="1" x14ac:dyDescent="0.25">
      <c r="A41" s="52"/>
      <c r="B41" s="50">
        <v>71958000</v>
      </c>
      <c r="C41" s="14" t="s">
        <v>1</v>
      </c>
      <c r="D41" s="9"/>
      <c r="E41" s="15"/>
      <c r="F41" s="17"/>
      <c r="G41" s="9"/>
      <c r="H41" s="9"/>
      <c r="I41" s="33"/>
      <c r="J41" s="48" t="s">
        <v>25</v>
      </c>
      <c r="K41" s="50">
        <v>21</v>
      </c>
      <c r="L41" s="51">
        <f>ROUND((L38+L39+L40)*2.14%,2)</f>
        <v>208100.88</v>
      </c>
      <c r="M41" s="51">
        <f t="shared" si="12"/>
        <v>208100.88</v>
      </c>
      <c r="N41" s="51"/>
      <c r="O41" s="51"/>
      <c r="P41" s="51"/>
      <c r="Q41" s="51">
        <f t="shared" si="1"/>
        <v>208100.88</v>
      </c>
    </row>
    <row r="42" spans="1:17" ht="15.75" customHeight="1" x14ac:dyDescent="0.25">
      <c r="A42" s="54">
        <v>7</v>
      </c>
      <c r="B42" s="50">
        <v>71958000</v>
      </c>
      <c r="C42" s="14" t="s">
        <v>1</v>
      </c>
      <c r="D42" s="9" t="s">
        <v>1</v>
      </c>
      <c r="E42" s="15" t="s">
        <v>23</v>
      </c>
      <c r="F42" s="17">
        <v>76</v>
      </c>
      <c r="G42" s="47" t="s">
        <v>17</v>
      </c>
      <c r="H42" s="47">
        <v>1646</v>
      </c>
      <c r="I42" s="10">
        <v>77</v>
      </c>
      <c r="J42" s="48" t="s">
        <v>18</v>
      </c>
      <c r="K42" s="50" t="s">
        <v>0</v>
      </c>
      <c r="L42" s="51">
        <f>SUM(L43:L45)</f>
        <v>4302934.629999999</v>
      </c>
      <c r="M42" s="51">
        <f>SUM(M43:M45)</f>
        <v>4302934.629999999</v>
      </c>
      <c r="N42" s="51">
        <f>SUM(N43:N45)</f>
        <v>0</v>
      </c>
      <c r="O42" s="51">
        <f>SUM(O43:O45)</f>
        <v>0</v>
      </c>
      <c r="P42" s="51">
        <f>SUM(P43:P45)</f>
        <v>0</v>
      </c>
      <c r="Q42" s="51">
        <f>M42+N42+O42+P42</f>
        <v>4302934.629999999</v>
      </c>
    </row>
    <row r="43" spans="1:17" ht="15.75" customHeight="1" x14ac:dyDescent="0.25">
      <c r="A43" s="55"/>
      <c r="B43" s="50">
        <v>71958000</v>
      </c>
      <c r="C43" s="14" t="s">
        <v>1</v>
      </c>
      <c r="D43" s="9"/>
      <c r="E43" s="15"/>
      <c r="F43" s="17"/>
      <c r="G43" s="9"/>
      <c r="H43" s="9"/>
      <c r="I43" s="33"/>
      <c r="J43" s="48" t="s">
        <v>26</v>
      </c>
      <c r="K43" s="50" t="s">
        <v>27</v>
      </c>
      <c r="L43" s="51">
        <v>2783206.94</v>
      </c>
      <c r="M43" s="51">
        <f>L43</f>
        <v>2783206.94</v>
      </c>
      <c r="N43" s="51"/>
      <c r="O43" s="51"/>
      <c r="P43" s="51"/>
      <c r="Q43" s="51">
        <f>M43+N43+O43+P43</f>
        <v>2783206.94</v>
      </c>
    </row>
    <row r="44" spans="1:17" ht="15.75" customHeight="1" x14ac:dyDescent="0.25">
      <c r="A44" s="55"/>
      <c r="B44" s="50">
        <v>71958000</v>
      </c>
      <c r="C44" s="14" t="s">
        <v>1</v>
      </c>
      <c r="D44" s="9"/>
      <c r="E44" s="15"/>
      <c r="F44" s="17"/>
      <c r="G44" s="9"/>
      <c r="H44" s="9"/>
      <c r="I44" s="33"/>
      <c r="J44" s="48" t="s">
        <v>24</v>
      </c>
      <c r="K44" s="50">
        <v>10</v>
      </c>
      <c r="L44" s="51">
        <v>1429574.17</v>
      </c>
      <c r="M44" s="51">
        <f t="shared" ref="M44:M45" si="13">L44</f>
        <v>1429574.17</v>
      </c>
      <c r="N44" s="51"/>
      <c r="O44" s="51"/>
      <c r="P44" s="51"/>
      <c r="Q44" s="51">
        <f>M44+N44+O44+P44</f>
        <v>1429574.17</v>
      </c>
    </row>
    <row r="45" spans="1:17" ht="15.75" customHeight="1" x14ac:dyDescent="0.25">
      <c r="A45" s="56"/>
      <c r="B45" s="50">
        <v>71958000</v>
      </c>
      <c r="C45" s="14" t="s">
        <v>1</v>
      </c>
      <c r="D45" s="9"/>
      <c r="E45" s="15"/>
      <c r="F45" s="17"/>
      <c r="G45" s="9"/>
      <c r="H45" s="9"/>
      <c r="I45" s="33"/>
      <c r="J45" s="48" t="s">
        <v>25</v>
      </c>
      <c r="K45" s="50">
        <v>21</v>
      </c>
      <c r="L45" s="51">
        <f>ROUND((L43+L44)*2.14%,2)</f>
        <v>90153.52</v>
      </c>
      <c r="M45" s="51">
        <f t="shared" si="13"/>
        <v>90153.52</v>
      </c>
      <c r="N45" s="51"/>
      <c r="O45" s="51"/>
      <c r="P45" s="51"/>
      <c r="Q45" s="51">
        <f>M45+N45+O45+P45</f>
        <v>90153.52</v>
      </c>
    </row>
    <row r="46" spans="1:17" ht="15.75" customHeight="1" x14ac:dyDescent="0.25">
      <c r="A46" s="52">
        <v>8</v>
      </c>
      <c r="B46" s="50">
        <v>71958000</v>
      </c>
      <c r="C46" s="14" t="s">
        <v>1</v>
      </c>
      <c r="D46" s="14" t="s">
        <v>1</v>
      </c>
      <c r="E46" s="15" t="s">
        <v>23</v>
      </c>
      <c r="F46" s="16" t="s">
        <v>52</v>
      </c>
      <c r="G46" s="47" t="s">
        <v>17</v>
      </c>
      <c r="H46" s="47">
        <v>1657.8</v>
      </c>
      <c r="I46" s="10">
        <v>69</v>
      </c>
      <c r="J46" s="23" t="s">
        <v>18</v>
      </c>
      <c r="K46" s="50" t="s">
        <v>0</v>
      </c>
      <c r="L46" s="51">
        <f>SUM(L47:L50)</f>
        <v>5032024.13</v>
      </c>
      <c r="M46" s="51">
        <f t="shared" ref="M46:P46" si="14">SUM(M47:M50)</f>
        <v>5032024.13</v>
      </c>
      <c r="N46" s="51">
        <f t="shared" si="14"/>
        <v>0</v>
      </c>
      <c r="O46" s="51">
        <f t="shared" si="14"/>
        <v>0</v>
      </c>
      <c r="P46" s="51">
        <f t="shared" si="14"/>
        <v>0</v>
      </c>
      <c r="Q46" s="51">
        <f t="shared" si="1"/>
        <v>5032024.13</v>
      </c>
    </row>
    <row r="47" spans="1:17" ht="15.75" customHeight="1" x14ac:dyDescent="0.25">
      <c r="A47" s="52"/>
      <c r="B47" s="50">
        <v>71958000</v>
      </c>
      <c r="C47" s="14" t="s">
        <v>1</v>
      </c>
      <c r="D47" s="9"/>
      <c r="E47" s="15"/>
      <c r="F47" s="17"/>
      <c r="G47" s="9"/>
      <c r="H47" s="9"/>
      <c r="I47" s="33"/>
      <c r="J47" s="48" t="s">
        <v>26</v>
      </c>
      <c r="K47" s="7" t="s">
        <v>27</v>
      </c>
      <c r="L47" s="51">
        <v>2393595</v>
      </c>
      <c r="M47" s="51">
        <f>L47</f>
        <v>2393595</v>
      </c>
      <c r="N47" s="51"/>
      <c r="O47" s="51"/>
      <c r="P47" s="51"/>
      <c r="Q47" s="51">
        <f t="shared" si="1"/>
        <v>2393595</v>
      </c>
    </row>
    <row r="48" spans="1:17" ht="15.75" customHeight="1" x14ac:dyDescent="0.25">
      <c r="A48" s="52"/>
      <c r="B48" s="50">
        <v>71958000</v>
      </c>
      <c r="C48" s="14" t="s">
        <v>1</v>
      </c>
      <c r="D48" s="9"/>
      <c r="E48" s="15"/>
      <c r="F48" s="17"/>
      <c r="G48" s="9"/>
      <c r="H48" s="9"/>
      <c r="I48" s="33"/>
      <c r="J48" s="48" t="s">
        <v>24</v>
      </c>
      <c r="K48" s="50">
        <v>10</v>
      </c>
      <c r="L48" s="51">
        <v>1639000</v>
      </c>
      <c r="M48" s="51">
        <f t="shared" ref="M48:M50" si="15">L48</f>
        <v>1639000</v>
      </c>
      <c r="N48" s="51"/>
      <c r="O48" s="51"/>
      <c r="P48" s="51"/>
      <c r="Q48" s="51">
        <f t="shared" si="1"/>
        <v>1639000</v>
      </c>
    </row>
    <row r="49" spans="1:17" ht="50.1" customHeight="1" x14ac:dyDescent="0.25">
      <c r="A49" s="52"/>
      <c r="B49" s="50">
        <v>71958000</v>
      </c>
      <c r="C49" s="14" t="s">
        <v>1</v>
      </c>
      <c r="D49" s="9"/>
      <c r="E49" s="15"/>
      <c r="F49" s="17"/>
      <c r="G49" s="9"/>
      <c r="H49" s="9"/>
      <c r="I49" s="33"/>
      <c r="J49" s="48" t="s">
        <v>45</v>
      </c>
      <c r="K49" s="28" t="s">
        <v>46</v>
      </c>
      <c r="L49" s="51">
        <v>894000</v>
      </c>
      <c r="M49" s="51">
        <f t="shared" si="15"/>
        <v>894000</v>
      </c>
      <c r="N49" s="51"/>
      <c r="O49" s="51"/>
      <c r="P49" s="51"/>
      <c r="Q49" s="51">
        <f t="shared" si="1"/>
        <v>894000</v>
      </c>
    </row>
    <row r="50" spans="1:17" ht="15.75" customHeight="1" x14ac:dyDescent="0.25">
      <c r="A50" s="52"/>
      <c r="B50" s="50">
        <v>71958000</v>
      </c>
      <c r="C50" s="14" t="s">
        <v>1</v>
      </c>
      <c r="D50" s="9"/>
      <c r="E50" s="15"/>
      <c r="F50" s="17"/>
      <c r="G50" s="9"/>
      <c r="H50" s="9"/>
      <c r="I50" s="33"/>
      <c r="J50" s="48" t="s">
        <v>25</v>
      </c>
      <c r="K50" s="50">
        <v>21</v>
      </c>
      <c r="L50" s="51">
        <f>ROUND((L47+L48+L49)*2.14%,2)</f>
        <v>105429.13</v>
      </c>
      <c r="M50" s="51">
        <f t="shared" si="15"/>
        <v>105429.13</v>
      </c>
      <c r="N50" s="51"/>
      <c r="O50" s="51"/>
      <c r="P50" s="51"/>
      <c r="Q50" s="51">
        <f t="shared" si="1"/>
        <v>105429.13</v>
      </c>
    </row>
    <row r="51" spans="1:17" ht="15.75" customHeight="1" x14ac:dyDescent="0.25">
      <c r="A51" s="52">
        <v>9</v>
      </c>
      <c r="B51" s="50">
        <v>71958000</v>
      </c>
      <c r="C51" s="14" t="s">
        <v>1</v>
      </c>
      <c r="D51" s="14" t="s">
        <v>1</v>
      </c>
      <c r="E51" s="15" t="s">
        <v>23</v>
      </c>
      <c r="F51" s="16" t="s">
        <v>53</v>
      </c>
      <c r="G51" s="47" t="s">
        <v>17</v>
      </c>
      <c r="H51" s="47">
        <v>1647.8</v>
      </c>
      <c r="I51" s="10">
        <v>73</v>
      </c>
      <c r="J51" s="23" t="s">
        <v>18</v>
      </c>
      <c r="K51" s="50" t="s">
        <v>0</v>
      </c>
      <c r="L51" s="51">
        <f>SUM(L52:L55)</f>
        <v>5044280.93</v>
      </c>
      <c r="M51" s="51">
        <f t="shared" ref="M51:P51" si="16">SUM(M52:M55)</f>
        <v>5044280.93</v>
      </c>
      <c r="N51" s="51">
        <f t="shared" si="16"/>
        <v>0</v>
      </c>
      <c r="O51" s="51">
        <f t="shared" si="16"/>
        <v>0</v>
      </c>
      <c r="P51" s="51">
        <f t="shared" si="16"/>
        <v>0</v>
      </c>
      <c r="Q51" s="51">
        <f t="shared" ref="Q51:Q117" si="17">M51+N51+O51+P51</f>
        <v>5044280.93</v>
      </c>
    </row>
    <row r="52" spans="1:17" ht="15.75" customHeight="1" x14ac:dyDescent="0.25">
      <c r="A52" s="52"/>
      <c r="B52" s="50">
        <v>71958000</v>
      </c>
      <c r="C52" s="14" t="s">
        <v>1</v>
      </c>
      <c r="D52" s="9"/>
      <c r="E52" s="15"/>
      <c r="F52" s="17"/>
      <c r="G52" s="9"/>
      <c r="H52" s="9"/>
      <c r="I52" s="33"/>
      <c r="J52" s="48" t="s">
        <v>26</v>
      </c>
      <c r="K52" s="7" t="s">
        <v>27</v>
      </c>
      <c r="L52" s="51">
        <v>2393595</v>
      </c>
      <c r="M52" s="51">
        <f>L52</f>
        <v>2393595</v>
      </c>
      <c r="N52" s="51"/>
      <c r="O52" s="51"/>
      <c r="P52" s="51"/>
      <c r="Q52" s="51">
        <f t="shared" si="17"/>
        <v>2393595</v>
      </c>
    </row>
    <row r="53" spans="1:17" ht="15.75" customHeight="1" x14ac:dyDescent="0.25">
      <c r="A53" s="52"/>
      <c r="B53" s="50">
        <v>71958000</v>
      </c>
      <c r="C53" s="14" t="s">
        <v>1</v>
      </c>
      <c r="D53" s="9"/>
      <c r="E53" s="15"/>
      <c r="F53" s="17"/>
      <c r="G53" s="9"/>
      <c r="H53" s="9"/>
      <c r="I53" s="33"/>
      <c r="J53" s="48" t="s">
        <v>24</v>
      </c>
      <c r="K53" s="50">
        <v>10</v>
      </c>
      <c r="L53" s="51">
        <v>1646000</v>
      </c>
      <c r="M53" s="51">
        <f t="shared" ref="M53:M55" si="18">L53</f>
        <v>1646000</v>
      </c>
      <c r="N53" s="51"/>
      <c r="O53" s="51"/>
      <c r="P53" s="51"/>
      <c r="Q53" s="51">
        <f t="shared" si="17"/>
        <v>1646000</v>
      </c>
    </row>
    <row r="54" spans="1:17" ht="50.1" customHeight="1" x14ac:dyDescent="0.25">
      <c r="A54" s="52"/>
      <c r="B54" s="50">
        <v>71958000</v>
      </c>
      <c r="C54" s="14" t="s">
        <v>1</v>
      </c>
      <c r="D54" s="9"/>
      <c r="E54" s="15"/>
      <c r="F54" s="17"/>
      <c r="G54" s="9"/>
      <c r="H54" s="9"/>
      <c r="I54" s="33"/>
      <c r="J54" s="48" t="s">
        <v>45</v>
      </c>
      <c r="K54" s="28" t="s">
        <v>46</v>
      </c>
      <c r="L54" s="51">
        <v>899000</v>
      </c>
      <c r="M54" s="51">
        <f t="shared" si="18"/>
        <v>899000</v>
      </c>
      <c r="N54" s="51"/>
      <c r="O54" s="51"/>
      <c r="P54" s="51"/>
      <c r="Q54" s="51">
        <f t="shared" si="17"/>
        <v>899000</v>
      </c>
    </row>
    <row r="55" spans="1:17" ht="15.75" customHeight="1" x14ac:dyDescent="0.25">
      <c r="A55" s="52"/>
      <c r="B55" s="50">
        <v>71958000</v>
      </c>
      <c r="C55" s="14" t="s">
        <v>1</v>
      </c>
      <c r="D55" s="9"/>
      <c r="E55" s="15"/>
      <c r="F55" s="17"/>
      <c r="G55" s="9"/>
      <c r="H55" s="9"/>
      <c r="I55" s="33"/>
      <c r="J55" s="48" t="s">
        <v>25</v>
      </c>
      <c r="K55" s="50">
        <v>21</v>
      </c>
      <c r="L55" s="51">
        <f>ROUND((L52+L53+L54)*2.14%,2)</f>
        <v>105685.93</v>
      </c>
      <c r="M55" s="51">
        <f t="shared" si="18"/>
        <v>105685.93</v>
      </c>
      <c r="N55" s="51"/>
      <c r="O55" s="51"/>
      <c r="P55" s="51"/>
      <c r="Q55" s="51">
        <f t="shared" si="17"/>
        <v>105685.93</v>
      </c>
    </row>
    <row r="56" spans="1:17" ht="15.75" customHeight="1" x14ac:dyDescent="0.25">
      <c r="A56" s="54">
        <v>10</v>
      </c>
      <c r="B56" s="50">
        <v>71958000</v>
      </c>
      <c r="C56" s="14" t="s">
        <v>1</v>
      </c>
      <c r="D56" s="9" t="s">
        <v>1</v>
      </c>
      <c r="E56" s="15" t="s">
        <v>47</v>
      </c>
      <c r="F56" s="17">
        <v>103</v>
      </c>
      <c r="G56" s="47" t="s">
        <v>17</v>
      </c>
      <c r="H56" s="47">
        <v>5743.6</v>
      </c>
      <c r="I56" s="10">
        <v>212</v>
      </c>
      <c r="J56" s="48" t="s">
        <v>18</v>
      </c>
      <c r="K56" s="50" t="s">
        <v>0</v>
      </c>
      <c r="L56" s="51">
        <f>L57+L58</f>
        <v>8685047</v>
      </c>
      <c r="M56" s="51">
        <f>M57+M58</f>
        <v>8685047</v>
      </c>
      <c r="N56" s="51">
        <f t="shared" ref="N56:P56" si="19">N57+N58</f>
        <v>0</v>
      </c>
      <c r="O56" s="51">
        <f t="shared" si="19"/>
        <v>0</v>
      </c>
      <c r="P56" s="51">
        <f t="shared" si="19"/>
        <v>0</v>
      </c>
      <c r="Q56" s="51">
        <f>M56+N56+O56+P56</f>
        <v>8685047</v>
      </c>
    </row>
    <row r="57" spans="1:17" ht="15.75" customHeight="1" x14ac:dyDescent="0.25">
      <c r="A57" s="55"/>
      <c r="B57" s="50">
        <v>71958000</v>
      </c>
      <c r="C57" s="14" t="s">
        <v>1</v>
      </c>
      <c r="D57" s="9"/>
      <c r="E57" s="15"/>
      <c r="F57" s="17"/>
      <c r="G57" s="9"/>
      <c r="H57" s="9"/>
      <c r="I57" s="33"/>
      <c r="J57" s="48" t="s">
        <v>26</v>
      </c>
      <c r="K57" s="50" t="s">
        <v>27</v>
      </c>
      <c r="L57" s="51">
        <v>8503082</v>
      </c>
      <c r="M57" s="51">
        <f t="shared" ref="M57:M58" si="20">L57</f>
        <v>8503082</v>
      </c>
      <c r="N57" s="51"/>
      <c r="O57" s="51"/>
      <c r="P57" s="51"/>
      <c r="Q57" s="51">
        <f>M57+N57+O57+P57</f>
        <v>8503082</v>
      </c>
    </row>
    <row r="58" spans="1:17" ht="15.75" customHeight="1" x14ac:dyDescent="0.25">
      <c r="A58" s="56"/>
      <c r="B58" s="50">
        <v>71958000</v>
      </c>
      <c r="C58" s="14" t="s">
        <v>1</v>
      </c>
      <c r="D58" s="9"/>
      <c r="E58" s="15"/>
      <c r="F58" s="17"/>
      <c r="G58" s="9"/>
      <c r="H58" s="9"/>
      <c r="I58" s="33"/>
      <c r="J58" s="48" t="s">
        <v>25</v>
      </c>
      <c r="K58" s="50">
        <v>21</v>
      </c>
      <c r="L58" s="51">
        <v>181965</v>
      </c>
      <c r="M58" s="51">
        <f t="shared" si="20"/>
        <v>181965</v>
      </c>
      <c r="N58" s="51"/>
      <c r="O58" s="51"/>
      <c r="P58" s="51"/>
      <c r="Q58" s="51">
        <f>M58+N58+O58+P58</f>
        <v>181965</v>
      </c>
    </row>
    <row r="59" spans="1:17" ht="15.75" customHeight="1" x14ac:dyDescent="0.25">
      <c r="A59" s="52">
        <v>11</v>
      </c>
      <c r="B59" s="50">
        <v>71958000</v>
      </c>
      <c r="C59" s="14" t="s">
        <v>1</v>
      </c>
      <c r="D59" s="14" t="s">
        <v>1</v>
      </c>
      <c r="E59" s="48" t="s">
        <v>59</v>
      </c>
      <c r="F59" s="16">
        <v>28</v>
      </c>
      <c r="G59" s="47" t="s">
        <v>17</v>
      </c>
      <c r="H59" s="47">
        <v>4913.3999999999996</v>
      </c>
      <c r="I59" s="10">
        <v>241</v>
      </c>
      <c r="J59" s="23" t="s">
        <v>18</v>
      </c>
      <c r="K59" s="50" t="s">
        <v>0</v>
      </c>
      <c r="L59" s="51">
        <f>SUM(L60:L63)</f>
        <v>14968851.92</v>
      </c>
      <c r="M59" s="51">
        <f t="shared" ref="M59:P59" si="21">SUM(M60:M63)</f>
        <v>14968851.92</v>
      </c>
      <c r="N59" s="51">
        <f t="shared" si="21"/>
        <v>0</v>
      </c>
      <c r="O59" s="51">
        <f t="shared" si="21"/>
        <v>0</v>
      </c>
      <c r="P59" s="51">
        <f t="shared" si="21"/>
        <v>0</v>
      </c>
      <c r="Q59" s="51">
        <f t="shared" si="17"/>
        <v>14968851.92</v>
      </c>
    </row>
    <row r="60" spans="1:17" ht="15.75" customHeight="1" x14ac:dyDescent="0.25">
      <c r="A60" s="52"/>
      <c r="B60" s="50">
        <v>71958000</v>
      </c>
      <c r="C60" s="14" t="s">
        <v>1</v>
      </c>
      <c r="D60" s="9"/>
      <c r="E60" s="15"/>
      <c r="F60" s="17"/>
      <c r="G60" s="9"/>
      <c r="H60" s="9"/>
      <c r="I60" s="33"/>
      <c r="J60" s="48" t="s">
        <v>26</v>
      </c>
      <c r="K60" s="7" t="s">
        <v>27</v>
      </c>
      <c r="L60" s="51">
        <v>7162230</v>
      </c>
      <c r="M60" s="51">
        <f>L60</f>
        <v>7162230</v>
      </c>
      <c r="N60" s="51"/>
      <c r="O60" s="51"/>
      <c r="P60" s="51"/>
      <c r="Q60" s="51">
        <f t="shared" si="17"/>
        <v>7162230</v>
      </c>
    </row>
    <row r="61" spans="1:17" ht="15.75" customHeight="1" x14ac:dyDescent="0.25">
      <c r="A61" s="52"/>
      <c r="B61" s="50">
        <v>71958000</v>
      </c>
      <c r="C61" s="14" t="s">
        <v>1</v>
      </c>
      <c r="D61" s="9"/>
      <c r="E61" s="15"/>
      <c r="F61" s="17"/>
      <c r="G61" s="9"/>
      <c r="H61" s="9"/>
      <c r="I61" s="33"/>
      <c r="J61" s="48" t="s">
        <v>24</v>
      </c>
      <c r="K61" s="50">
        <v>10</v>
      </c>
      <c r="L61" s="51">
        <v>4848000</v>
      </c>
      <c r="M61" s="51">
        <f t="shared" ref="M61:M63" si="22">L61</f>
        <v>4848000</v>
      </c>
      <c r="N61" s="51"/>
      <c r="O61" s="51"/>
      <c r="P61" s="51"/>
      <c r="Q61" s="51">
        <f t="shared" si="17"/>
        <v>4848000</v>
      </c>
    </row>
    <row r="62" spans="1:17" ht="50.1" customHeight="1" x14ac:dyDescent="0.25">
      <c r="A62" s="52"/>
      <c r="B62" s="50">
        <v>71958000</v>
      </c>
      <c r="C62" s="14" t="s">
        <v>1</v>
      </c>
      <c r="D62" s="9"/>
      <c r="E62" s="15"/>
      <c r="F62" s="17"/>
      <c r="G62" s="9"/>
      <c r="H62" s="9"/>
      <c r="I62" s="33"/>
      <c r="J62" s="48" t="s">
        <v>45</v>
      </c>
      <c r="K62" s="28" t="s">
        <v>46</v>
      </c>
      <c r="L62" s="51">
        <v>2645000</v>
      </c>
      <c r="M62" s="51">
        <f t="shared" si="22"/>
        <v>2645000</v>
      </c>
      <c r="N62" s="51"/>
      <c r="O62" s="51"/>
      <c r="P62" s="51"/>
      <c r="Q62" s="51">
        <f t="shared" si="17"/>
        <v>2645000</v>
      </c>
    </row>
    <row r="63" spans="1:17" ht="15.75" customHeight="1" x14ac:dyDescent="0.25">
      <c r="A63" s="52"/>
      <c r="B63" s="50">
        <v>71958000</v>
      </c>
      <c r="C63" s="14" t="s">
        <v>1</v>
      </c>
      <c r="D63" s="9"/>
      <c r="E63" s="15"/>
      <c r="F63" s="17"/>
      <c r="G63" s="9"/>
      <c r="H63" s="9"/>
      <c r="I63" s="33"/>
      <c r="J63" s="48" t="s">
        <v>25</v>
      </c>
      <c r="K63" s="50">
        <v>21</v>
      </c>
      <c r="L63" s="51">
        <f>ROUND((L60+L61+L62)*2.14%,2)</f>
        <v>313621.92</v>
      </c>
      <c r="M63" s="51">
        <f t="shared" si="22"/>
        <v>313621.92</v>
      </c>
      <c r="N63" s="51"/>
      <c r="O63" s="51"/>
      <c r="P63" s="51"/>
      <c r="Q63" s="51">
        <f t="shared" si="17"/>
        <v>313621.92</v>
      </c>
    </row>
    <row r="64" spans="1:17" ht="15.75" customHeight="1" x14ac:dyDescent="0.25">
      <c r="A64" s="52">
        <v>12</v>
      </c>
      <c r="B64" s="50">
        <v>71958000</v>
      </c>
      <c r="C64" s="14" t="s">
        <v>1</v>
      </c>
      <c r="D64" s="14" t="s">
        <v>1</v>
      </c>
      <c r="E64" s="48" t="s">
        <v>59</v>
      </c>
      <c r="F64" s="16">
        <v>34</v>
      </c>
      <c r="G64" s="47" t="s">
        <v>17</v>
      </c>
      <c r="H64" s="47">
        <v>3280.9</v>
      </c>
      <c r="I64" s="10">
        <v>184</v>
      </c>
      <c r="J64" s="23" t="s">
        <v>18</v>
      </c>
      <c r="K64" s="50" t="s">
        <v>0</v>
      </c>
      <c r="L64" s="51">
        <f>SUM(L65:L68)</f>
        <v>9936414.1199999992</v>
      </c>
      <c r="M64" s="51">
        <f t="shared" ref="M64:P64" si="23">SUM(M65:M68)</f>
        <v>9936414.1199999992</v>
      </c>
      <c r="N64" s="51">
        <f t="shared" si="23"/>
        <v>0</v>
      </c>
      <c r="O64" s="51">
        <f t="shared" si="23"/>
        <v>0</v>
      </c>
      <c r="P64" s="51">
        <f t="shared" si="23"/>
        <v>0</v>
      </c>
      <c r="Q64" s="51">
        <f t="shared" si="17"/>
        <v>9936414.1199999992</v>
      </c>
    </row>
    <row r="65" spans="1:17" ht="15.75" customHeight="1" x14ac:dyDescent="0.25">
      <c r="A65" s="52"/>
      <c r="B65" s="50">
        <v>71958000</v>
      </c>
      <c r="C65" s="14" t="s">
        <v>1</v>
      </c>
      <c r="D65" s="9"/>
      <c r="E65" s="15"/>
      <c r="F65" s="17"/>
      <c r="G65" s="9"/>
      <c r="H65" s="9"/>
      <c r="I65" s="33"/>
      <c r="J65" s="48" t="s">
        <v>26</v>
      </c>
      <c r="K65" s="7" t="s">
        <v>27</v>
      </c>
      <c r="L65" s="51">
        <v>4688230</v>
      </c>
      <c r="M65" s="51">
        <v>4688230</v>
      </c>
      <c r="N65" s="51"/>
      <c r="O65" s="51"/>
      <c r="P65" s="51"/>
      <c r="Q65" s="51">
        <f t="shared" si="17"/>
        <v>4688230</v>
      </c>
    </row>
    <row r="66" spans="1:17" ht="15.75" customHeight="1" x14ac:dyDescent="0.25">
      <c r="A66" s="52"/>
      <c r="B66" s="50">
        <v>71958000</v>
      </c>
      <c r="C66" s="14" t="s">
        <v>1</v>
      </c>
      <c r="D66" s="9"/>
      <c r="E66" s="15"/>
      <c r="F66" s="17"/>
      <c r="G66" s="9"/>
      <c r="H66" s="9"/>
      <c r="I66" s="33"/>
      <c r="J66" s="48" t="s">
        <v>24</v>
      </c>
      <c r="K66" s="50">
        <v>10</v>
      </c>
      <c r="L66" s="51">
        <v>3261000</v>
      </c>
      <c r="M66" s="51">
        <f t="shared" ref="M66:M68" si="24">L66</f>
        <v>3261000</v>
      </c>
      <c r="N66" s="51"/>
      <c r="O66" s="51"/>
      <c r="P66" s="51"/>
      <c r="Q66" s="51">
        <f t="shared" si="17"/>
        <v>3261000</v>
      </c>
    </row>
    <row r="67" spans="1:17" ht="50.1" customHeight="1" x14ac:dyDescent="0.25">
      <c r="A67" s="52"/>
      <c r="B67" s="50">
        <v>71958000</v>
      </c>
      <c r="C67" s="14" t="s">
        <v>1</v>
      </c>
      <c r="D67" s="9"/>
      <c r="E67" s="15"/>
      <c r="F67" s="17"/>
      <c r="G67" s="9"/>
      <c r="H67" s="9"/>
      <c r="I67" s="33"/>
      <c r="J67" s="48" t="s">
        <v>45</v>
      </c>
      <c r="K67" s="28" t="s">
        <v>46</v>
      </c>
      <c r="L67" s="51">
        <v>1779000</v>
      </c>
      <c r="M67" s="51">
        <f t="shared" si="24"/>
        <v>1779000</v>
      </c>
      <c r="N67" s="51"/>
      <c r="O67" s="51"/>
      <c r="P67" s="51"/>
      <c r="Q67" s="51">
        <f t="shared" si="17"/>
        <v>1779000</v>
      </c>
    </row>
    <row r="68" spans="1:17" ht="15.75" customHeight="1" x14ac:dyDescent="0.25">
      <c r="A68" s="52"/>
      <c r="B68" s="50">
        <v>71958000</v>
      </c>
      <c r="C68" s="14" t="s">
        <v>1</v>
      </c>
      <c r="D68" s="9"/>
      <c r="E68" s="15"/>
      <c r="F68" s="17"/>
      <c r="G68" s="9"/>
      <c r="H68" s="9"/>
      <c r="I68" s="33"/>
      <c r="J68" s="48" t="s">
        <v>25</v>
      </c>
      <c r="K68" s="50">
        <v>21</v>
      </c>
      <c r="L68" s="51">
        <f>ROUND((L65+L66+L67)*2.14%,2)</f>
        <v>208184.12</v>
      </c>
      <c r="M68" s="51">
        <f t="shared" si="24"/>
        <v>208184.12</v>
      </c>
      <c r="N68" s="51"/>
      <c r="O68" s="51"/>
      <c r="P68" s="51"/>
      <c r="Q68" s="51">
        <f t="shared" si="17"/>
        <v>208184.12</v>
      </c>
    </row>
    <row r="69" spans="1:17" ht="15.75" customHeight="1" x14ac:dyDescent="0.25">
      <c r="A69" s="52">
        <v>13</v>
      </c>
      <c r="B69" s="50">
        <v>71958000</v>
      </c>
      <c r="C69" s="14" t="s">
        <v>1</v>
      </c>
      <c r="D69" s="14" t="s">
        <v>1</v>
      </c>
      <c r="E69" s="48" t="s">
        <v>59</v>
      </c>
      <c r="F69" s="16">
        <v>50</v>
      </c>
      <c r="G69" s="47" t="s">
        <v>17</v>
      </c>
      <c r="H69" s="47">
        <v>4922.8999999999996</v>
      </c>
      <c r="I69" s="10">
        <v>262</v>
      </c>
      <c r="J69" s="23" t="s">
        <v>18</v>
      </c>
      <c r="K69" s="50" t="s">
        <v>0</v>
      </c>
      <c r="L69" s="51">
        <f>SUM(L70:L77)</f>
        <v>29968718.66</v>
      </c>
      <c r="M69" s="51">
        <f t="shared" ref="M69:P69" si="25">SUM(M70:M77)</f>
        <v>29968718.66</v>
      </c>
      <c r="N69" s="51">
        <f t="shared" si="25"/>
        <v>0</v>
      </c>
      <c r="O69" s="51">
        <f t="shared" si="25"/>
        <v>0</v>
      </c>
      <c r="P69" s="51">
        <f t="shared" si="25"/>
        <v>0</v>
      </c>
      <c r="Q69" s="51">
        <f t="shared" si="17"/>
        <v>29968718.66</v>
      </c>
    </row>
    <row r="70" spans="1:17" ht="15.75" customHeight="1" x14ac:dyDescent="0.25">
      <c r="A70" s="52"/>
      <c r="B70" s="50">
        <v>71958000</v>
      </c>
      <c r="C70" s="14" t="s">
        <v>1</v>
      </c>
      <c r="D70" s="9"/>
      <c r="E70" s="15"/>
      <c r="F70" s="16"/>
      <c r="G70" s="9"/>
      <c r="H70" s="9"/>
      <c r="I70" s="33"/>
      <c r="J70" s="48" t="s">
        <v>26</v>
      </c>
      <c r="K70" s="7" t="s">
        <v>27</v>
      </c>
      <c r="L70" s="51">
        <v>7081825</v>
      </c>
      <c r="M70" s="51">
        <v>7081825</v>
      </c>
      <c r="N70" s="51"/>
      <c r="O70" s="51"/>
      <c r="P70" s="51"/>
      <c r="Q70" s="51">
        <f t="shared" si="17"/>
        <v>7081825</v>
      </c>
    </row>
    <row r="71" spans="1:17" ht="15.75" customHeight="1" x14ac:dyDescent="0.25">
      <c r="A71" s="52"/>
      <c r="B71" s="50">
        <v>71958000</v>
      </c>
      <c r="C71" s="14" t="s">
        <v>1</v>
      </c>
      <c r="D71" s="9"/>
      <c r="E71" s="15"/>
      <c r="F71" s="16"/>
      <c r="G71" s="9"/>
      <c r="H71" s="9"/>
      <c r="I71" s="33"/>
      <c r="J71" s="48" t="s">
        <v>24</v>
      </c>
      <c r="K71" s="50">
        <v>10</v>
      </c>
      <c r="L71" s="51">
        <v>4843000</v>
      </c>
      <c r="M71" s="51">
        <f t="shared" ref="M71:M77" si="26">L71</f>
        <v>4843000</v>
      </c>
      <c r="N71" s="51"/>
      <c r="O71" s="51"/>
      <c r="P71" s="51"/>
      <c r="Q71" s="51">
        <f t="shared" si="17"/>
        <v>4843000</v>
      </c>
    </row>
    <row r="72" spans="1:17" ht="31.5" customHeight="1" x14ac:dyDescent="0.25">
      <c r="A72" s="52"/>
      <c r="B72" s="50">
        <v>71958000</v>
      </c>
      <c r="C72" s="14" t="s">
        <v>1</v>
      </c>
      <c r="D72" s="14"/>
      <c r="E72" s="14"/>
      <c r="F72" s="50"/>
      <c r="G72" s="50"/>
      <c r="H72" s="27"/>
      <c r="I72" s="8"/>
      <c r="J72" s="48" t="s">
        <v>28</v>
      </c>
      <c r="K72" s="28" t="s">
        <v>29</v>
      </c>
      <c r="L72" s="51">
        <v>3189265</v>
      </c>
      <c r="M72" s="51">
        <f t="shared" si="26"/>
        <v>3189265</v>
      </c>
      <c r="N72" s="51"/>
      <c r="O72" s="51"/>
      <c r="P72" s="51"/>
      <c r="Q72" s="51">
        <f t="shared" si="17"/>
        <v>3189265</v>
      </c>
    </row>
    <row r="73" spans="1:17" ht="31.5" customHeight="1" x14ac:dyDescent="0.25">
      <c r="A73" s="52"/>
      <c r="B73" s="50">
        <v>71958000</v>
      </c>
      <c r="C73" s="14" t="s">
        <v>1</v>
      </c>
      <c r="D73" s="14"/>
      <c r="E73" s="14"/>
      <c r="F73" s="50"/>
      <c r="G73" s="50"/>
      <c r="H73" s="27"/>
      <c r="I73" s="8"/>
      <c r="J73" s="48" t="s">
        <v>34</v>
      </c>
      <c r="K73" s="7" t="s">
        <v>35</v>
      </c>
      <c r="L73" s="51">
        <v>6030219</v>
      </c>
      <c r="M73" s="51">
        <f t="shared" si="26"/>
        <v>6030219</v>
      </c>
      <c r="N73" s="51"/>
      <c r="O73" s="51"/>
      <c r="P73" s="51"/>
      <c r="Q73" s="51">
        <f t="shared" si="17"/>
        <v>6030219</v>
      </c>
    </row>
    <row r="74" spans="1:17" ht="31.5" customHeight="1" x14ac:dyDescent="0.25">
      <c r="A74" s="52"/>
      <c r="B74" s="50">
        <v>71958000</v>
      </c>
      <c r="C74" s="14" t="s">
        <v>1</v>
      </c>
      <c r="D74" s="14"/>
      <c r="E74" s="14"/>
      <c r="F74" s="50"/>
      <c r="G74" s="50"/>
      <c r="H74" s="27"/>
      <c r="I74" s="8"/>
      <c r="J74" s="48" t="s">
        <v>30</v>
      </c>
      <c r="K74" s="7" t="s">
        <v>31</v>
      </c>
      <c r="L74" s="51">
        <v>4298413</v>
      </c>
      <c r="M74" s="51">
        <f t="shared" si="26"/>
        <v>4298413</v>
      </c>
      <c r="N74" s="51"/>
      <c r="O74" s="51"/>
      <c r="P74" s="51"/>
      <c r="Q74" s="51">
        <f t="shared" si="17"/>
        <v>4298413</v>
      </c>
    </row>
    <row r="75" spans="1:17" ht="31.5" customHeight="1" x14ac:dyDescent="0.25">
      <c r="A75" s="52"/>
      <c r="B75" s="50">
        <v>71958000</v>
      </c>
      <c r="C75" s="14" t="s">
        <v>1</v>
      </c>
      <c r="D75" s="14"/>
      <c r="E75" s="14"/>
      <c r="F75" s="50"/>
      <c r="G75" s="50"/>
      <c r="H75" s="27"/>
      <c r="I75" s="8"/>
      <c r="J75" s="48" t="s">
        <v>32</v>
      </c>
      <c r="K75" s="7" t="s">
        <v>33</v>
      </c>
      <c r="L75" s="51">
        <v>1256103</v>
      </c>
      <c r="M75" s="51">
        <f t="shared" si="26"/>
        <v>1256103</v>
      </c>
      <c r="N75" s="51"/>
      <c r="O75" s="51"/>
      <c r="P75" s="51"/>
      <c r="Q75" s="51">
        <f t="shared" si="17"/>
        <v>1256103</v>
      </c>
    </row>
    <row r="76" spans="1:17" ht="50.1" customHeight="1" x14ac:dyDescent="0.25">
      <c r="A76" s="52"/>
      <c r="B76" s="50">
        <v>71958000</v>
      </c>
      <c r="C76" s="14" t="s">
        <v>1</v>
      </c>
      <c r="D76" s="9"/>
      <c r="E76" s="15"/>
      <c r="F76" s="16"/>
      <c r="G76" s="9"/>
      <c r="H76" s="9"/>
      <c r="I76" s="33"/>
      <c r="J76" s="48" t="s">
        <v>45</v>
      </c>
      <c r="K76" s="28" t="s">
        <v>46</v>
      </c>
      <c r="L76" s="51">
        <v>2642000</v>
      </c>
      <c r="M76" s="51">
        <f t="shared" si="26"/>
        <v>2642000</v>
      </c>
      <c r="N76" s="51"/>
      <c r="O76" s="51"/>
      <c r="P76" s="51"/>
      <c r="Q76" s="51">
        <f t="shared" si="17"/>
        <v>2642000</v>
      </c>
    </row>
    <row r="77" spans="1:17" ht="15.75" customHeight="1" x14ac:dyDescent="0.25">
      <c r="A77" s="52"/>
      <c r="B77" s="50">
        <v>71958000</v>
      </c>
      <c r="C77" s="14" t="s">
        <v>1</v>
      </c>
      <c r="D77" s="9"/>
      <c r="E77" s="15"/>
      <c r="F77" s="16"/>
      <c r="G77" s="9"/>
      <c r="H77" s="9"/>
      <c r="I77" s="33"/>
      <c r="J77" s="48" t="s">
        <v>25</v>
      </c>
      <c r="K77" s="50">
        <v>21</v>
      </c>
      <c r="L77" s="51">
        <f>ROUND((L70+L71+L72+L73+L74+L75+L76)*2.14%,2)</f>
        <v>627893.66</v>
      </c>
      <c r="M77" s="51">
        <f t="shared" si="26"/>
        <v>627893.66</v>
      </c>
      <c r="N77" s="51"/>
      <c r="O77" s="51"/>
      <c r="P77" s="51"/>
      <c r="Q77" s="51">
        <f t="shared" si="17"/>
        <v>627893.66</v>
      </c>
    </row>
    <row r="78" spans="1:17" ht="15.75" customHeight="1" x14ac:dyDescent="0.25">
      <c r="A78" s="52">
        <v>14</v>
      </c>
      <c r="B78" s="50">
        <v>71958000</v>
      </c>
      <c r="C78" s="14" t="s">
        <v>1</v>
      </c>
      <c r="D78" s="14" t="s">
        <v>1</v>
      </c>
      <c r="E78" s="48" t="s">
        <v>59</v>
      </c>
      <c r="F78" s="16">
        <v>52</v>
      </c>
      <c r="G78" s="47" t="s">
        <v>17</v>
      </c>
      <c r="H78" s="47">
        <v>4932</v>
      </c>
      <c r="I78" s="10">
        <v>239</v>
      </c>
      <c r="J78" s="23" t="s">
        <v>18</v>
      </c>
      <c r="K78" s="50" t="s">
        <v>0</v>
      </c>
      <c r="L78" s="51">
        <f t="shared" ref="L78:P78" si="27">SUM(L79:L85)</f>
        <v>22866081.800000001</v>
      </c>
      <c r="M78" s="51">
        <f t="shared" si="27"/>
        <v>22866081.800000001</v>
      </c>
      <c r="N78" s="51">
        <f t="shared" si="27"/>
        <v>0</v>
      </c>
      <c r="O78" s="51">
        <f t="shared" si="27"/>
        <v>0</v>
      </c>
      <c r="P78" s="51">
        <f t="shared" si="27"/>
        <v>0</v>
      </c>
      <c r="Q78" s="51">
        <f t="shared" si="17"/>
        <v>22866081.800000001</v>
      </c>
    </row>
    <row r="79" spans="1:17" ht="15.75" customHeight="1" x14ac:dyDescent="0.25">
      <c r="A79" s="52"/>
      <c r="B79" s="50">
        <v>71958000</v>
      </c>
      <c r="C79" s="14" t="s">
        <v>1</v>
      </c>
      <c r="D79" s="9"/>
      <c r="E79" s="15"/>
      <c r="F79" s="16"/>
      <c r="G79" s="9"/>
      <c r="H79" s="9"/>
      <c r="I79" s="33"/>
      <c r="J79" s="48" t="s">
        <v>24</v>
      </c>
      <c r="K79" s="50">
        <v>10</v>
      </c>
      <c r="L79" s="51">
        <v>4871000</v>
      </c>
      <c r="M79" s="51">
        <f t="shared" ref="M79:M85" si="28">L79</f>
        <v>4871000</v>
      </c>
      <c r="N79" s="51"/>
      <c r="O79" s="51"/>
      <c r="P79" s="51"/>
      <c r="Q79" s="51">
        <f t="shared" si="17"/>
        <v>4871000</v>
      </c>
    </row>
    <row r="80" spans="1:17" ht="31.5" customHeight="1" x14ac:dyDescent="0.25">
      <c r="A80" s="52"/>
      <c r="B80" s="50">
        <v>71958000</v>
      </c>
      <c r="C80" s="14" t="s">
        <v>1</v>
      </c>
      <c r="D80" s="14"/>
      <c r="E80" s="14"/>
      <c r="F80" s="50"/>
      <c r="G80" s="50"/>
      <c r="H80" s="27"/>
      <c r="I80" s="8"/>
      <c r="J80" s="48" t="s">
        <v>28</v>
      </c>
      <c r="K80" s="28" t="s">
        <v>29</v>
      </c>
      <c r="L80" s="51">
        <v>3207281</v>
      </c>
      <c r="M80" s="51">
        <f t="shared" si="28"/>
        <v>3207281</v>
      </c>
      <c r="N80" s="51"/>
      <c r="O80" s="51"/>
      <c r="P80" s="51"/>
      <c r="Q80" s="51">
        <f t="shared" si="17"/>
        <v>3207281</v>
      </c>
    </row>
    <row r="81" spans="1:17" ht="31.5" customHeight="1" x14ac:dyDescent="0.25">
      <c r="A81" s="52"/>
      <c r="B81" s="50">
        <v>71958000</v>
      </c>
      <c r="C81" s="14" t="s">
        <v>1</v>
      </c>
      <c r="D81" s="14"/>
      <c r="E81" s="14"/>
      <c r="F81" s="50"/>
      <c r="G81" s="50"/>
      <c r="H81" s="27"/>
      <c r="I81" s="8"/>
      <c r="J81" s="48" t="s">
        <v>34</v>
      </c>
      <c r="K81" s="7" t="s">
        <v>35</v>
      </c>
      <c r="L81" s="51">
        <v>6064690</v>
      </c>
      <c r="M81" s="51">
        <f t="shared" si="28"/>
        <v>6064690</v>
      </c>
      <c r="N81" s="51"/>
      <c r="O81" s="51"/>
      <c r="P81" s="51"/>
      <c r="Q81" s="51">
        <f t="shared" si="17"/>
        <v>6064690</v>
      </c>
    </row>
    <row r="82" spans="1:17" ht="31.5" customHeight="1" x14ac:dyDescent="0.25">
      <c r="A82" s="52"/>
      <c r="B82" s="50">
        <v>71958000</v>
      </c>
      <c r="C82" s="14" t="s">
        <v>1</v>
      </c>
      <c r="D82" s="14"/>
      <c r="E82" s="14"/>
      <c r="F82" s="50"/>
      <c r="G82" s="50"/>
      <c r="H82" s="27"/>
      <c r="I82" s="8"/>
      <c r="J82" s="48" t="s">
        <v>30</v>
      </c>
      <c r="K82" s="7" t="s">
        <v>31</v>
      </c>
      <c r="L82" s="51">
        <v>4323579</v>
      </c>
      <c r="M82" s="51">
        <f t="shared" si="28"/>
        <v>4323579</v>
      </c>
      <c r="N82" s="51"/>
      <c r="O82" s="51"/>
      <c r="P82" s="51"/>
      <c r="Q82" s="51">
        <f t="shared" si="17"/>
        <v>4323579</v>
      </c>
    </row>
    <row r="83" spans="1:17" ht="31.5" customHeight="1" x14ac:dyDescent="0.25">
      <c r="A83" s="52"/>
      <c r="B83" s="50">
        <v>71958000</v>
      </c>
      <c r="C83" s="14" t="s">
        <v>1</v>
      </c>
      <c r="D83" s="14"/>
      <c r="E83" s="14"/>
      <c r="F83" s="50"/>
      <c r="G83" s="50"/>
      <c r="H83" s="27"/>
      <c r="I83" s="8"/>
      <c r="J83" s="48" t="s">
        <v>32</v>
      </c>
      <c r="K83" s="7" t="s">
        <v>33</v>
      </c>
      <c r="L83" s="51">
        <v>1263450</v>
      </c>
      <c r="M83" s="51">
        <f t="shared" si="28"/>
        <v>1263450</v>
      </c>
      <c r="N83" s="51"/>
      <c r="O83" s="51"/>
      <c r="P83" s="51"/>
      <c r="Q83" s="51">
        <f t="shared" si="17"/>
        <v>1263450</v>
      </c>
    </row>
    <row r="84" spans="1:17" ht="50.1" customHeight="1" x14ac:dyDescent="0.25">
      <c r="A84" s="52"/>
      <c r="B84" s="50">
        <v>71958000</v>
      </c>
      <c r="C84" s="14" t="s">
        <v>1</v>
      </c>
      <c r="D84" s="9"/>
      <c r="E84" s="15"/>
      <c r="F84" s="16"/>
      <c r="G84" s="9"/>
      <c r="H84" s="9"/>
      <c r="I84" s="33"/>
      <c r="J84" s="48" t="s">
        <v>45</v>
      </c>
      <c r="K84" s="28" t="s">
        <v>46</v>
      </c>
      <c r="L84" s="51">
        <v>2657000</v>
      </c>
      <c r="M84" s="51">
        <f t="shared" si="28"/>
        <v>2657000</v>
      </c>
      <c r="N84" s="51"/>
      <c r="O84" s="51"/>
      <c r="P84" s="51"/>
      <c r="Q84" s="51">
        <f t="shared" si="17"/>
        <v>2657000</v>
      </c>
    </row>
    <row r="85" spans="1:17" ht="15.75" customHeight="1" x14ac:dyDescent="0.25">
      <c r="A85" s="52"/>
      <c r="B85" s="50">
        <v>71958000</v>
      </c>
      <c r="C85" s="14" t="s">
        <v>1</v>
      </c>
      <c r="D85" s="9"/>
      <c r="E85" s="15"/>
      <c r="F85" s="16"/>
      <c r="G85" s="9"/>
      <c r="H85" s="9"/>
      <c r="I85" s="33"/>
      <c r="J85" s="48" t="s">
        <v>25</v>
      </c>
      <c r="K85" s="50">
        <v>21</v>
      </c>
      <c r="L85" s="51">
        <f>(L79+L80+L81+L82+L83+L84)*2.14%</f>
        <v>479081.80000000005</v>
      </c>
      <c r="M85" s="51">
        <f t="shared" si="28"/>
        <v>479081.80000000005</v>
      </c>
      <c r="N85" s="51"/>
      <c r="O85" s="51"/>
      <c r="P85" s="51"/>
      <c r="Q85" s="51">
        <f t="shared" si="17"/>
        <v>479081.80000000005</v>
      </c>
    </row>
    <row r="86" spans="1:17" ht="15.75" customHeight="1" x14ac:dyDescent="0.25">
      <c r="A86" s="52">
        <v>15</v>
      </c>
      <c r="B86" s="50">
        <v>71958000</v>
      </c>
      <c r="C86" s="14" t="s">
        <v>1</v>
      </c>
      <c r="D86" s="14" t="s">
        <v>1</v>
      </c>
      <c r="E86" s="48" t="s">
        <v>59</v>
      </c>
      <c r="F86" s="17" t="s">
        <v>38</v>
      </c>
      <c r="G86" s="47" t="s">
        <v>17</v>
      </c>
      <c r="H86" s="47">
        <v>4901.12</v>
      </c>
      <c r="I86" s="10">
        <v>265</v>
      </c>
      <c r="J86" s="23" t="s">
        <v>18</v>
      </c>
      <c r="K86" s="50" t="s">
        <v>0</v>
      </c>
      <c r="L86" s="51">
        <f>SUM(L87:L93)</f>
        <v>32512788.07</v>
      </c>
      <c r="M86" s="51">
        <f t="shared" ref="M86:P86" si="29">SUM(M87:M93)</f>
        <v>32512788.07</v>
      </c>
      <c r="N86" s="51">
        <f t="shared" si="29"/>
        <v>0</v>
      </c>
      <c r="O86" s="51">
        <f t="shared" si="29"/>
        <v>0</v>
      </c>
      <c r="P86" s="51">
        <f t="shared" si="29"/>
        <v>0</v>
      </c>
      <c r="Q86" s="51">
        <f t="shared" si="17"/>
        <v>32512788.07</v>
      </c>
    </row>
    <row r="87" spans="1:17" ht="15.75" customHeight="1" x14ac:dyDescent="0.25">
      <c r="A87" s="52"/>
      <c r="B87" s="50">
        <v>71958000</v>
      </c>
      <c r="C87" s="14" t="s">
        <v>1</v>
      </c>
      <c r="D87" s="9"/>
      <c r="E87" s="15"/>
      <c r="F87" s="16"/>
      <c r="G87" s="9"/>
      <c r="H87" s="9"/>
      <c r="I87" s="33"/>
      <c r="J87" s="48" t="s">
        <v>24</v>
      </c>
      <c r="K87" s="50">
        <v>10</v>
      </c>
      <c r="L87" s="51">
        <v>6493000</v>
      </c>
      <c r="M87" s="51">
        <f>L87</f>
        <v>6493000</v>
      </c>
      <c r="N87" s="51"/>
      <c r="O87" s="51"/>
      <c r="P87" s="51"/>
      <c r="Q87" s="51">
        <f t="shared" si="17"/>
        <v>6493000</v>
      </c>
    </row>
    <row r="88" spans="1:17" ht="31.5" customHeight="1" x14ac:dyDescent="0.25">
      <c r="A88" s="52"/>
      <c r="B88" s="50">
        <v>71958000</v>
      </c>
      <c r="C88" s="14" t="s">
        <v>1</v>
      </c>
      <c r="D88" s="14"/>
      <c r="E88" s="14"/>
      <c r="F88" s="50"/>
      <c r="G88" s="50"/>
      <c r="H88" s="27"/>
      <c r="I88" s="8"/>
      <c r="J88" s="48" t="s">
        <v>28</v>
      </c>
      <c r="K88" s="28" t="s">
        <v>29</v>
      </c>
      <c r="L88" s="51">
        <v>2814612</v>
      </c>
      <c r="M88" s="51">
        <f t="shared" ref="M88:M93" si="30">L88</f>
        <v>2814612</v>
      </c>
      <c r="N88" s="51"/>
      <c r="O88" s="51"/>
      <c r="P88" s="51"/>
      <c r="Q88" s="51">
        <f t="shared" si="17"/>
        <v>2814612</v>
      </c>
    </row>
    <row r="89" spans="1:17" ht="31.5" customHeight="1" x14ac:dyDescent="0.25">
      <c r="A89" s="52"/>
      <c r="B89" s="50">
        <v>71958000</v>
      </c>
      <c r="C89" s="14" t="s">
        <v>1</v>
      </c>
      <c r="D89" s="14"/>
      <c r="E89" s="14"/>
      <c r="F89" s="50"/>
      <c r="G89" s="50"/>
      <c r="H89" s="27"/>
      <c r="I89" s="8"/>
      <c r="J89" s="48" t="s">
        <v>34</v>
      </c>
      <c r="K89" s="7" t="s">
        <v>35</v>
      </c>
      <c r="L89" s="51">
        <v>9621309</v>
      </c>
      <c r="M89" s="51">
        <f t="shared" si="30"/>
        <v>9621309</v>
      </c>
      <c r="N89" s="51"/>
      <c r="O89" s="51"/>
      <c r="P89" s="51"/>
      <c r="Q89" s="51">
        <f t="shared" si="17"/>
        <v>9621309</v>
      </c>
    </row>
    <row r="90" spans="1:17" ht="31.5" customHeight="1" x14ac:dyDescent="0.25">
      <c r="A90" s="52"/>
      <c r="B90" s="50">
        <v>71958000</v>
      </c>
      <c r="C90" s="14" t="s">
        <v>1</v>
      </c>
      <c r="D90" s="14"/>
      <c r="E90" s="14"/>
      <c r="F90" s="50"/>
      <c r="G90" s="50"/>
      <c r="H90" s="27"/>
      <c r="I90" s="8"/>
      <c r="J90" s="48" t="s">
        <v>30</v>
      </c>
      <c r="K90" s="7" t="s">
        <v>31</v>
      </c>
      <c r="L90" s="51">
        <v>8286907</v>
      </c>
      <c r="M90" s="51">
        <f t="shared" si="30"/>
        <v>8286907</v>
      </c>
      <c r="N90" s="51"/>
      <c r="O90" s="51"/>
      <c r="P90" s="51"/>
      <c r="Q90" s="51">
        <f t="shared" si="17"/>
        <v>8286907</v>
      </c>
    </row>
    <row r="91" spans="1:17" ht="31.5" customHeight="1" x14ac:dyDescent="0.25">
      <c r="A91" s="52"/>
      <c r="B91" s="50">
        <v>71958000</v>
      </c>
      <c r="C91" s="14" t="s">
        <v>1</v>
      </c>
      <c r="D91" s="14"/>
      <c r="E91" s="14"/>
      <c r="F91" s="50"/>
      <c r="G91" s="50"/>
      <c r="H91" s="27"/>
      <c r="I91" s="8"/>
      <c r="J91" s="48" t="s">
        <v>32</v>
      </c>
      <c r="K91" s="7" t="s">
        <v>33</v>
      </c>
      <c r="L91" s="51">
        <v>2612764</v>
      </c>
      <c r="M91" s="51">
        <v>2612764</v>
      </c>
      <c r="N91" s="51"/>
      <c r="O91" s="51"/>
      <c r="P91" s="51"/>
      <c r="Q91" s="51">
        <f t="shared" si="17"/>
        <v>2612764</v>
      </c>
    </row>
    <row r="92" spans="1:17" ht="50.1" customHeight="1" x14ac:dyDescent="0.25">
      <c r="A92" s="52"/>
      <c r="B92" s="50">
        <v>71958000</v>
      </c>
      <c r="C92" s="14" t="s">
        <v>1</v>
      </c>
      <c r="D92" s="9"/>
      <c r="E92" s="15"/>
      <c r="F92" s="16"/>
      <c r="G92" s="9"/>
      <c r="H92" s="9"/>
      <c r="I92" s="33"/>
      <c r="J92" s="48" t="s">
        <v>45</v>
      </c>
      <c r="K92" s="28" t="s">
        <v>46</v>
      </c>
      <c r="L92" s="51">
        <v>2003000</v>
      </c>
      <c r="M92" s="51">
        <f t="shared" si="30"/>
        <v>2003000</v>
      </c>
      <c r="N92" s="51"/>
      <c r="O92" s="51"/>
      <c r="P92" s="51"/>
      <c r="Q92" s="51">
        <f t="shared" si="17"/>
        <v>2003000</v>
      </c>
    </row>
    <row r="93" spans="1:17" ht="15.75" customHeight="1" x14ac:dyDescent="0.25">
      <c r="A93" s="52"/>
      <c r="B93" s="50">
        <v>71958000</v>
      </c>
      <c r="C93" s="14" t="s">
        <v>1</v>
      </c>
      <c r="D93" s="9"/>
      <c r="E93" s="15"/>
      <c r="F93" s="19"/>
      <c r="G93" s="9"/>
      <c r="H93" s="9"/>
      <c r="I93" s="33"/>
      <c r="J93" s="48" t="s">
        <v>25</v>
      </c>
      <c r="K93" s="50">
        <v>21</v>
      </c>
      <c r="L93" s="51">
        <f>ROUND((L87+L88+L89+L90+L91+L92)*2.14%,2)</f>
        <v>681196.07</v>
      </c>
      <c r="M93" s="51">
        <f t="shared" si="30"/>
        <v>681196.07</v>
      </c>
      <c r="N93" s="51"/>
      <c r="O93" s="51"/>
      <c r="P93" s="51"/>
      <c r="Q93" s="51">
        <f t="shared" si="17"/>
        <v>681196.07</v>
      </c>
    </row>
    <row r="94" spans="1:17" ht="15.75" customHeight="1" x14ac:dyDescent="0.25">
      <c r="A94" s="52">
        <v>16</v>
      </c>
      <c r="B94" s="50">
        <v>71958000</v>
      </c>
      <c r="C94" s="14" t="s">
        <v>1</v>
      </c>
      <c r="D94" s="14" t="s">
        <v>1</v>
      </c>
      <c r="E94" s="48" t="s">
        <v>59</v>
      </c>
      <c r="F94" s="17">
        <v>59</v>
      </c>
      <c r="G94" s="47" t="s">
        <v>17</v>
      </c>
      <c r="H94" s="47">
        <v>4834.1000000000004</v>
      </c>
      <c r="I94" s="10">
        <v>218</v>
      </c>
      <c r="J94" s="23" t="s">
        <v>18</v>
      </c>
      <c r="K94" s="50" t="s">
        <v>0</v>
      </c>
      <c r="L94" s="51">
        <f>SUM(L95:L101)</f>
        <v>26216761.010000002</v>
      </c>
      <c r="M94" s="51">
        <f t="shared" ref="M94:P94" si="31">SUM(M95:M101)</f>
        <v>26216761.010000002</v>
      </c>
      <c r="N94" s="51">
        <f t="shared" si="31"/>
        <v>0</v>
      </c>
      <c r="O94" s="51">
        <f t="shared" si="31"/>
        <v>0</v>
      </c>
      <c r="P94" s="51">
        <f t="shared" si="31"/>
        <v>0</v>
      </c>
      <c r="Q94" s="51">
        <f t="shared" si="17"/>
        <v>26216761.010000002</v>
      </c>
    </row>
    <row r="95" spans="1:17" ht="15.75" customHeight="1" x14ac:dyDescent="0.25">
      <c r="A95" s="52"/>
      <c r="B95" s="50">
        <v>71958000</v>
      </c>
      <c r="C95" s="14" t="s">
        <v>1</v>
      </c>
      <c r="D95" s="9"/>
      <c r="E95" s="15"/>
      <c r="F95" s="16"/>
      <c r="G95" s="9"/>
      <c r="H95" s="9"/>
      <c r="I95" s="33"/>
      <c r="J95" s="48" t="s">
        <v>24</v>
      </c>
      <c r="K95" s="50">
        <v>10</v>
      </c>
      <c r="L95" s="51">
        <v>5960000</v>
      </c>
      <c r="M95" s="51">
        <f>L95</f>
        <v>5960000</v>
      </c>
      <c r="N95" s="51"/>
      <c r="O95" s="51"/>
      <c r="P95" s="51"/>
      <c r="Q95" s="51">
        <f t="shared" si="17"/>
        <v>5960000</v>
      </c>
    </row>
    <row r="96" spans="1:17" ht="31.5" customHeight="1" x14ac:dyDescent="0.25">
      <c r="A96" s="52"/>
      <c r="B96" s="50">
        <v>71958000</v>
      </c>
      <c r="C96" s="14" t="s">
        <v>1</v>
      </c>
      <c r="D96" s="14"/>
      <c r="E96" s="14"/>
      <c r="F96" s="50"/>
      <c r="G96" s="50"/>
      <c r="H96" s="27"/>
      <c r="I96" s="8"/>
      <c r="J96" s="48" t="s">
        <v>28</v>
      </c>
      <c r="K96" s="28" t="s">
        <v>29</v>
      </c>
      <c r="L96" s="51">
        <v>1989125</v>
      </c>
      <c r="M96" s="51">
        <f t="shared" ref="M96:M101" si="32">L96</f>
        <v>1989125</v>
      </c>
      <c r="N96" s="51"/>
      <c r="O96" s="51"/>
      <c r="P96" s="51"/>
      <c r="Q96" s="51">
        <f t="shared" si="17"/>
        <v>1989125</v>
      </c>
    </row>
    <row r="97" spans="1:17" ht="31.5" customHeight="1" x14ac:dyDescent="0.25">
      <c r="A97" s="52"/>
      <c r="B97" s="50">
        <v>71958000</v>
      </c>
      <c r="C97" s="14" t="s">
        <v>1</v>
      </c>
      <c r="D97" s="14"/>
      <c r="E97" s="14"/>
      <c r="F97" s="50"/>
      <c r="G97" s="50"/>
      <c r="H97" s="27"/>
      <c r="I97" s="8"/>
      <c r="J97" s="48" t="s">
        <v>34</v>
      </c>
      <c r="K97" s="7" t="s">
        <v>35</v>
      </c>
      <c r="L97" s="51">
        <v>5637496</v>
      </c>
      <c r="M97" s="51">
        <f t="shared" si="32"/>
        <v>5637496</v>
      </c>
      <c r="N97" s="51"/>
      <c r="O97" s="51"/>
      <c r="P97" s="51"/>
      <c r="Q97" s="51">
        <f t="shared" si="17"/>
        <v>5637496</v>
      </c>
    </row>
    <row r="98" spans="1:17" ht="31.5" customHeight="1" x14ac:dyDescent="0.25">
      <c r="A98" s="52"/>
      <c r="B98" s="50">
        <v>71958000</v>
      </c>
      <c r="C98" s="14" t="s">
        <v>1</v>
      </c>
      <c r="D98" s="14"/>
      <c r="E98" s="14"/>
      <c r="F98" s="50"/>
      <c r="G98" s="50"/>
      <c r="H98" s="27"/>
      <c r="I98" s="8"/>
      <c r="J98" s="48" t="s">
        <v>30</v>
      </c>
      <c r="K98" s="7" t="s">
        <v>31</v>
      </c>
      <c r="L98" s="51">
        <v>7713924</v>
      </c>
      <c r="M98" s="51">
        <v>7713924</v>
      </c>
      <c r="N98" s="51"/>
      <c r="O98" s="51"/>
      <c r="P98" s="51"/>
      <c r="Q98" s="51">
        <f t="shared" si="17"/>
        <v>7713924</v>
      </c>
    </row>
    <row r="99" spans="1:17" ht="31.5" customHeight="1" x14ac:dyDescent="0.25">
      <c r="A99" s="52"/>
      <c r="B99" s="50">
        <v>71958000</v>
      </c>
      <c r="C99" s="14" t="s">
        <v>1</v>
      </c>
      <c r="D99" s="14"/>
      <c r="E99" s="14"/>
      <c r="F99" s="50"/>
      <c r="G99" s="50"/>
      <c r="H99" s="27"/>
      <c r="I99" s="8"/>
      <c r="J99" s="48" t="s">
        <v>32</v>
      </c>
      <c r="K99" s="7" t="s">
        <v>33</v>
      </c>
      <c r="L99" s="51">
        <v>2528932</v>
      </c>
      <c r="M99" s="51">
        <v>2528932</v>
      </c>
      <c r="N99" s="51"/>
      <c r="O99" s="51"/>
      <c r="P99" s="51"/>
      <c r="Q99" s="51">
        <f t="shared" si="17"/>
        <v>2528932</v>
      </c>
    </row>
    <row r="100" spans="1:17" ht="50.1" customHeight="1" x14ac:dyDescent="0.25">
      <c r="A100" s="52"/>
      <c r="B100" s="50">
        <v>71958000</v>
      </c>
      <c r="C100" s="14" t="s">
        <v>1</v>
      </c>
      <c r="D100" s="9"/>
      <c r="E100" s="15"/>
      <c r="F100" s="16"/>
      <c r="G100" s="9"/>
      <c r="H100" s="9"/>
      <c r="I100" s="33"/>
      <c r="J100" s="48" t="s">
        <v>45</v>
      </c>
      <c r="K100" s="28" t="s">
        <v>46</v>
      </c>
      <c r="L100" s="51">
        <v>1838000</v>
      </c>
      <c r="M100" s="51">
        <f t="shared" si="32"/>
        <v>1838000</v>
      </c>
      <c r="N100" s="51"/>
      <c r="O100" s="51"/>
      <c r="P100" s="51"/>
      <c r="Q100" s="51">
        <f t="shared" si="17"/>
        <v>1838000</v>
      </c>
    </row>
    <row r="101" spans="1:17" ht="15.75" customHeight="1" x14ac:dyDescent="0.25">
      <c r="A101" s="52"/>
      <c r="B101" s="50">
        <v>71958000</v>
      </c>
      <c r="C101" s="14" t="s">
        <v>1</v>
      </c>
      <c r="D101" s="9"/>
      <c r="E101" s="15"/>
      <c r="F101" s="19"/>
      <c r="G101" s="9"/>
      <c r="H101" s="9"/>
      <c r="I101" s="33"/>
      <c r="J101" s="48" t="s">
        <v>25</v>
      </c>
      <c r="K101" s="50">
        <v>21</v>
      </c>
      <c r="L101" s="51">
        <f>ROUND((L95+L96+L97+L98+L99+L100)*2.14%,2)</f>
        <v>549284.01</v>
      </c>
      <c r="M101" s="51">
        <f t="shared" si="32"/>
        <v>549284.01</v>
      </c>
      <c r="N101" s="51"/>
      <c r="O101" s="51"/>
      <c r="P101" s="51"/>
      <c r="Q101" s="51">
        <f t="shared" si="17"/>
        <v>549284.01</v>
      </c>
    </row>
    <row r="102" spans="1:17" ht="15.75" customHeight="1" x14ac:dyDescent="0.25">
      <c r="A102" s="52">
        <v>17</v>
      </c>
      <c r="B102" s="50">
        <v>71958000</v>
      </c>
      <c r="C102" s="14" t="s">
        <v>1</v>
      </c>
      <c r="D102" s="14" t="s">
        <v>1</v>
      </c>
      <c r="E102" s="48" t="s">
        <v>59</v>
      </c>
      <c r="F102" s="17">
        <v>61</v>
      </c>
      <c r="G102" s="47" t="s">
        <v>17</v>
      </c>
      <c r="H102" s="47">
        <v>4874.1000000000004</v>
      </c>
      <c r="I102" s="10">
        <v>211</v>
      </c>
      <c r="J102" s="23" t="s">
        <v>18</v>
      </c>
      <c r="K102" s="50" t="s">
        <v>0</v>
      </c>
      <c r="L102" s="51">
        <f>SUM(L103:L109)</f>
        <v>25504122.059999999</v>
      </c>
      <c r="M102" s="51">
        <f t="shared" ref="M102:P102" si="33">SUM(M103:M109)</f>
        <v>25504122.059999999</v>
      </c>
      <c r="N102" s="51">
        <f t="shared" si="33"/>
        <v>0</v>
      </c>
      <c r="O102" s="51">
        <f t="shared" si="33"/>
        <v>0</v>
      </c>
      <c r="P102" s="51">
        <f t="shared" si="33"/>
        <v>0</v>
      </c>
      <c r="Q102" s="51">
        <f t="shared" si="17"/>
        <v>25504122.059999999</v>
      </c>
    </row>
    <row r="103" spans="1:17" ht="15.75" customHeight="1" x14ac:dyDescent="0.25">
      <c r="A103" s="52"/>
      <c r="B103" s="50">
        <v>71958000</v>
      </c>
      <c r="C103" s="14" t="s">
        <v>1</v>
      </c>
      <c r="D103" s="9"/>
      <c r="E103" s="15"/>
      <c r="F103" s="16"/>
      <c r="G103" s="9"/>
      <c r="H103" s="9"/>
      <c r="I103" s="33"/>
      <c r="J103" s="48" t="s">
        <v>24</v>
      </c>
      <c r="K103" s="50">
        <v>10</v>
      </c>
      <c r="L103" s="51">
        <v>5689000</v>
      </c>
      <c r="M103" s="51">
        <f>L103</f>
        <v>5689000</v>
      </c>
      <c r="N103" s="51"/>
      <c r="O103" s="51"/>
      <c r="P103" s="51"/>
      <c r="Q103" s="51">
        <f t="shared" si="17"/>
        <v>5689000</v>
      </c>
    </row>
    <row r="104" spans="1:17" ht="31.5" customHeight="1" x14ac:dyDescent="0.25">
      <c r="A104" s="52"/>
      <c r="B104" s="50">
        <v>71958000</v>
      </c>
      <c r="C104" s="14" t="s">
        <v>1</v>
      </c>
      <c r="D104" s="14"/>
      <c r="E104" s="14"/>
      <c r="F104" s="50"/>
      <c r="G104" s="50"/>
      <c r="H104" s="27"/>
      <c r="I104" s="8"/>
      <c r="J104" s="48" t="s">
        <v>28</v>
      </c>
      <c r="K104" s="28" t="s">
        <v>29</v>
      </c>
      <c r="L104" s="51">
        <v>1899724</v>
      </c>
      <c r="M104" s="51">
        <f t="shared" ref="M104:M109" si="34">L104</f>
        <v>1899724</v>
      </c>
      <c r="N104" s="51"/>
      <c r="O104" s="51"/>
      <c r="P104" s="51"/>
      <c r="Q104" s="51">
        <f t="shared" si="17"/>
        <v>1899724</v>
      </c>
    </row>
    <row r="105" spans="1:17" ht="31.5" customHeight="1" x14ac:dyDescent="0.25">
      <c r="A105" s="52"/>
      <c r="B105" s="50">
        <v>71958000</v>
      </c>
      <c r="C105" s="14" t="s">
        <v>1</v>
      </c>
      <c r="D105" s="14"/>
      <c r="E105" s="14"/>
      <c r="F105" s="50"/>
      <c r="G105" s="50"/>
      <c r="H105" s="27"/>
      <c r="I105" s="8"/>
      <c r="J105" s="48" t="s">
        <v>34</v>
      </c>
      <c r="K105" s="7" t="s">
        <v>35</v>
      </c>
      <c r="L105" s="51">
        <v>5383189</v>
      </c>
      <c r="M105" s="51">
        <f t="shared" si="34"/>
        <v>5383189</v>
      </c>
      <c r="N105" s="51"/>
      <c r="O105" s="51"/>
      <c r="P105" s="51"/>
      <c r="Q105" s="51">
        <f t="shared" si="17"/>
        <v>5383189</v>
      </c>
    </row>
    <row r="106" spans="1:17" ht="31.5" customHeight="1" x14ac:dyDescent="0.25">
      <c r="A106" s="52"/>
      <c r="B106" s="50">
        <v>71958000</v>
      </c>
      <c r="C106" s="14" t="s">
        <v>1</v>
      </c>
      <c r="D106" s="14"/>
      <c r="E106" s="14"/>
      <c r="F106" s="50"/>
      <c r="G106" s="50"/>
      <c r="H106" s="27"/>
      <c r="I106" s="8"/>
      <c r="J106" s="48" t="s">
        <v>30</v>
      </c>
      <c r="K106" s="7" t="s">
        <v>31</v>
      </c>
      <c r="L106" s="51">
        <v>7713924</v>
      </c>
      <c r="M106" s="51">
        <v>7713924</v>
      </c>
      <c r="N106" s="51"/>
      <c r="O106" s="51"/>
      <c r="P106" s="51"/>
      <c r="Q106" s="51">
        <f t="shared" si="17"/>
        <v>7713924</v>
      </c>
    </row>
    <row r="107" spans="1:17" ht="31.5" customHeight="1" x14ac:dyDescent="0.25">
      <c r="A107" s="52"/>
      <c r="B107" s="50">
        <v>71958000</v>
      </c>
      <c r="C107" s="14" t="s">
        <v>1</v>
      </c>
      <c r="D107" s="14"/>
      <c r="E107" s="14"/>
      <c r="F107" s="50"/>
      <c r="G107" s="50"/>
      <c r="H107" s="27"/>
      <c r="I107" s="8"/>
      <c r="J107" s="48" t="s">
        <v>32</v>
      </c>
      <c r="K107" s="7" t="s">
        <v>33</v>
      </c>
      <c r="L107" s="51">
        <v>2528932</v>
      </c>
      <c r="M107" s="51">
        <v>2528932</v>
      </c>
      <c r="N107" s="51"/>
      <c r="O107" s="51"/>
      <c r="P107" s="51"/>
      <c r="Q107" s="51">
        <f t="shared" si="17"/>
        <v>2528932</v>
      </c>
    </row>
    <row r="108" spans="1:17" ht="50.1" customHeight="1" x14ac:dyDescent="0.25">
      <c r="A108" s="52"/>
      <c r="B108" s="50">
        <v>71958000</v>
      </c>
      <c r="C108" s="14" t="s">
        <v>1</v>
      </c>
      <c r="D108" s="9"/>
      <c r="E108" s="15"/>
      <c r="F108" s="16"/>
      <c r="G108" s="9"/>
      <c r="H108" s="9"/>
      <c r="I108" s="33"/>
      <c r="J108" s="48" t="s">
        <v>45</v>
      </c>
      <c r="K108" s="28" t="s">
        <v>46</v>
      </c>
      <c r="L108" s="51">
        <v>1755000</v>
      </c>
      <c r="M108" s="51">
        <f t="shared" si="34"/>
        <v>1755000</v>
      </c>
      <c r="N108" s="51"/>
      <c r="O108" s="51"/>
      <c r="P108" s="51"/>
      <c r="Q108" s="51">
        <f t="shared" si="17"/>
        <v>1755000</v>
      </c>
    </row>
    <row r="109" spans="1:17" ht="15.75" customHeight="1" x14ac:dyDescent="0.25">
      <c r="A109" s="52"/>
      <c r="B109" s="50">
        <v>71958000</v>
      </c>
      <c r="C109" s="14" t="s">
        <v>1</v>
      </c>
      <c r="D109" s="9"/>
      <c r="E109" s="15"/>
      <c r="F109" s="19"/>
      <c r="G109" s="9"/>
      <c r="H109" s="9"/>
      <c r="I109" s="33"/>
      <c r="J109" s="48" t="s">
        <v>25</v>
      </c>
      <c r="K109" s="50">
        <v>21</v>
      </c>
      <c r="L109" s="51">
        <f>ROUND((L103+L104+L105+L106+L107+L108)*2.14%,2)</f>
        <v>534353.06000000006</v>
      </c>
      <c r="M109" s="51">
        <f t="shared" si="34"/>
        <v>534353.06000000006</v>
      </c>
      <c r="N109" s="51"/>
      <c r="O109" s="51"/>
      <c r="P109" s="51"/>
      <c r="Q109" s="51">
        <f t="shared" si="17"/>
        <v>534353.06000000006</v>
      </c>
    </row>
    <row r="110" spans="1:17" ht="33" customHeight="1" x14ac:dyDescent="0.25">
      <c r="A110" s="52">
        <v>18</v>
      </c>
      <c r="B110" s="50">
        <v>71958000</v>
      </c>
      <c r="C110" s="14" t="s">
        <v>1</v>
      </c>
      <c r="D110" s="14" t="s">
        <v>43</v>
      </c>
      <c r="E110" s="15" t="s">
        <v>19</v>
      </c>
      <c r="F110" s="17">
        <v>24</v>
      </c>
      <c r="G110" s="47" t="s">
        <v>17</v>
      </c>
      <c r="H110" s="47">
        <v>1386.2</v>
      </c>
      <c r="I110" s="10">
        <v>56</v>
      </c>
      <c r="J110" s="23" t="s">
        <v>18</v>
      </c>
      <c r="K110" s="50" t="s">
        <v>0</v>
      </c>
      <c r="L110" s="51">
        <f>SUM(L111:L114)</f>
        <v>6802524</v>
      </c>
      <c r="M110" s="51">
        <f t="shared" ref="M110:P110" si="35">SUM(M111:M114)</f>
        <v>6802524</v>
      </c>
      <c r="N110" s="51">
        <f t="shared" si="35"/>
        <v>0</v>
      </c>
      <c r="O110" s="51">
        <f t="shared" si="35"/>
        <v>0</v>
      </c>
      <c r="P110" s="51">
        <f t="shared" si="35"/>
        <v>0</v>
      </c>
      <c r="Q110" s="51">
        <f t="shared" si="17"/>
        <v>6802524</v>
      </c>
    </row>
    <row r="111" spans="1:17" ht="15.75" customHeight="1" x14ac:dyDescent="0.25">
      <c r="A111" s="52"/>
      <c r="B111" s="50">
        <v>71958000</v>
      </c>
      <c r="C111" s="14" t="s">
        <v>1</v>
      </c>
      <c r="D111" s="14"/>
      <c r="E111" s="15"/>
      <c r="F111" s="17"/>
      <c r="G111" s="9"/>
      <c r="H111" s="9"/>
      <c r="I111" s="33"/>
      <c r="J111" s="48" t="s">
        <v>26</v>
      </c>
      <c r="K111" s="7" t="s">
        <v>27</v>
      </c>
      <c r="L111" s="51">
        <v>3900000</v>
      </c>
      <c r="M111" s="51">
        <f>L111</f>
        <v>3900000</v>
      </c>
      <c r="N111" s="51"/>
      <c r="O111" s="51"/>
      <c r="P111" s="51"/>
      <c r="Q111" s="51">
        <f t="shared" si="17"/>
        <v>3900000</v>
      </c>
    </row>
    <row r="112" spans="1:17" ht="15.75" customHeight="1" x14ac:dyDescent="0.25">
      <c r="A112" s="52"/>
      <c r="B112" s="50">
        <v>71958000</v>
      </c>
      <c r="C112" s="14" t="s">
        <v>1</v>
      </c>
      <c r="D112" s="14"/>
      <c r="E112" s="15"/>
      <c r="F112" s="17"/>
      <c r="G112" s="9"/>
      <c r="H112" s="9"/>
      <c r="I112" s="33"/>
      <c r="J112" s="48" t="s">
        <v>24</v>
      </c>
      <c r="K112" s="50">
        <v>10</v>
      </c>
      <c r="L112" s="51">
        <v>1518000</v>
      </c>
      <c r="M112" s="51">
        <f t="shared" ref="M112:M114" si="36">L112</f>
        <v>1518000</v>
      </c>
      <c r="N112" s="51"/>
      <c r="O112" s="51"/>
      <c r="P112" s="51"/>
      <c r="Q112" s="51">
        <f t="shared" si="17"/>
        <v>1518000</v>
      </c>
    </row>
    <row r="113" spans="1:17" ht="52.5" customHeight="1" x14ac:dyDescent="0.25">
      <c r="A113" s="52"/>
      <c r="B113" s="50">
        <v>71958000</v>
      </c>
      <c r="C113" s="14" t="s">
        <v>1</v>
      </c>
      <c r="D113" s="14"/>
      <c r="E113" s="15"/>
      <c r="F113" s="17"/>
      <c r="G113" s="9"/>
      <c r="H113" s="9"/>
      <c r="I113" s="33"/>
      <c r="J113" s="48" t="s">
        <v>45</v>
      </c>
      <c r="K113" s="28" t="s">
        <v>46</v>
      </c>
      <c r="L113" s="51">
        <v>1242000</v>
      </c>
      <c r="M113" s="51">
        <f t="shared" si="36"/>
        <v>1242000</v>
      </c>
      <c r="N113" s="51"/>
      <c r="O113" s="51"/>
      <c r="P113" s="51"/>
      <c r="Q113" s="51">
        <f t="shared" si="17"/>
        <v>1242000</v>
      </c>
    </row>
    <row r="114" spans="1:17" ht="15.75" customHeight="1" x14ac:dyDescent="0.25">
      <c r="A114" s="52"/>
      <c r="B114" s="50">
        <v>71958000</v>
      </c>
      <c r="C114" s="14" t="s">
        <v>1</v>
      </c>
      <c r="D114" s="14"/>
      <c r="E114" s="15"/>
      <c r="F114" s="17"/>
      <c r="G114" s="9"/>
      <c r="H114" s="9"/>
      <c r="I114" s="33"/>
      <c r="J114" s="48" t="s">
        <v>25</v>
      </c>
      <c r="K114" s="50">
        <v>21</v>
      </c>
      <c r="L114" s="51">
        <f>(L111+L112+L113)*2.14%</f>
        <v>142524.00000000003</v>
      </c>
      <c r="M114" s="51">
        <f t="shared" si="36"/>
        <v>142524.00000000003</v>
      </c>
      <c r="N114" s="51"/>
      <c r="O114" s="51"/>
      <c r="P114" s="51"/>
      <c r="Q114" s="51">
        <f t="shared" si="17"/>
        <v>142524.00000000003</v>
      </c>
    </row>
    <row r="115" spans="1:17" ht="33" customHeight="1" x14ac:dyDescent="0.25">
      <c r="A115" s="52">
        <v>19</v>
      </c>
      <c r="B115" s="50">
        <v>71958000</v>
      </c>
      <c r="C115" s="14" t="s">
        <v>1</v>
      </c>
      <c r="D115" s="14" t="s">
        <v>43</v>
      </c>
      <c r="E115" s="15" t="s">
        <v>23</v>
      </c>
      <c r="F115" s="17" t="s">
        <v>40</v>
      </c>
      <c r="G115" s="47" t="s">
        <v>17</v>
      </c>
      <c r="H115" s="47">
        <v>1458.9</v>
      </c>
      <c r="I115" s="10">
        <v>56</v>
      </c>
      <c r="J115" s="23" t="s">
        <v>18</v>
      </c>
      <c r="K115" s="50" t="s">
        <v>0</v>
      </c>
      <c r="L115" s="51">
        <f>SUM(L116:L119)</f>
        <v>9485997.1500000004</v>
      </c>
      <c r="M115" s="51">
        <f t="shared" ref="M115:P115" si="37">SUM(M116:M119)</f>
        <v>9485997.1500000004</v>
      </c>
      <c r="N115" s="51">
        <f t="shared" si="37"/>
        <v>0</v>
      </c>
      <c r="O115" s="51">
        <f t="shared" si="37"/>
        <v>0</v>
      </c>
      <c r="P115" s="51">
        <f t="shared" si="37"/>
        <v>0</v>
      </c>
      <c r="Q115" s="51">
        <f t="shared" si="17"/>
        <v>9485997.1500000004</v>
      </c>
    </row>
    <row r="116" spans="1:17" ht="15.75" customHeight="1" x14ac:dyDescent="0.25">
      <c r="A116" s="52"/>
      <c r="B116" s="50">
        <v>71958000</v>
      </c>
      <c r="C116" s="14" t="s">
        <v>1</v>
      </c>
      <c r="D116" s="14"/>
      <c r="E116" s="15"/>
      <c r="F116" s="17"/>
      <c r="G116" s="9"/>
      <c r="H116" s="9"/>
      <c r="I116" s="33"/>
      <c r="J116" s="48" t="s">
        <v>26</v>
      </c>
      <c r="K116" s="7" t="s">
        <v>27</v>
      </c>
      <c r="L116" s="51">
        <v>5985250</v>
      </c>
      <c r="M116" s="51">
        <v>5985250</v>
      </c>
      <c r="N116" s="51"/>
      <c r="O116" s="51"/>
      <c r="P116" s="51"/>
      <c r="Q116" s="51">
        <f t="shared" si="17"/>
        <v>5985250</v>
      </c>
    </row>
    <row r="117" spans="1:17" ht="15.75" customHeight="1" x14ac:dyDescent="0.25">
      <c r="A117" s="52"/>
      <c r="B117" s="50">
        <v>71958000</v>
      </c>
      <c r="C117" s="14" t="s">
        <v>1</v>
      </c>
      <c r="D117" s="14"/>
      <c r="E117" s="15"/>
      <c r="F117" s="17"/>
      <c r="G117" s="9"/>
      <c r="H117" s="9"/>
      <c r="I117" s="33"/>
      <c r="J117" s="48" t="s">
        <v>24</v>
      </c>
      <c r="K117" s="50">
        <v>10</v>
      </c>
      <c r="L117" s="51">
        <v>1536000</v>
      </c>
      <c r="M117" s="51">
        <f t="shared" ref="M117:M119" si="38">L117</f>
        <v>1536000</v>
      </c>
      <c r="N117" s="51"/>
      <c r="O117" s="51"/>
      <c r="P117" s="51"/>
      <c r="Q117" s="51">
        <f t="shared" si="17"/>
        <v>1536000</v>
      </c>
    </row>
    <row r="118" spans="1:17" ht="52.5" customHeight="1" x14ac:dyDescent="0.25">
      <c r="A118" s="52"/>
      <c r="B118" s="50">
        <v>71958000</v>
      </c>
      <c r="C118" s="14" t="s">
        <v>1</v>
      </c>
      <c r="D118" s="14"/>
      <c r="E118" s="15"/>
      <c r="F118" s="17"/>
      <c r="G118" s="9"/>
      <c r="H118" s="9"/>
      <c r="I118" s="33"/>
      <c r="J118" s="48" t="s">
        <v>45</v>
      </c>
      <c r="K118" s="28" t="s">
        <v>46</v>
      </c>
      <c r="L118" s="51">
        <v>1766000</v>
      </c>
      <c r="M118" s="51">
        <f t="shared" si="38"/>
        <v>1766000</v>
      </c>
      <c r="N118" s="51"/>
      <c r="O118" s="51"/>
      <c r="P118" s="51"/>
      <c r="Q118" s="51">
        <f t="shared" ref="Q118:Q166" si="39">M118+N118+O118+P118</f>
        <v>1766000</v>
      </c>
    </row>
    <row r="119" spans="1:17" ht="15.75" customHeight="1" x14ac:dyDescent="0.25">
      <c r="A119" s="52"/>
      <c r="B119" s="50">
        <v>71958000</v>
      </c>
      <c r="C119" s="14" t="s">
        <v>1</v>
      </c>
      <c r="D119" s="14"/>
      <c r="E119" s="15"/>
      <c r="F119" s="17"/>
      <c r="G119" s="9"/>
      <c r="H119" s="9"/>
      <c r="I119" s="33"/>
      <c r="J119" s="48" t="s">
        <v>25</v>
      </c>
      <c r="K119" s="50">
        <v>21</v>
      </c>
      <c r="L119" s="51">
        <f>(L116+L117+L118)*2.14%</f>
        <v>198747.15000000002</v>
      </c>
      <c r="M119" s="51">
        <f t="shared" si="38"/>
        <v>198747.15000000002</v>
      </c>
      <c r="N119" s="51"/>
      <c r="O119" s="51"/>
      <c r="P119" s="51"/>
      <c r="Q119" s="51">
        <f t="shared" si="39"/>
        <v>198747.15000000002</v>
      </c>
    </row>
    <row r="120" spans="1:17" ht="33" customHeight="1" x14ac:dyDescent="0.25">
      <c r="A120" s="52">
        <v>20</v>
      </c>
      <c r="B120" s="50">
        <v>71958000</v>
      </c>
      <c r="C120" s="14" t="s">
        <v>1</v>
      </c>
      <c r="D120" s="14" t="s">
        <v>43</v>
      </c>
      <c r="E120" s="15" t="s">
        <v>23</v>
      </c>
      <c r="F120" s="17">
        <v>24</v>
      </c>
      <c r="G120" s="47" t="s">
        <v>17</v>
      </c>
      <c r="H120" s="47">
        <v>446.2</v>
      </c>
      <c r="I120" s="10">
        <v>45</v>
      </c>
      <c r="J120" s="23" t="s">
        <v>18</v>
      </c>
      <c r="K120" s="50" t="s">
        <v>0</v>
      </c>
      <c r="L120" s="51">
        <f>SUM(L121:L124)</f>
        <v>1437109.8</v>
      </c>
      <c r="M120" s="51">
        <f t="shared" ref="M120:P120" si="40">SUM(M121:M124)</f>
        <v>1437109.8</v>
      </c>
      <c r="N120" s="51">
        <f t="shared" si="40"/>
        <v>0</v>
      </c>
      <c r="O120" s="51">
        <f t="shared" si="40"/>
        <v>0</v>
      </c>
      <c r="P120" s="51">
        <f t="shared" si="40"/>
        <v>0</v>
      </c>
      <c r="Q120" s="51">
        <f t="shared" si="39"/>
        <v>1437109.8</v>
      </c>
    </row>
    <row r="121" spans="1:17" ht="15.75" customHeight="1" x14ac:dyDescent="0.25">
      <c r="A121" s="52"/>
      <c r="B121" s="50">
        <v>71958000</v>
      </c>
      <c r="C121" s="14" t="s">
        <v>1</v>
      </c>
      <c r="D121" s="14"/>
      <c r="E121" s="15"/>
      <c r="F121" s="17"/>
      <c r="G121" s="9"/>
      <c r="H121" s="9"/>
      <c r="I121" s="33"/>
      <c r="J121" s="48" t="s">
        <v>26</v>
      </c>
      <c r="K121" s="7" t="s">
        <v>27</v>
      </c>
      <c r="L121" s="51">
        <v>807000</v>
      </c>
      <c r="M121" s="51">
        <v>807000</v>
      </c>
      <c r="N121" s="51"/>
      <c r="O121" s="51"/>
      <c r="P121" s="51"/>
      <c r="Q121" s="51">
        <f t="shared" si="39"/>
        <v>807000</v>
      </c>
    </row>
    <row r="122" spans="1:17" ht="15.75" customHeight="1" x14ac:dyDescent="0.25">
      <c r="A122" s="52"/>
      <c r="B122" s="50">
        <v>71958000</v>
      </c>
      <c r="C122" s="14" t="s">
        <v>1</v>
      </c>
      <c r="D122" s="14"/>
      <c r="E122" s="15"/>
      <c r="F122" s="17"/>
      <c r="G122" s="9"/>
      <c r="H122" s="9"/>
      <c r="I122" s="33"/>
      <c r="J122" s="48" t="s">
        <v>24</v>
      </c>
      <c r="K122" s="50">
        <v>10</v>
      </c>
      <c r="L122" s="51">
        <v>199000</v>
      </c>
      <c r="M122" s="51">
        <f t="shared" ref="M122:M124" si="41">L122</f>
        <v>199000</v>
      </c>
      <c r="N122" s="51"/>
      <c r="O122" s="51"/>
      <c r="P122" s="51"/>
      <c r="Q122" s="51">
        <f t="shared" si="39"/>
        <v>199000</v>
      </c>
    </row>
    <row r="123" spans="1:17" ht="50.1" customHeight="1" x14ac:dyDescent="0.25">
      <c r="A123" s="52"/>
      <c r="B123" s="50">
        <v>71958000</v>
      </c>
      <c r="C123" s="14" t="s">
        <v>1</v>
      </c>
      <c r="D123" s="14"/>
      <c r="E123" s="15"/>
      <c r="F123" s="17"/>
      <c r="G123" s="9"/>
      <c r="H123" s="9"/>
      <c r="I123" s="33"/>
      <c r="J123" s="48" t="s">
        <v>45</v>
      </c>
      <c r="K123" s="28" t="s">
        <v>46</v>
      </c>
      <c r="L123" s="51">
        <v>401000</v>
      </c>
      <c r="M123" s="51">
        <f t="shared" si="41"/>
        <v>401000</v>
      </c>
      <c r="N123" s="51"/>
      <c r="O123" s="51"/>
      <c r="P123" s="51"/>
      <c r="Q123" s="51">
        <f t="shared" si="39"/>
        <v>401000</v>
      </c>
    </row>
    <row r="124" spans="1:17" ht="33" customHeight="1" x14ac:dyDescent="0.25">
      <c r="A124" s="52"/>
      <c r="B124" s="50">
        <v>71958000</v>
      </c>
      <c r="C124" s="14" t="s">
        <v>1</v>
      </c>
      <c r="D124" s="14"/>
      <c r="E124" s="15"/>
      <c r="F124" s="17"/>
      <c r="G124" s="9"/>
      <c r="H124" s="9"/>
      <c r="I124" s="33"/>
      <c r="J124" s="48" t="s">
        <v>25</v>
      </c>
      <c r="K124" s="50">
        <v>21</v>
      </c>
      <c r="L124" s="51">
        <f>(L121+L122+L123)*2.14%</f>
        <v>30109.800000000003</v>
      </c>
      <c r="M124" s="51">
        <f t="shared" si="41"/>
        <v>30109.800000000003</v>
      </c>
      <c r="N124" s="51"/>
      <c r="O124" s="51"/>
      <c r="P124" s="51"/>
      <c r="Q124" s="51">
        <f t="shared" si="39"/>
        <v>30109.800000000003</v>
      </c>
    </row>
    <row r="125" spans="1:17" ht="15.75" customHeight="1" x14ac:dyDescent="0.25">
      <c r="A125" s="52">
        <v>21</v>
      </c>
      <c r="B125" s="50">
        <v>71958000</v>
      </c>
      <c r="C125" s="14" t="s">
        <v>1</v>
      </c>
      <c r="D125" s="14" t="s">
        <v>1</v>
      </c>
      <c r="E125" s="15" t="s">
        <v>41</v>
      </c>
      <c r="F125" s="16">
        <v>10</v>
      </c>
      <c r="G125" s="47" t="s">
        <v>17</v>
      </c>
      <c r="H125" s="47">
        <v>1629.3</v>
      </c>
      <c r="I125" s="10">
        <v>70</v>
      </c>
      <c r="J125" s="23" t="s">
        <v>18</v>
      </c>
      <c r="K125" s="50" t="s">
        <v>0</v>
      </c>
      <c r="L125" s="51">
        <f>SUM(L126:L127)</f>
        <v>220000</v>
      </c>
      <c r="M125" s="51">
        <f t="shared" ref="M125:P125" si="42">SUM(M126:M127)</f>
        <v>20000</v>
      </c>
      <c r="N125" s="51">
        <f t="shared" si="42"/>
        <v>0</v>
      </c>
      <c r="O125" s="51">
        <f t="shared" si="42"/>
        <v>190000</v>
      </c>
      <c r="P125" s="51">
        <f t="shared" si="42"/>
        <v>10000</v>
      </c>
      <c r="Q125" s="51">
        <f t="shared" si="39"/>
        <v>220000</v>
      </c>
    </row>
    <row r="126" spans="1:17" ht="51.75" customHeight="1" x14ac:dyDescent="0.25">
      <c r="A126" s="52"/>
      <c r="B126" s="50">
        <v>71958000</v>
      </c>
      <c r="C126" s="14" t="s">
        <v>1</v>
      </c>
      <c r="D126" s="9"/>
      <c r="E126" s="15"/>
      <c r="F126" s="17"/>
      <c r="G126" s="9"/>
      <c r="H126" s="9"/>
      <c r="I126" s="33"/>
      <c r="J126" s="48" t="s">
        <v>20</v>
      </c>
      <c r="K126" s="50">
        <v>20</v>
      </c>
      <c r="L126" s="51">
        <v>200000</v>
      </c>
      <c r="M126" s="51"/>
      <c r="N126" s="51"/>
      <c r="O126" s="45">
        <f>L126*0.95</f>
        <v>190000</v>
      </c>
      <c r="P126" s="45">
        <f>L126*0.05</f>
        <v>10000</v>
      </c>
      <c r="Q126" s="51">
        <f t="shared" si="39"/>
        <v>200000</v>
      </c>
    </row>
    <row r="127" spans="1:17" ht="110.25" customHeight="1" x14ac:dyDescent="0.25">
      <c r="A127" s="52"/>
      <c r="B127" s="50">
        <v>71958000</v>
      </c>
      <c r="C127" s="14" t="s">
        <v>1</v>
      </c>
      <c r="D127" s="35"/>
      <c r="E127" s="35"/>
      <c r="F127" s="6"/>
      <c r="G127" s="28"/>
      <c r="H127" s="12"/>
      <c r="I127" s="6"/>
      <c r="J127" s="48" t="s">
        <v>50</v>
      </c>
      <c r="K127" s="7" t="s">
        <v>39</v>
      </c>
      <c r="L127" s="11">
        <v>20000</v>
      </c>
      <c r="M127" s="11">
        <f>L127</f>
        <v>20000</v>
      </c>
      <c r="N127" s="11"/>
      <c r="O127" s="46"/>
      <c r="P127" s="11"/>
      <c r="Q127" s="51">
        <f t="shared" si="39"/>
        <v>20000</v>
      </c>
    </row>
    <row r="128" spans="1:17" ht="15.75" customHeight="1" x14ac:dyDescent="0.25">
      <c r="A128" s="52">
        <v>22</v>
      </c>
      <c r="B128" s="50">
        <v>71958000</v>
      </c>
      <c r="C128" s="14" t="s">
        <v>1</v>
      </c>
      <c r="D128" s="14" t="s">
        <v>1</v>
      </c>
      <c r="E128" s="15" t="s">
        <v>41</v>
      </c>
      <c r="F128" s="16" t="s">
        <v>36</v>
      </c>
      <c r="G128" s="47" t="s">
        <v>17</v>
      </c>
      <c r="H128" s="47">
        <v>1631.1</v>
      </c>
      <c r="I128" s="10">
        <v>91</v>
      </c>
      <c r="J128" s="23" t="s">
        <v>18</v>
      </c>
      <c r="K128" s="50" t="s">
        <v>0</v>
      </c>
      <c r="L128" s="51">
        <f>SUM(L129:L130)</f>
        <v>220000</v>
      </c>
      <c r="M128" s="51">
        <f t="shared" ref="M128:P128" si="43">SUM(M129:M130)</f>
        <v>20000</v>
      </c>
      <c r="N128" s="51">
        <f t="shared" si="43"/>
        <v>0</v>
      </c>
      <c r="O128" s="51">
        <f t="shared" si="43"/>
        <v>190000</v>
      </c>
      <c r="P128" s="51">
        <f t="shared" si="43"/>
        <v>10000</v>
      </c>
      <c r="Q128" s="51">
        <f t="shared" si="39"/>
        <v>220000</v>
      </c>
    </row>
    <row r="129" spans="1:17" ht="51.75" customHeight="1" x14ac:dyDescent="0.25">
      <c r="A129" s="52"/>
      <c r="B129" s="50">
        <v>71958000</v>
      </c>
      <c r="C129" s="14" t="s">
        <v>1</v>
      </c>
      <c r="D129" s="9"/>
      <c r="E129" s="15"/>
      <c r="F129" s="17"/>
      <c r="G129" s="9"/>
      <c r="H129" s="9"/>
      <c r="I129" s="33"/>
      <c r="J129" s="48" t="s">
        <v>20</v>
      </c>
      <c r="K129" s="50">
        <v>20</v>
      </c>
      <c r="L129" s="51">
        <v>200000</v>
      </c>
      <c r="M129" s="51"/>
      <c r="N129" s="51"/>
      <c r="O129" s="45">
        <f>L129*0.95</f>
        <v>190000</v>
      </c>
      <c r="P129" s="45">
        <f>L129*0.05</f>
        <v>10000</v>
      </c>
      <c r="Q129" s="51">
        <f t="shared" si="39"/>
        <v>200000</v>
      </c>
    </row>
    <row r="130" spans="1:17" ht="110.25" customHeight="1" x14ac:dyDescent="0.25">
      <c r="A130" s="52"/>
      <c r="B130" s="50">
        <v>71958000</v>
      </c>
      <c r="C130" s="14" t="s">
        <v>1</v>
      </c>
      <c r="D130" s="35"/>
      <c r="E130" s="35"/>
      <c r="F130" s="6"/>
      <c r="G130" s="28"/>
      <c r="H130" s="12"/>
      <c r="I130" s="6"/>
      <c r="J130" s="48" t="s">
        <v>50</v>
      </c>
      <c r="K130" s="7" t="s">
        <v>39</v>
      </c>
      <c r="L130" s="11">
        <v>20000</v>
      </c>
      <c r="M130" s="11">
        <f>L130</f>
        <v>20000</v>
      </c>
      <c r="N130" s="11"/>
      <c r="O130" s="46"/>
      <c r="P130" s="11"/>
      <c r="Q130" s="51">
        <f t="shared" si="39"/>
        <v>20000</v>
      </c>
    </row>
    <row r="131" spans="1:17" ht="15.75" customHeight="1" x14ac:dyDescent="0.25">
      <c r="A131" s="52">
        <v>23</v>
      </c>
      <c r="B131" s="50">
        <v>71958000</v>
      </c>
      <c r="C131" s="14" t="s">
        <v>1</v>
      </c>
      <c r="D131" s="14" t="s">
        <v>1</v>
      </c>
      <c r="E131" s="15" t="s">
        <v>41</v>
      </c>
      <c r="F131" s="16" t="s">
        <v>40</v>
      </c>
      <c r="G131" s="47" t="s">
        <v>17</v>
      </c>
      <c r="H131" s="47">
        <v>1636.2</v>
      </c>
      <c r="I131" s="10">
        <v>70</v>
      </c>
      <c r="J131" s="23" t="s">
        <v>18</v>
      </c>
      <c r="K131" s="50" t="s">
        <v>0</v>
      </c>
      <c r="L131" s="51">
        <f>SUM(L132:L133)</f>
        <v>220000</v>
      </c>
      <c r="M131" s="51">
        <f t="shared" ref="M131:P131" si="44">SUM(M132:M133)</f>
        <v>20000</v>
      </c>
      <c r="N131" s="51">
        <f t="shared" si="44"/>
        <v>0</v>
      </c>
      <c r="O131" s="51">
        <f t="shared" si="44"/>
        <v>190000</v>
      </c>
      <c r="P131" s="51">
        <f t="shared" si="44"/>
        <v>10000</v>
      </c>
      <c r="Q131" s="51">
        <f t="shared" si="39"/>
        <v>220000</v>
      </c>
    </row>
    <row r="132" spans="1:17" ht="51.75" customHeight="1" x14ac:dyDescent="0.25">
      <c r="A132" s="52"/>
      <c r="B132" s="50">
        <v>71958000</v>
      </c>
      <c r="C132" s="14" t="s">
        <v>1</v>
      </c>
      <c r="D132" s="9"/>
      <c r="E132" s="15"/>
      <c r="F132" s="17"/>
      <c r="G132" s="9"/>
      <c r="H132" s="9"/>
      <c r="I132" s="33"/>
      <c r="J132" s="48" t="s">
        <v>20</v>
      </c>
      <c r="K132" s="50">
        <v>20</v>
      </c>
      <c r="L132" s="51">
        <v>200000</v>
      </c>
      <c r="M132" s="51"/>
      <c r="N132" s="51"/>
      <c r="O132" s="45">
        <f>L132*0.95</f>
        <v>190000</v>
      </c>
      <c r="P132" s="45">
        <f>L132*0.05</f>
        <v>10000</v>
      </c>
      <c r="Q132" s="51">
        <f t="shared" si="39"/>
        <v>200000</v>
      </c>
    </row>
    <row r="133" spans="1:17" ht="110.25" customHeight="1" x14ac:dyDescent="0.25">
      <c r="A133" s="52"/>
      <c r="B133" s="50">
        <v>71958000</v>
      </c>
      <c r="C133" s="14" t="s">
        <v>1</v>
      </c>
      <c r="D133" s="35"/>
      <c r="E133" s="35"/>
      <c r="F133" s="6"/>
      <c r="G133" s="28"/>
      <c r="H133" s="12"/>
      <c r="I133" s="6"/>
      <c r="J133" s="48" t="s">
        <v>50</v>
      </c>
      <c r="K133" s="7" t="s">
        <v>39</v>
      </c>
      <c r="L133" s="11">
        <v>20000</v>
      </c>
      <c r="M133" s="11">
        <f>L133</f>
        <v>20000</v>
      </c>
      <c r="N133" s="11"/>
      <c r="O133" s="46"/>
      <c r="P133" s="11"/>
      <c r="Q133" s="51">
        <f t="shared" si="39"/>
        <v>20000</v>
      </c>
    </row>
    <row r="134" spans="1:17" ht="15.75" customHeight="1" x14ac:dyDescent="0.25">
      <c r="A134" s="52">
        <v>24</v>
      </c>
      <c r="B134" s="50">
        <v>71958000</v>
      </c>
      <c r="C134" s="14" t="s">
        <v>1</v>
      </c>
      <c r="D134" s="14" t="s">
        <v>1</v>
      </c>
      <c r="E134" s="15" t="s">
        <v>21</v>
      </c>
      <c r="F134" s="16">
        <v>17</v>
      </c>
      <c r="G134" s="47" t="s">
        <v>17</v>
      </c>
      <c r="H134" s="47">
        <v>3271.8</v>
      </c>
      <c r="I134" s="10">
        <v>172</v>
      </c>
      <c r="J134" s="23" t="s">
        <v>18</v>
      </c>
      <c r="K134" s="50" t="s">
        <v>0</v>
      </c>
      <c r="L134" s="51">
        <f>SUM(L135:L136)</f>
        <v>320000</v>
      </c>
      <c r="M134" s="51">
        <f t="shared" ref="M134:P134" si="45">SUM(M135:M136)</f>
        <v>20000</v>
      </c>
      <c r="N134" s="51">
        <f t="shared" si="45"/>
        <v>0</v>
      </c>
      <c r="O134" s="51">
        <f t="shared" si="45"/>
        <v>285000</v>
      </c>
      <c r="P134" s="51">
        <f t="shared" si="45"/>
        <v>15000</v>
      </c>
      <c r="Q134" s="51">
        <f t="shared" si="39"/>
        <v>320000</v>
      </c>
    </row>
    <row r="135" spans="1:17" ht="51.75" customHeight="1" x14ac:dyDescent="0.25">
      <c r="A135" s="52"/>
      <c r="B135" s="50">
        <v>71958000</v>
      </c>
      <c r="C135" s="14" t="s">
        <v>1</v>
      </c>
      <c r="D135" s="9"/>
      <c r="E135" s="15"/>
      <c r="F135" s="17"/>
      <c r="G135" s="9"/>
      <c r="H135" s="9"/>
      <c r="I135" s="33"/>
      <c r="J135" s="48" t="s">
        <v>20</v>
      </c>
      <c r="K135" s="50">
        <v>20</v>
      </c>
      <c r="L135" s="51">
        <v>300000</v>
      </c>
      <c r="M135" s="51"/>
      <c r="N135" s="51"/>
      <c r="O135" s="45">
        <f>L135*0.95</f>
        <v>285000</v>
      </c>
      <c r="P135" s="45">
        <f>L135*0.05</f>
        <v>15000</v>
      </c>
      <c r="Q135" s="51">
        <f t="shared" si="39"/>
        <v>300000</v>
      </c>
    </row>
    <row r="136" spans="1:17" ht="110.25" customHeight="1" x14ac:dyDescent="0.25">
      <c r="A136" s="52"/>
      <c r="B136" s="50">
        <v>71958000</v>
      </c>
      <c r="C136" s="14" t="s">
        <v>1</v>
      </c>
      <c r="D136" s="35"/>
      <c r="E136" s="35"/>
      <c r="F136" s="6"/>
      <c r="G136" s="28"/>
      <c r="H136" s="12"/>
      <c r="I136" s="6"/>
      <c r="J136" s="48" t="s">
        <v>50</v>
      </c>
      <c r="K136" s="7" t="s">
        <v>39</v>
      </c>
      <c r="L136" s="11">
        <v>20000</v>
      </c>
      <c r="M136" s="11">
        <f>L136</f>
        <v>20000</v>
      </c>
      <c r="N136" s="11"/>
      <c r="O136" s="46"/>
      <c r="P136" s="11"/>
      <c r="Q136" s="51">
        <f t="shared" si="39"/>
        <v>20000</v>
      </c>
    </row>
    <row r="137" spans="1:17" ht="15.75" customHeight="1" x14ac:dyDescent="0.25">
      <c r="A137" s="52">
        <v>25</v>
      </c>
      <c r="B137" s="50">
        <v>71958000</v>
      </c>
      <c r="C137" s="14" t="s">
        <v>1</v>
      </c>
      <c r="D137" s="14" t="s">
        <v>1</v>
      </c>
      <c r="E137" s="15" t="s">
        <v>22</v>
      </c>
      <c r="F137" s="16">
        <v>22</v>
      </c>
      <c r="G137" s="47" t="s">
        <v>17</v>
      </c>
      <c r="H137" s="47">
        <v>4951.3999999999996</v>
      </c>
      <c r="I137" s="10">
        <v>216</v>
      </c>
      <c r="J137" s="23" t="s">
        <v>18</v>
      </c>
      <c r="K137" s="50" t="s">
        <v>0</v>
      </c>
      <c r="L137" s="51">
        <f>SUM(L138:L139)</f>
        <v>720000</v>
      </c>
      <c r="M137" s="51">
        <f t="shared" ref="M137:P137" si="46">SUM(M138:M139)</f>
        <v>20000</v>
      </c>
      <c r="N137" s="51">
        <f t="shared" si="46"/>
        <v>0</v>
      </c>
      <c r="O137" s="51">
        <f t="shared" si="46"/>
        <v>665000</v>
      </c>
      <c r="P137" s="51">
        <f t="shared" si="46"/>
        <v>35000</v>
      </c>
      <c r="Q137" s="51">
        <f t="shared" si="39"/>
        <v>720000</v>
      </c>
    </row>
    <row r="138" spans="1:17" ht="51.75" customHeight="1" x14ac:dyDescent="0.25">
      <c r="A138" s="52"/>
      <c r="B138" s="50">
        <v>71958000</v>
      </c>
      <c r="C138" s="14" t="s">
        <v>1</v>
      </c>
      <c r="D138" s="9"/>
      <c r="E138" s="15"/>
      <c r="F138" s="17"/>
      <c r="G138" s="9"/>
      <c r="H138" s="9"/>
      <c r="I138" s="33"/>
      <c r="J138" s="48" t="s">
        <v>20</v>
      </c>
      <c r="K138" s="50">
        <v>20</v>
      </c>
      <c r="L138" s="51">
        <v>700000</v>
      </c>
      <c r="M138" s="51"/>
      <c r="N138" s="51"/>
      <c r="O138" s="45">
        <f>L138*0.95</f>
        <v>665000</v>
      </c>
      <c r="P138" s="45">
        <f>L138*0.05</f>
        <v>35000</v>
      </c>
      <c r="Q138" s="51">
        <f t="shared" si="39"/>
        <v>700000</v>
      </c>
    </row>
    <row r="139" spans="1:17" ht="110.25" customHeight="1" x14ac:dyDescent="0.25">
      <c r="A139" s="52"/>
      <c r="B139" s="50">
        <v>71958000</v>
      </c>
      <c r="C139" s="14" t="s">
        <v>1</v>
      </c>
      <c r="D139" s="35"/>
      <c r="E139" s="35"/>
      <c r="F139" s="6"/>
      <c r="G139" s="28"/>
      <c r="H139" s="12"/>
      <c r="I139" s="6"/>
      <c r="J139" s="48" t="s">
        <v>50</v>
      </c>
      <c r="K139" s="7" t="s">
        <v>39</v>
      </c>
      <c r="L139" s="11">
        <v>20000</v>
      </c>
      <c r="M139" s="11">
        <f>L139</f>
        <v>20000</v>
      </c>
      <c r="N139" s="11"/>
      <c r="O139" s="46"/>
      <c r="P139" s="11"/>
      <c r="Q139" s="51">
        <f t="shared" si="39"/>
        <v>20000</v>
      </c>
    </row>
    <row r="140" spans="1:17" ht="15.75" customHeight="1" x14ac:dyDescent="0.25">
      <c r="A140" s="52">
        <v>26</v>
      </c>
      <c r="B140" s="50">
        <v>71958000</v>
      </c>
      <c r="C140" s="14" t="s">
        <v>1</v>
      </c>
      <c r="D140" s="14" t="s">
        <v>1</v>
      </c>
      <c r="E140" s="15" t="s">
        <v>22</v>
      </c>
      <c r="F140" s="16">
        <v>26</v>
      </c>
      <c r="G140" s="47" t="s">
        <v>17</v>
      </c>
      <c r="H140" s="47">
        <v>6582.5</v>
      </c>
      <c r="I140" s="10">
        <v>316</v>
      </c>
      <c r="J140" s="23" t="s">
        <v>18</v>
      </c>
      <c r="K140" s="50" t="s">
        <v>0</v>
      </c>
      <c r="L140" s="51">
        <f>SUM(L141:L142)</f>
        <v>420000</v>
      </c>
      <c r="M140" s="51">
        <f t="shared" ref="M140:P140" si="47">SUM(M141:M142)</f>
        <v>20000</v>
      </c>
      <c r="N140" s="51">
        <f t="shared" si="47"/>
        <v>0</v>
      </c>
      <c r="O140" s="51">
        <f t="shared" si="47"/>
        <v>380000</v>
      </c>
      <c r="P140" s="51">
        <f t="shared" si="47"/>
        <v>20000</v>
      </c>
      <c r="Q140" s="51">
        <f t="shared" si="39"/>
        <v>420000</v>
      </c>
    </row>
    <row r="141" spans="1:17" ht="51.75" customHeight="1" x14ac:dyDescent="0.25">
      <c r="A141" s="52"/>
      <c r="B141" s="50">
        <v>71958000</v>
      </c>
      <c r="C141" s="14" t="s">
        <v>1</v>
      </c>
      <c r="D141" s="9"/>
      <c r="E141" s="15"/>
      <c r="F141" s="17"/>
      <c r="G141" s="9"/>
      <c r="H141" s="9"/>
      <c r="I141" s="33"/>
      <c r="J141" s="48" t="s">
        <v>20</v>
      </c>
      <c r="K141" s="50">
        <v>20</v>
      </c>
      <c r="L141" s="51">
        <v>400000</v>
      </c>
      <c r="M141" s="51"/>
      <c r="N141" s="51"/>
      <c r="O141" s="45">
        <f>L141*0.95</f>
        <v>380000</v>
      </c>
      <c r="P141" s="45">
        <f>L141*0.05</f>
        <v>20000</v>
      </c>
      <c r="Q141" s="51">
        <f t="shared" si="39"/>
        <v>400000</v>
      </c>
    </row>
    <row r="142" spans="1:17" ht="110.25" customHeight="1" x14ac:dyDescent="0.25">
      <c r="A142" s="52"/>
      <c r="B142" s="50">
        <v>71958000</v>
      </c>
      <c r="C142" s="14" t="s">
        <v>1</v>
      </c>
      <c r="D142" s="35"/>
      <c r="E142" s="35"/>
      <c r="F142" s="6"/>
      <c r="G142" s="28"/>
      <c r="H142" s="12"/>
      <c r="I142" s="6"/>
      <c r="J142" s="48" t="s">
        <v>50</v>
      </c>
      <c r="K142" s="7" t="s">
        <v>39</v>
      </c>
      <c r="L142" s="11">
        <v>20000</v>
      </c>
      <c r="M142" s="11">
        <f>L142</f>
        <v>20000</v>
      </c>
      <c r="N142" s="11"/>
      <c r="O142" s="46"/>
      <c r="P142" s="11"/>
      <c r="Q142" s="51">
        <f t="shared" si="39"/>
        <v>20000</v>
      </c>
    </row>
    <row r="143" spans="1:17" ht="15.75" customHeight="1" x14ac:dyDescent="0.25">
      <c r="A143" s="52">
        <v>27</v>
      </c>
      <c r="B143" s="50">
        <v>71958000</v>
      </c>
      <c r="C143" s="14" t="s">
        <v>1</v>
      </c>
      <c r="D143" s="14" t="s">
        <v>1</v>
      </c>
      <c r="E143" s="15" t="s">
        <v>23</v>
      </c>
      <c r="F143" s="16">
        <v>40</v>
      </c>
      <c r="G143" s="47" t="s">
        <v>17</v>
      </c>
      <c r="H143" s="47">
        <v>4829.8</v>
      </c>
      <c r="I143" s="10">
        <v>218</v>
      </c>
      <c r="J143" s="23" t="s">
        <v>18</v>
      </c>
      <c r="K143" s="50" t="s">
        <v>0</v>
      </c>
      <c r="L143" s="51">
        <f>SUM(L144:L145)</f>
        <v>400000</v>
      </c>
      <c r="M143" s="51">
        <f t="shared" ref="M143:P143" si="48">SUM(M144:M145)</f>
        <v>20000</v>
      </c>
      <c r="N143" s="51">
        <f t="shared" si="48"/>
        <v>0</v>
      </c>
      <c r="O143" s="51">
        <f t="shared" si="48"/>
        <v>361000</v>
      </c>
      <c r="P143" s="51">
        <f t="shared" si="48"/>
        <v>19000</v>
      </c>
      <c r="Q143" s="51">
        <f t="shared" si="39"/>
        <v>400000</v>
      </c>
    </row>
    <row r="144" spans="1:17" ht="51.75" customHeight="1" x14ac:dyDescent="0.25">
      <c r="A144" s="52"/>
      <c r="B144" s="50">
        <v>71958000</v>
      </c>
      <c r="C144" s="14" t="s">
        <v>1</v>
      </c>
      <c r="D144" s="9"/>
      <c r="E144" s="15"/>
      <c r="F144" s="17"/>
      <c r="G144" s="9"/>
      <c r="H144" s="9"/>
      <c r="I144" s="33"/>
      <c r="J144" s="48" t="s">
        <v>20</v>
      </c>
      <c r="K144" s="50">
        <v>20</v>
      </c>
      <c r="L144" s="51">
        <v>380000</v>
      </c>
      <c r="M144" s="51"/>
      <c r="N144" s="51"/>
      <c r="O144" s="45">
        <f>L144*0.95</f>
        <v>361000</v>
      </c>
      <c r="P144" s="45">
        <f>L144*0.05</f>
        <v>19000</v>
      </c>
      <c r="Q144" s="51">
        <f t="shared" si="39"/>
        <v>380000</v>
      </c>
    </row>
    <row r="145" spans="1:17" ht="110.25" customHeight="1" x14ac:dyDescent="0.25">
      <c r="A145" s="52"/>
      <c r="B145" s="50">
        <v>71958000</v>
      </c>
      <c r="C145" s="14" t="s">
        <v>1</v>
      </c>
      <c r="D145" s="35"/>
      <c r="E145" s="35"/>
      <c r="F145" s="6"/>
      <c r="G145" s="28"/>
      <c r="H145" s="12"/>
      <c r="I145" s="6"/>
      <c r="J145" s="48" t="s">
        <v>50</v>
      </c>
      <c r="K145" s="7" t="s">
        <v>39</v>
      </c>
      <c r="L145" s="11">
        <v>20000</v>
      </c>
      <c r="M145" s="11">
        <f>L145</f>
        <v>20000</v>
      </c>
      <c r="N145" s="11"/>
      <c r="O145" s="46"/>
      <c r="P145" s="11"/>
      <c r="Q145" s="51">
        <f t="shared" si="39"/>
        <v>20000</v>
      </c>
    </row>
    <row r="146" spans="1:17" ht="15.75" customHeight="1" x14ac:dyDescent="0.25">
      <c r="A146" s="52">
        <v>28</v>
      </c>
      <c r="B146" s="50">
        <v>71958000</v>
      </c>
      <c r="C146" s="14" t="s">
        <v>1</v>
      </c>
      <c r="D146" s="14" t="s">
        <v>1</v>
      </c>
      <c r="E146" s="48" t="s">
        <v>59</v>
      </c>
      <c r="F146" s="16">
        <v>71</v>
      </c>
      <c r="G146" s="47" t="s">
        <v>17</v>
      </c>
      <c r="H146" s="47">
        <v>4952.8999999999996</v>
      </c>
      <c r="I146" s="10">
        <v>246</v>
      </c>
      <c r="J146" s="23" t="s">
        <v>18</v>
      </c>
      <c r="K146" s="50" t="s">
        <v>0</v>
      </c>
      <c r="L146" s="51">
        <f>SUM(L147:L148)</f>
        <v>659479.94999999995</v>
      </c>
      <c r="M146" s="51">
        <f t="shared" ref="M146:P146" si="49">SUM(M147:M148)</f>
        <v>20000</v>
      </c>
      <c r="N146" s="51">
        <f t="shared" si="49"/>
        <v>0</v>
      </c>
      <c r="O146" s="51">
        <f t="shared" si="49"/>
        <v>607505.94999999995</v>
      </c>
      <c r="P146" s="51">
        <f t="shared" si="49"/>
        <v>31974</v>
      </c>
      <c r="Q146" s="51">
        <f t="shared" si="39"/>
        <v>659479.94999999995</v>
      </c>
    </row>
    <row r="147" spans="1:17" ht="51.75" customHeight="1" x14ac:dyDescent="0.25">
      <c r="A147" s="52"/>
      <c r="B147" s="50">
        <v>71958000</v>
      </c>
      <c r="C147" s="14" t="s">
        <v>1</v>
      </c>
      <c r="D147" s="9"/>
      <c r="E147" s="15"/>
      <c r="F147" s="17"/>
      <c r="G147" s="9"/>
      <c r="H147" s="9"/>
      <c r="I147" s="33"/>
      <c r="J147" s="48" t="s">
        <v>20</v>
      </c>
      <c r="K147" s="50">
        <v>20</v>
      </c>
      <c r="L147" s="38">
        <v>639479.94999999995</v>
      </c>
      <c r="M147" s="51"/>
      <c r="N147" s="51"/>
      <c r="O147" s="45">
        <f>ROUND(L147*0.95,2)</f>
        <v>607505.94999999995</v>
      </c>
      <c r="P147" s="45">
        <f>ROUND(L147*0.05,2)</f>
        <v>31974</v>
      </c>
      <c r="Q147" s="51">
        <f t="shared" si="39"/>
        <v>639479.94999999995</v>
      </c>
    </row>
    <row r="148" spans="1:17" ht="110.25" customHeight="1" x14ac:dyDescent="0.25">
      <c r="A148" s="52"/>
      <c r="B148" s="50">
        <v>71958000</v>
      </c>
      <c r="C148" s="14" t="s">
        <v>1</v>
      </c>
      <c r="D148" s="35"/>
      <c r="E148" s="35"/>
      <c r="F148" s="6"/>
      <c r="G148" s="28"/>
      <c r="H148" s="12"/>
      <c r="I148" s="6"/>
      <c r="J148" s="48" t="s">
        <v>50</v>
      </c>
      <c r="K148" s="7" t="s">
        <v>39</v>
      </c>
      <c r="L148" s="11">
        <v>20000</v>
      </c>
      <c r="M148" s="11">
        <f>L148</f>
        <v>20000</v>
      </c>
      <c r="N148" s="11"/>
      <c r="O148" s="46"/>
      <c r="P148" s="11"/>
      <c r="Q148" s="51">
        <f t="shared" si="39"/>
        <v>20000</v>
      </c>
    </row>
    <row r="149" spans="1:17" ht="15.75" customHeight="1" x14ac:dyDescent="0.25">
      <c r="A149" s="52">
        <v>29</v>
      </c>
      <c r="B149" s="50">
        <v>71958000</v>
      </c>
      <c r="C149" s="14" t="s">
        <v>1</v>
      </c>
      <c r="D149" s="14" t="s">
        <v>1</v>
      </c>
      <c r="E149" s="48" t="s">
        <v>59</v>
      </c>
      <c r="F149" s="18">
        <v>73</v>
      </c>
      <c r="G149" s="47" t="s">
        <v>17</v>
      </c>
      <c r="H149" s="47">
        <v>4942.3</v>
      </c>
      <c r="I149" s="10">
        <v>233</v>
      </c>
      <c r="J149" s="23" t="s">
        <v>18</v>
      </c>
      <c r="K149" s="50" t="s">
        <v>0</v>
      </c>
      <c r="L149" s="51">
        <f>SUM(L150:L151)</f>
        <v>659381.25</v>
      </c>
      <c r="M149" s="51">
        <f t="shared" ref="M149:P149" si="50">SUM(M150:M151)</f>
        <v>20000</v>
      </c>
      <c r="N149" s="51">
        <f t="shared" si="50"/>
        <v>0</v>
      </c>
      <c r="O149" s="51">
        <f t="shared" si="50"/>
        <v>607412.18999999994</v>
      </c>
      <c r="P149" s="51">
        <f t="shared" si="50"/>
        <v>31969.06</v>
      </c>
      <c r="Q149" s="51">
        <f t="shared" si="39"/>
        <v>659381.25</v>
      </c>
    </row>
    <row r="150" spans="1:17" ht="51.75" customHeight="1" x14ac:dyDescent="0.25">
      <c r="A150" s="52"/>
      <c r="B150" s="50">
        <v>71958000</v>
      </c>
      <c r="C150" s="14" t="s">
        <v>1</v>
      </c>
      <c r="D150" s="9"/>
      <c r="E150" s="15"/>
      <c r="F150" s="17"/>
      <c r="G150" s="9"/>
      <c r="H150" s="9"/>
      <c r="I150" s="33"/>
      <c r="J150" s="48" t="s">
        <v>20</v>
      </c>
      <c r="K150" s="50">
        <v>20</v>
      </c>
      <c r="L150" s="38">
        <v>639381.25</v>
      </c>
      <c r="M150" s="51"/>
      <c r="N150" s="51"/>
      <c r="O150" s="45">
        <f>ROUND(L150*0.95,2)</f>
        <v>607412.18999999994</v>
      </c>
      <c r="P150" s="45">
        <f>ROUND(L150*0.05,2)</f>
        <v>31969.06</v>
      </c>
      <c r="Q150" s="51">
        <f t="shared" si="39"/>
        <v>639381.25</v>
      </c>
    </row>
    <row r="151" spans="1:17" ht="110.25" customHeight="1" x14ac:dyDescent="0.25">
      <c r="A151" s="52"/>
      <c r="B151" s="50">
        <v>71958000</v>
      </c>
      <c r="C151" s="14" t="s">
        <v>1</v>
      </c>
      <c r="D151" s="35"/>
      <c r="E151" s="35"/>
      <c r="F151" s="6"/>
      <c r="G151" s="28"/>
      <c r="H151" s="12"/>
      <c r="I151" s="6"/>
      <c r="J151" s="48" t="s">
        <v>50</v>
      </c>
      <c r="K151" s="7" t="s">
        <v>39</v>
      </c>
      <c r="L151" s="11">
        <v>20000</v>
      </c>
      <c r="M151" s="11">
        <f>L151</f>
        <v>20000</v>
      </c>
      <c r="N151" s="11"/>
      <c r="O151" s="46"/>
      <c r="P151" s="11"/>
      <c r="Q151" s="51">
        <f t="shared" si="39"/>
        <v>20000</v>
      </c>
    </row>
    <row r="152" spans="1:17" ht="15.75" customHeight="1" x14ac:dyDescent="0.25">
      <c r="A152" s="52">
        <v>30</v>
      </c>
      <c r="B152" s="50">
        <v>71958000</v>
      </c>
      <c r="C152" s="14" t="s">
        <v>1</v>
      </c>
      <c r="D152" s="14" t="s">
        <v>1</v>
      </c>
      <c r="E152" s="48" t="s">
        <v>59</v>
      </c>
      <c r="F152" s="18">
        <v>75</v>
      </c>
      <c r="G152" s="47" t="s">
        <v>17</v>
      </c>
      <c r="H152" s="47">
        <v>4947.2</v>
      </c>
      <c r="I152" s="10">
        <v>239</v>
      </c>
      <c r="J152" s="23" t="s">
        <v>18</v>
      </c>
      <c r="K152" s="50" t="s">
        <v>0</v>
      </c>
      <c r="L152" s="51">
        <f>SUM(L153:L154)</f>
        <v>662695</v>
      </c>
      <c r="M152" s="51">
        <f t="shared" ref="M152:P152" si="51">SUM(M153:M154)</f>
        <v>20000</v>
      </c>
      <c r="N152" s="51">
        <f t="shared" si="51"/>
        <v>0</v>
      </c>
      <c r="O152" s="51">
        <f t="shared" si="51"/>
        <v>610560.25</v>
      </c>
      <c r="P152" s="51">
        <f t="shared" si="51"/>
        <v>32134.75</v>
      </c>
      <c r="Q152" s="51">
        <f t="shared" si="39"/>
        <v>662695</v>
      </c>
    </row>
    <row r="153" spans="1:17" ht="51.75" customHeight="1" x14ac:dyDescent="0.25">
      <c r="A153" s="52"/>
      <c r="B153" s="50">
        <v>71958000</v>
      </c>
      <c r="C153" s="14" t="s">
        <v>1</v>
      </c>
      <c r="D153" s="9"/>
      <c r="E153" s="15"/>
      <c r="F153" s="17"/>
      <c r="G153" s="9"/>
      <c r="H153" s="9"/>
      <c r="I153" s="33"/>
      <c r="J153" s="48" t="s">
        <v>20</v>
      </c>
      <c r="K153" s="50">
        <v>20</v>
      </c>
      <c r="L153" s="38">
        <v>642695</v>
      </c>
      <c r="M153" s="51"/>
      <c r="N153" s="51"/>
      <c r="O153" s="45">
        <f>ROUND(L153*0.95,2)</f>
        <v>610560.25</v>
      </c>
      <c r="P153" s="45">
        <f>ROUND(L153*0.05,2)</f>
        <v>32134.75</v>
      </c>
      <c r="Q153" s="51">
        <f t="shared" si="39"/>
        <v>642695</v>
      </c>
    </row>
    <row r="154" spans="1:17" ht="110.25" customHeight="1" x14ac:dyDescent="0.25">
      <c r="A154" s="52"/>
      <c r="B154" s="50">
        <v>71958000</v>
      </c>
      <c r="C154" s="14" t="s">
        <v>1</v>
      </c>
      <c r="D154" s="35"/>
      <c r="E154" s="35"/>
      <c r="F154" s="6"/>
      <c r="G154" s="28"/>
      <c r="H154" s="12"/>
      <c r="I154" s="6"/>
      <c r="J154" s="48" t="s">
        <v>50</v>
      </c>
      <c r="K154" s="7" t="s">
        <v>39</v>
      </c>
      <c r="L154" s="11">
        <v>20000</v>
      </c>
      <c r="M154" s="11">
        <f>L154</f>
        <v>20000</v>
      </c>
      <c r="N154" s="11"/>
      <c r="O154" s="46"/>
      <c r="P154" s="11"/>
      <c r="Q154" s="51">
        <f t="shared" si="39"/>
        <v>20000</v>
      </c>
    </row>
    <row r="155" spans="1:17" ht="15.75" customHeight="1" x14ac:dyDescent="0.25">
      <c r="A155" s="52">
        <v>31</v>
      </c>
      <c r="B155" s="50">
        <v>71958000</v>
      </c>
      <c r="C155" s="14" t="s">
        <v>1</v>
      </c>
      <c r="D155" s="14" t="s">
        <v>1</v>
      </c>
      <c r="E155" s="48" t="s">
        <v>59</v>
      </c>
      <c r="F155" s="16">
        <v>77</v>
      </c>
      <c r="G155" s="47" t="s">
        <v>17</v>
      </c>
      <c r="H155" s="47">
        <v>6578.2</v>
      </c>
      <c r="I155" s="10">
        <v>311</v>
      </c>
      <c r="J155" s="23" t="s">
        <v>18</v>
      </c>
      <c r="K155" s="50" t="s">
        <v>0</v>
      </c>
      <c r="L155" s="51">
        <f>SUM(L156:L157)</f>
        <v>726957.63</v>
      </c>
      <c r="M155" s="51">
        <f t="shared" ref="M155:P155" si="52">SUM(M156:M157)</f>
        <v>20000</v>
      </c>
      <c r="N155" s="51">
        <f t="shared" si="52"/>
        <v>0</v>
      </c>
      <c r="O155" s="51">
        <f t="shared" si="52"/>
        <v>671609.75</v>
      </c>
      <c r="P155" s="51">
        <f t="shared" si="52"/>
        <v>35347.879999999997</v>
      </c>
      <c r="Q155" s="51">
        <f t="shared" si="39"/>
        <v>726957.63</v>
      </c>
    </row>
    <row r="156" spans="1:17" ht="51.75" customHeight="1" x14ac:dyDescent="0.25">
      <c r="A156" s="52"/>
      <c r="B156" s="50">
        <v>71958000</v>
      </c>
      <c r="C156" s="14" t="s">
        <v>1</v>
      </c>
      <c r="D156" s="9"/>
      <c r="E156" s="15"/>
      <c r="F156" s="17"/>
      <c r="G156" s="9"/>
      <c r="H156" s="9"/>
      <c r="I156" s="33"/>
      <c r="J156" s="48" t="s">
        <v>20</v>
      </c>
      <c r="K156" s="50">
        <v>20</v>
      </c>
      <c r="L156" s="38">
        <v>706957.63</v>
      </c>
      <c r="M156" s="51"/>
      <c r="N156" s="51"/>
      <c r="O156" s="45">
        <f>ROUND(L156*0.95,2)</f>
        <v>671609.75</v>
      </c>
      <c r="P156" s="45">
        <f>ROUND(L156*0.05,2)</f>
        <v>35347.879999999997</v>
      </c>
      <c r="Q156" s="51">
        <f t="shared" si="39"/>
        <v>706957.63</v>
      </c>
    </row>
    <row r="157" spans="1:17" ht="110.25" customHeight="1" x14ac:dyDescent="0.25">
      <c r="A157" s="52"/>
      <c r="B157" s="50">
        <v>71958000</v>
      </c>
      <c r="C157" s="14" t="s">
        <v>1</v>
      </c>
      <c r="D157" s="35"/>
      <c r="E157" s="35"/>
      <c r="F157" s="6"/>
      <c r="G157" s="28"/>
      <c r="H157" s="12"/>
      <c r="I157" s="6"/>
      <c r="J157" s="48" t="s">
        <v>50</v>
      </c>
      <c r="K157" s="7" t="s">
        <v>39</v>
      </c>
      <c r="L157" s="11">
        <v>20000</v>
      </c>
      <c r="M157" s="11">
        <f>L157</f>
        <v>20000</v>
      </c>
      <c r="N157" s="11"/>
      <c r="O157" s="46"/>
      <c r="P157" s="11"/>
      <c r="Q157" s="51">
        <f t="shared" si="39"/>
        <v>20000</v>
      </c>
    </row>
    <row r="158" spans="1:17" ht="15.75" customHeight="1" x14ac:dyDescent="0.25">
      <c r="A158" s="52">
        <v>32</v>
      </c>
      <c r="B158" s="50">
        <v>71958000</v>
      </c>
      <c r="C158" s="14" t="s">
        <v>1</v>
      </c>
      <c r="D158" s="14" t="s">
        <v>1</v>
      </c>
      <c r="E158" s="48" t="s">
        <v>59</v>
      </c>
      <c r="F158" s="16">
        <v>79</v>
      </c>
      <c r="G158" s="47" t="s">
        <v>17</v>
      </c>
      <c r="H158" s="47">
        <v>6625.3</v>
      </c>
      <c r="I158" s="10">
        <v>313</v>
      </c>
      <c r="J158" s="23" t="s">
        <v>18</v>
      </c>
      <c r="K158" s="50" t="s">
        <v>0</v>
      </c>
      <c r="L158" s="51">
        <f>SUM(L159:L160)</f>
        <v>725496.08</v>
      </c>
      <c r="M158" s="51">
        <f t="shared" ref="M158:P158" si="53">SUM(M159:M160)</f>
        <v>20000</v>
      </c>
      <c r="N158" s="51">
        <f t="shared" si="53"/>
        <v>0</v>
      </c>
      <c r="O158" s="51">
        <f t="shared" si="53"/>
        <v>670221.28</v>
      </c>
      <c r="P158" s="51">
        <f t="shared" si="53"/>
        <v>35274.800000000003</v>
      </c>
      <c r="Q158" s="51">
        <f t="shared" si="39"/>
        <v>725496.08000000007</v>
      </c>
    </row>
    <row r="159" spans="1:17" ht="51.75" customHeight="1" x14ac:dyDescent="0.25">
      <c r="A159" s="52"/>
      <c r="B159" s="50">
        <v>71958000</v>
      </c>
      <c r="C159" s="14" t="s">
        <v>1</v>
      </c>
      <c r="D159" s="9"/>
      <c r="E159" s="15"/>
      <c r="F159" s="17"/>
      <c r="G159" s="9"/>
      <c r="H159" s="9"/>
      <c r="I159" s="33"/>
      <c r="J159" s="48" t="s">
        <v>20</v>
      </c>
      <c r="K159" s="50">
        <v>20</v>
      </c>
      <c r="L159" s="38">
        <v>705496.08</v>
      </c>
      <c r="M159" s="51"/>
      <c r="N159" s="51"/>
      <c r="O159" s="45">
        <f>ROUND(L159*0.95,2)</f>
        <v>670221.28</v>
      </c>
      <c r="P159" s="45">
        <f>ROUND(L159*0.05,2)</f>
        <v>35274.800000000003</v>
      </c>
      <c r="Q159" s="51">
        <f t="shared" si="39"/>
        <v>705496.08000000007</v>
      </c>
    </row>
    <row r="160" spans="1:17" ht="110.25" customHeight="1" x14ac:dyDescent="0.25">
      <c r="A160" s="52"/>
      <c r="B160" s="50">
        <v>71958000</v>
      </c>
      <c r="C160" s="14" t="s">
        <v>1</v>
      </c>
      <c r="D160" s="35"/>
      <c r="E160" s="35"/>
      <c r="F160" s="6"/>
      <c r="G160" s="28"/>
      <c r="H160" s="12"/>
      <c r="I160" s="6"/>
      <c r="J160" s="48" t="s">
        <v>50</v>
      </c>
      <c r="K160" s="7" t="s">
        <v>39</v>
      </c>
      <c r="L160" s="11">
        <v>20000</v>
      </c>
      <c r="M160" s="11">
        <f>L160</f>
        <v>20000</v>
      </c>
      <c r="N160" s="11"/>
      <c r="O160" s="46"/>
      <c r="P160" s="11"/>
      <c r="Q160" s="51">
        <f t="shared" si="39"/>
        <v>20000</v>
      </c>
    </row>
    <row r="161" spans="1:17" ht="15.75" customHeight="1" x14ac:dyDescent="0.25">
      <c r="A161" s="52">
        <v>33</v>
      </c>
      <c r="B161" s="50">
        <v>71958000</v>
      </c>
      <c r="C161" s="14" t="s">
        <v>1</v>
      </c>
      <c r="D161" s="14" t="s">
        <v>1</v>
      </c>
      <c r="E161" s="48" t="s">
        <v>59</v>
      </c>
      <c r="F161" s="16" t="s">
        <v>55</v>
      </c>
      <c r="G161" s="47" t="s">
        <v>17</v>
      </c>
      <c r="H161" s="47">
        <v>3302.3</v>
      </c>
      <c r="I161" s="10">
        <v>142</v>
      </c>
      <c r="J161" s="23" t="s">
        <v>18</v>
      </c>
      <c r="K161" s="50" t="s">
        <v>0</v>
      </c>
      <c r="L161" s="51">
        <f>SUM(L162:L163)</f>
        <v>577441.34</v>
      </c>
      <c r="M161" s="51">
        <f t="shared" ref="M161:P161" si="54">SUM(M162:M163)</f>
        <v>20000</v>
      </c>
      <c r="N161" s="51">
        <f t="shared" si="54"/>
        <v>0</v>
      </c>
      <c r="O161" s="51">
        <f t="shared" si="54"/>
        <v>529569.27</v>
      </c>
      <c r="P161" s="51">
        <f t="shared" si="54"/>
        <v>27872.07</v>
      </c>
      <c r="Q161" s="51">
        <f t="shared" si="39"/>
        <v>577441.34</v>
      </c>
    </row>
    <row r="162" spans="1:17" ht="51.75" customHeight="1" x14ac:dyDescent="0.25">
      <c r="A162" s="52"/>
      <c r="B162" s="50">
        <v>71958000</v>
      </c>
      <c r="C162" s="14" t="s">
        <v>1</v>
      </c>
      <c r="D162" s="9"/>
      <c r="E162" s="15"/>
      <c r="F162" s="17"/>
      <c r="G162" s="9"/>
      <c r="H162" s="9"/>
      <c r="I162" s="33"/>
      <c r="J162" s="48" t="s">
        <v>20</v>
      </c>
      <c r="K162" s="50">
        <v>20</v>
      </c>
      <c r="L162" s="38">
        <v>557441.34</v>
      </c>
      <c r="M162" s="51"/>
      <c r="N162" s="51"/>
      <c r="O162" s="45">
        <f>ROUND(L162*0.95,2)</f>
        <v>529569.27</v>
      </c>
      <c r="P162" s="45">
        <f>ROUND(L162*0.05,2)</f>
        <v>27872.07</v>
      </c>
      <c r="Q162" s="51">
        <f t="shared" si="39"/>
        <v>557441.34</v>
      </c>
    </row>
    <row r="163" spans="1:17" ht="110.25" customHeight="1" x14ac:dyDescent="0.25">
      <c r="A163" s="52"/>
      <c r="B163" s="50">
        <v>71958000</v>
      </c>
      <c r="C163" s="14" t="s">
        <v>1</v>
      </c>
      <c r="D163" s="35"/>
      <c r="E163" s="35"/>
      <c r="F163" s="6"/>
      <c r="G163" s="28"/>
      <c r="H163" s="12"/>
      <c r="I163" s="6"/>
      <c r="J163" s="48" t="s">
        <v>50</v>
      </c>
      <c r="K163" s="7" t="s">
        <v>39</v>
      </c>
      <c r="L163" s="11">
        <v>20000</v>
      </c>
      <c r="M163" s="11">
        <f>L163</f>
        <v>20000</v>
      </c>
      <c r="N163" s="11"/>
      <c r="O163" s="46"/>
      <c r="P163" s="11"/>
      <c r="Q163" s="51">
        <f t="shared" si="39"/>
        <v>20000</v>
      </c>
    </row>
    <row r="164" spans="1:17" ht="15.75" customHeight="1" x14ac:dyDescent="0.25">
      <c r="A164" s="52">
        <v>34</v>
      </c>
      <c r="B164" s="50">
        <v>71958000</v>
      </c>
      <c r="C164" s="14" t="s">
        <v>1</v>
      </c>
      <c r="D164" s="14" t="s">
        <v>1</v>
      </c>
      <c r="E164" s="48" t="s">
        <v>59</v>
      </c>
      <c r="F164" s="16" t="s">
        <v>54</v>
      </c>
      <c r="G164" s="47" t="s">
        <v>17</v>
      </c>
      <c r="H164" s="47">
        <v>5770.8</v>
      </c>
      <c r="I164" s="10">
        <v>274</v>
      </c>
      <c r="J164" s="23" t="s">
        <v>18</v>
      </c>
      <c r="K164" s="50" t="s">
        <v>0</v>
      </c>
      <c r="L164" s="51">
        <f>SUM(L165:L166)</f>
        <v>718812.86</v>
      </c>
      <c r="M164" s="51">
        <f t="shared" ref="M164:P164" si="55">SUM(M165:M166)</f>
        <v>20000</v>
      </c>
      <c r="N164" s="51">
        <f t="shared" si="55"/>
        <v>0</v>
      </c>
      <c r="O164" s="51">
        <f t="shared" si="55"/>
        <v>663872.22</v>
      </c>
      <c r="P164" s="51">
        <f t="shared" si="55"/>
        <v>34940.639999999999</v>
      </c>
      <c r="Q164" s="51">
        <f t="shared" si="39"/>
        <v>718812.86</v>
      </c>
    </row>
    <row r="165" spans="1:17" ht="51.75" customHeight="1" x14ac:dyDescent="0.25">
      <c r="A165" s="52"/>
      <c r="B165" s="50">
        <v>71958000</v>
      </c>
      <c r="C165" s="14" t="s">
        <v>1</v>
      </c>
      <c r="D165" s="9"/>
      <c r="E165" s="15"/>
      <c r="F165" s="17"/>
      <c r="G165" s="9"/>
      <c r="H165" s="9"/>
      <c r="I165" s="33"/>
      <c r="J165" s="48" t="s">
        <v>20</v>
      </c>
      <c r="K165" s="50">
        <v>20</v>
      </c>
      <c r="L165" s="51">
        <v>698812.86</v>
      </c>
      <c r="M165" s="51"/>
      <c r="N165" s="51"/>
      <c r="O165" s="45">
        <f>ROUND(L165*0.95,2)</f>
        <v>663872.22</v>
      </c>
      <c r="P165" s="45">
        <f>ROUND(L165*0.05,2)</f>
        <v>34940.639999999999</v>
      </c>
      <c r="Q165" s="51">
        <f t="shared" si="39"/>
        <v>698812.86</v>
      </c>
    </row>
    <row r="166" spans="1:17" ht="110.25" customHeight="1" x14ac:dyDescent="0.25">
      <c r="A166" s="52"/>
      <c r="B166" s="50">
        <v>71958000</v>
      </c>
      <c r="C166" s="14" t="s">
        <v>1</v>
      </c>
      <c r="D166" s="35"/>
      <c r="E166" s="35"/>
      <c r="F166" s="6"/>
      <c r="G166" s="28"/>
      <c r="H166" s="12"/>
      <c r="I166" s="6"/>
      <c r="J166" s="48" t="s">
        <v>50</v>
      </c>
      <c r="K166" s="7" t="s">
        <v>39</v>
      </c>
      <c r="L166" s="11">
        <v>20000</v>
      </c>
      <c r="M166" s="11">
        <f>L166</f>
        <v>20000</v>
      </c>
      <c r="N166" s="11"/>
      <c r="O166" s="46"/>
      <c r="P166" s="11"/>
      <c r="Q166" s="51">
        <f t="shared" si="39"/>
        <v>20000</v>
      </c>
    </row>
    <row r="167" spans="1:17" ht="26.25" x14ac:dyDescent="0.25">
      <c r="Q167" s="20"/>
    </row>
  </sheetData>
  <autoFilter ref="A11:BL166"/>
  <mergeCells count="57">
    <mergeCell ref="A22:A26"/>
    <mergeCell ref="A27:A31"/>
    <mergeCell ref="A102:A109"/>
    <mergeCell ref="A110:A114"/>
    <mergeCell ref="A155:A157"/>
    <mergeCell ref="A86:A93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O7:O9"/>
    <mergeCell ref="P7:P9"/>
    <mergeCell ref="Q7:Q9"/>
    <mergeCell ref="A6:A10"/>
    <mergeCell ref="I6:I10"/>
    <mergeCell ref="J6:K9"/>
    <mergeCell ref="L6:L9"/>
    <mergeCell ref="H6:H10"/>
    <mergeCell ref="G7:G10"/>
    <mergeCell ref="B6:B10"/>
    <mergeCell ref="C6:C10"/>
    <mergeCell ref="A12:E12"/>
    <mergeCell ref="B13:I13"/>
    <mergeCell ref="A14:A17"/>
    <mergeCell ref="A18:A21"/>
    <mergeCell ref="A51:A55"/>
    <mergeCell ref="A64:A68"/>
    <mergeCell ref="A146:A148"/>
    <mergeCell ref="A94:A101"/>
    <mergeCell ref="A56:A58"/>
    <mergeCell ref="A134:A136"/>
    <mergeCell ref="A115:A119"/>
    <mergeCell ref="A120:A124"/>
    <mergeCell ref="A32:A36"/>
    <mergeCell ref="A59:A63"/>
    <mergeCell ref="A37:A41"/>
    <mergeCell ref="A46:A50"/>
    <mergeCell ref="A69:A77"/>
    <mergeCell ref="A137:A139"/>
    <mergeCell ref="A140:A142"/>
    <mergeCell ref="A143:A145"/>
    <mergeCell ref="A78:A85"/>
    <mergeCell ref="A42:A45"/>
    <mergeCell ref="A131:A133"/>
    <mergeCell ref="A125:A127"/>
    <mergeCell ref="A128:A130"/>
    <mergeCell ref="A149:A151"/>
    <mergeCell ref="A152:A154"/>
    <mergeCell ref="A158:A160"/>
    <mergeCell ref="A161:A163"/>
    <mergeCell ref="A164:A166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  <rowBreaks count="5" manualBreakCount="5">
    <brk id="11" max="16" man="1"/>
    <brk id="63" max="16" man="1"/>
    <brk id="109" max="16" man="1"/>
    <brk id="139" max="16" man="1"/>
    <brk id="16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2020-12-24T09:08:26Z</cp:lastPrinted>
  <dcterms:created xsi:type="dcterms:W3CDTF">2015-06-18T05:00:26Z</dcterms:created>
  <dcterms:modified xsi:type="dcterms:W3CDTF">2020-12-29T07:21:28Z</dcterms:modified>
</cp:coreProperties>
</file>