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Subbotina\Desktop\p906-20\"/>
    </mc:Choice>
  </mc:AlternateContent>
  <bookViews>
    <workbookView xWindow="0" yWindow="0" windowWidth="13620" windowHeight="11190"/>
  </bookViews>
  <sheets>
    <sheet name="2020-2022" sheetId="1" r:id="rId1"/>
  </sheets>
  <definedNames>
    <definedName name="_xlnm._FilterDatabase" localSheetId="0" hidden="1">'2020-2022'!$A$1083:$BL$2563</definedName>
    <definedName name="_xlnm.Print_Titles" localSheetId="0">'2020-2022'!$29:$29</definedName>
    <definedName name="_xlnm.Print_Area" localSheetId="0">'2020-2022'!$A$1:$Q$2563</definedName>
  </definedNames>
  <calcPr calcId="152511"/>
</workbook>
</file>

<file path=xl/calcChain.xml><?xml version="1.0" encoding="utf-8"?>
<calcChain xmlns="http://schemas.openxmlformats.org/spreadsheetml/2006/main">
  <c r="L687" i="1" l="1"/>
  <c r="L584" i="1" l="1"/>
  <c r="L385" i="1" l="1"/>
  <c r="M387" i="1"/>
  <c r="M808" i="1"/>
  <c r="Q651" i="1"/>
  <c r="I650" i="1"/>
  <c r="H650" i="1"/>
  <c r="M689" i="1"/>
  <c r="M688" i="1"/>
  <c r="M687" i="1" s="1"/>
  <c r="Q687" i="1" s="1"/>
  <c r="Q689" i="1"/>
  <c r="Q688" i="1"/>
  <c r="P687" i="1"/>
  <c r="O687" i="1"/>
  <c r="N687" i="1"/>
  <c r="M684" i="1" l="1"/>
  <c r="M685" i="1"/>
  <c r="M681" i="1"/>
  <c r="M507" i="1"/>
  <c r="M128" i="1"/>
  <c r="M127" i="1"/>
  <c r="M126" i="1" s="1"/>
  <c r="M125" i="1"/>
  <c r="M122" i="1" s="1"/>
  <c r="M124" i="1"/>
  <c r="M123" i="1"/>
  <c r="L122" i="1"/>
  <c r="L62" i="1" l="1"/>
  <c r="L56" i="1"/>
  <c r="M58" i="1"/>
  <c r="Q58" i="1" s="1"/>
  <c r="M775" i="1" l="1"/>
  <c r="M774" i="1"/>
  <c r="M772" i="1"/>
  <c r="M771" i="1"/>
  <c r="M769" i="1"/>
  <c r="M768" i="1"/>
  <c r="M767" i="1" s="1"/>
  <c r="M773" i="1" l="1"/>
  <c r="M770" i="1"/>
  <c r="Q33" i="1"/>
  <c r="L773" i="1"/>
  <c r="L770" i="1"/>
  <c r="L767" i="1"/>
  <c r="L154" i="1" l="1"/>
  <c r="L112" i="1"/>
  <c r="L898" i="1"/>
  <c r="L894" i="1"/>
  <c r="L889" i="1"/>
  <c r="L884" i="1"/>
  <c r="L878" i="1"/>
  <c r="L868" i="1"/>
  <c r="L865" i="1"/>
  <c r="L862" i="1"/>
  <c r="L859" i="1"/>
  <c r="L856" i="1"/>
  <c r="L851" i="1"/>
  <c r="L848" i="1"/>
  <c r="L845" i="1"/>
  <c r="L842" i="1"/>
  <c r="L839" i="1"/>
  <c r="L836" i="1"/>
  <c r="L833" i="1"/>
  <c r="L830" i="1"/>
  <c r="L827" i="1"/>
  <c r="L822" i="1"/>
  <c r="L819" i="1"/>
  <c r="L814" i="1"/>
  <c r="L811" i="1"/>
  <c r="L807" i="1"/>
  <c r="L804" i="1"/>
  <c r="L801" i="1"/>
  <c r="L798" i="1"/>
  <c r="L793" i="1"/>
  <c r="L787" i="1"/>
  <c r="L776" i="1"/>
  <c r="L764" i="1"/>
  <c r="L761" i="1"/>
  <c r="L757" i="1"/>
  <c r="L754" i="1"/>
  <c r="L751" i="1"/>
  <c r="L747" i="1"/>
  <c r="L743" i="1"/>
  <c r="L739" i="1"/>
  <c r="L735" i="1"/>
  <c r="L732" i="1"/>
  <c r="L729" i="1"/>
  <c r="L723" i="1"/>
  <c r="L720" i="1"/>
  <c r="L717" i="1"/>
  <c r="L714" i="1"/>
  <c r="L711" i="1"/>
  <c r="L701" i="1"/>
  <c r="L697" i="1"/>
  <c r="L693" i="1"/>
  <c r="L690" i="1"/>
  <c r="L683" i="1"/>
  <c r="L680" i="1"/>
  <c r="L674" i="1"/>
  <c r="L670" i="1"/>
  <c r="L660" i="1"/>
  <c r="L657" i="1"/>
  <c r="L652" i="1"/>
  <c r="L579" i="1"/>
  <c r="L576" i="1"/>
  <c r="L567" i="1"/>
  <c r="L558" i="1"/>
  <c r="L549" i="1"/>
  <c r="L540" i="1"/>
  <c r="L537" i="1"/>
  <c r="L534" i="1"/>
  <c r="L531" i="1"/>
  <c r="L526" i="1"/>
  <c r="L521" i="1"/>
  <c r="L516" i="1"/>
  <c r="L511" i="1"/>
  <c r="L506" i="1"/>
  <c r="L503" i="1"/>
  <c r="L399" i="1"/>
  <c r="L396" i="1"/>
  <c r="L393" i="1"/>
  <c r="L388" i="1"/>
  <c r="L381" i="1"/>
  <c r="L377" i="1"/>
  <c r="L374" i="1"/>
  <c r="L371" i="1"/>
  <c r="L367" i="1"/>
  <c r="L363" i="1"/>
  <c r="L359" i="1"/>
  <c r="L356" i="1"/>
  <c r="L353" i="1"/>
  <c r="L350" i="1"/>
  <c r="L347" i="1"/>
  <c r="L343" i="1"/>
  <c r="L339" i="1"/>
  <c r="L336" i="1"/>
  <c r="L333" i="1"/>
  <c r="L329" i="1"/>
  <c r="L325" i="1"/>
  <c r="L322" i="1"/>
  <c r="L319" i="1"/>
  <c r="L316" i="1"/>
  <c r="L313" i="1"/>
  <c r="L310" i="1"/>
  <c r="L307" i="1"/>
  <c r="L304" i="1"/>
  <c r="L300" i="1"/>
  <c r="L297" i="1"/>
  <c r="L294" i="1"/>
  <c r="L291" i="1"/>
  <c r="L288" i="1"/>
  <c r="L284" i="1"/>
  <c r="L281" i="1"/>
  <c r="L278" i="1"/>
  <c r="L275" i="1"/>
  <c r="L272" i="1"/>
  <c r="L268" i="1"/>
  <c r="L265" i="1"/>
  <c r="L254" i="1"/>
  <c r="L235" i="1"/>
  <c r="L228" i="1"/>
  <c r="L225" i="1"/>
  <c r="L222" i="1"/>
  <c r="L219" i="1"/>
  <c r="L212" i="1"/>
  <c r="L207" i="1"/>
  <c r="L204" i="1"/>
  <c r="L201" i="1"/>
  <c r="L198" i="1"/>
  <c r="L190" i="1"/>
  <c r="L183" i="1"/>
  <c r="L172" i="1"/>
  <c r="L169" i="1"/>
  <c r="L166" i="1"/>
  <c r="L160" i="1"/>
  <c r="L129" i="1"/>
  <c r="L126" i="1"/>
  <c r="L119" i="1"/>
  <c r="L109" i="1"/>
  <c r="L106" i="1"/>
  <c r="L103" i="1"/>
  <c r="L92" i="1"/>
  <c r="L86" i="1"/>
  <c r="L83" i="1"/>
  <c r="L80" i="1"/>
  <c r="L77" i="1"/>
  <c r="L74" i="1"/>
  <c r="L70" i="1"/>
  <c r="L67" i="1"/>
  <c r="L53" i="1"/>
  <c r="L50" i="1"/>
  <c r="L47" i="1"/>
  <c r="L44" i="1"/>
  <c r="L40" i="1"/>
  <c r="L34" i="1"/>
  <c r="L876" i="1" l="1"/>
  <c r="L892" i="1"/>
  <c r="L785" i="1"/>
  <c r="L796" i="1"/>
  <c r="M756" i="1"/>
  <c r="M755" i="1"/>
  <c r="M287" i="1" l="1"/>
  <c r="M286" i="1"/>
  <c r="M285" i="1"/>
  <c r="M284" i="1" l="1"/>
  <c r="F901" i="1" l="1"/>
  <c r="Q264" i="1"/>
  <c r="Q182" i="1"/>
  <c r="Q153" i="1"/>
  <c r="Q102" i="1"/>
  <c r="I970" i="1"/>
  <c r="I902" i="1"/>
  <c r="F31" i="1"/>
  <c r="O150" i="1" l="1"/>
  <c r="P150" i="1" s="1"/>
  <c r="O145" i="1"/>
  <c r="P145" i="1" s="1"/>
  <c r="O133" i="1"/>
  <c r="P133" i="1" s="1"/>
  <c r="O136" i="1"/>
  <c r="P136" i="1" s="1"/>
  <c r="O139" i="1"/>
  <c r="P139" i="1" s="1"/>
  <c r="O457" i="1"/>
  <c r="P457" i="1" s="1"/>
  <c r="O636" i="1"/>
  <c r="P636" i="1" s="1"/>
  <c r="O624" i="1"/>
  <c r="P624" i="1" s="1"/>
  <c r="O142" i="1" l="1"/>
  <c r="P142" i="1" s="1"/>
  <c r="H970" i="1" l="1"/>
  <c r="Q875" i="1"/>
  <c r="Q872" i="1"/>
  <c r="N62" i="1"/>
  <c r="O62" i="1"/>
  <c r="P62" i="1"/>
  <c r="N56" i="1"/>
  <c r="O56" i="1"/>
  <c r="P56" i="1"/>
  <c r="I2546" i="1"/>
  <c r="H2546" i="1"/>
  <c r="H2527" i="1"/>
  <c r="I2408" i="1"/>
  <c r="H2408" i="1"/>
  <c r="M2411" i="1"/>
  <c r="Q2411" i="1" s="1"/>
  <c r="N2410" i="1"/>
  <c r="O2410" i="1"/>
  <c r="P2410" i="1"/>
  <c r="L2412" i="1"/>
  <c r="L2410" i="1" s="1"/>
  <c r="Q2013" i="1"/>
  <c r="Q2010" i="1"/>
  <c r="Q2000" i="1"/>
  <c r="Q1997" i="1"/>
  <c r="Q1996" i="1"/>
  <c r="Q1995" i="1"/>
  <c r="Q1942" i="1"/>
  <c r="Q1939" i="1"/>
  <c r="Q1918" i="1"/>
  <c r="Q1915" i="1"/>
  <c r="Q1914" i="1"/>
  <c r="H1801" i="1"/>
  <c r="N1820" i="1"/>
  <c r="O1820" i="1"/>
  <c r="P1820" i="1"/>
  <c r="Q1773" i="1"/>
  <c r="I1754" i="1"/>
  <c r="H1754" i="1"/>
  <c r="O919" i="1"/>
  <c r="P919" i="1"/>
  <c r="N919" i="1"/>
  <c r="I1631" i="1"/>
  <c r="H1631" i="1"/>
  <c r="M1634" i="1"/>
  <c r="Q1507" i="1"/>
  <c r="L1505" i="1"/>
  <c r="P1506" i="1"/>
  <c r="O1506" i="1"/>
  <c r="Q1315" i="1"/>
  <c r="I1314" i="1"/>
  <c r="H1314" i="1"/>
  <c r="L1347" i="1"/>
  <c r="L1344" i="1" s="1"/>
  <c r="M1346" i="1"/>
  <c r="Q1346" i="1" s="1"/>
  <c r="M1345" i="1"/>
  <c r="Q1345" i="1" s="1"/>
  <c r="P1344" i="1"/>
  <c r="O1344" i="1"/>
  <c r="N1344" i="1"/>
  <c r="L1215" i="1"/>
  <c r="L1222" i="1"/>
  <c r="L1226" i="1"/>
  <c r="Q1506" i="1" l="1"/>
  <c r="M1347" i="1"/>
  <c r="Q1347" i="1" s="1"/>
  <c r="L1219" i="1"/>
  <c r="M1226" i="1"/>
  <c r="M1225" i="1"/>
  <c r="M1224" i="1"/>
  <c r="M1221" i="1"/>
  <c r="Q1221" i="1" s="1"/>
  <c r="M1222" i="1"/>
  <c r="M1220" i="1"/>
  <c r="Q1220" i="1" s="1"/>
  <c r="L1171" i="1"/>
  <c r="L1216" i="1"/>
  <c r="L1204" i="1"/>
  <c r="M1218" i="1"/>
  <c r="Q1218" i="1" s="1"/>
  <c r="M1217" i="1"/>
  <c r="L1211" i="1"/>
  <c r="L1159" i="1"/>
  <c r="M1161" i="1"/>
  <c r="M1160" i="1"/>
  <c r="Q1160" i="1" s="1"/>
  <c r="L1165" i="1"/>
  <c r="M1167" i="1"/>
  <c r="Q1167" i="1" s="1"/>
  <c r="M1166" i="1"/>
  <c r="L1162" i="1"/>
  <c r="M1164" i="1"/>
  <c r="M1163" i="1"/>
  <c r="L1205" i="1"/>
  <c r="L1158" i="1"/>
  <c r="M1216" i="1" l="1"/>
  <c r="M1344" i="1"/>
  <c r="Q1344" i="1" s="1"/>
  <c r="M1223" i="1"/>
  <c r="M1165" i="1"/>
  <c r="Q1217" i="1"/>
  <c r="M1159" i="1"/>
  <c r="M1162" i="1"/>
  <c r="Q1161" i="1"/>
  <c r="Q1166" i="1"/>
  <c r="M1219" i="1"/>
  <c r="N1003" i="1"/>
  <c r="O1003" i="1"/>
  <c r="P1003" i="1"/>
  <c r="L922" i="1"/>
  <c r="L919" i="1" s="1"/>
  <c r="I892" i="1" l="1"/>
  <c r="H892" i="1"/>
  <c r="H876" i="1"/>
  <c r="Q797" i="1"/>
  <c r="I796" i="1"/>
  <c r="H796" i="1"/>
  <c r="Q795" i="1"/>
  <c r="Q786" i="1"/>
  <c r="I785" i="1"/>
  <c r="H785" i="1"/>
  <c r="M384" i="1"/>
  <c r="M383" i="1"/>
  <c r="Q383" i="1" s="1"/>
  <c r="M382" i="1"/>
  <c r="Q382" i="1" s="1"/>
  <c r="M380" i="1"/>
  <c r="Q380" i="1" s="1"/>
  <c r="M379" i="1"/>
  <c r="Q379" i="1" s="1"/>
  <c r="M378" i="1"/>
  <c r="Q378" i="1" s="1"/>
  <c r="M338" i="1"/>
  <c r="M337" i="1"/>
  <c r="Q337" i="1" s="1"/>
  <c r="M758" i="1"/>
  <c r="Q758" i="1" l="1"/>
  <c r="M336" i="1"/>
  <c r="Q338" i="1"/>
  <c r="M381" i="1"/>
  <c r="M377" i="1"/>
  <c r="Q384" i="1"/>
  <c r="N773" i="1"/>
  <c r="O773" i="1"/>
  <c r="P773" i="1"/>
  <c r="Q772" i="1"/>
  <c r="N770" i="1"/>
  <c r="O770" i="1"/>
  <c r="P770" i="1"/>
  <c r="N767" i="1"/>
  <c r="O767" i="1"/>
  <c r="P767" i="1"/>
  <c r="L611" i="1"/>
  <c r="M158" i="1"/>
  <c r="Q158" i="1" s="1"/>
  <c r="M164" i="1"/>
  <c r="Q164" i="1" s="1"/>
  <c r="N112" i="1"/>
  <c r="O112" i="1"/>
  <c r="P112" i="1"/>
  <c r="O899" i="1"/>
  <c r="O890" i="1"/>
  <c r="P890" i="1" s="1"/>
  <c r="M874" i="1"/>
  <c r="Q874" i="1" s="1"/>
  <c r="M821" i="1"/>
  <c r="Q821" i="1" s="1"/>
  <c r="M861" i="1"/>
  <c r="Q861" i="1" s="1"/>
  <c r="M858" i="1"/>
  <c r="Q858" i="1" s="1"/>
  <c r="M793" i="1"/>
  <c r="O794" i="1"/>
  <c r="M777" i="1"/>
  <c r="M776" i="1" s="1"/>
  <c r="M780" i="1"/>
  <c r="Q780" i="1" s="1"/>
  <c r="M783" i="1"/>
  <c r="L779" i="1"/>
  <c r="Q781" i="1"/>
  <c r="O898" i="1" l="1"/>
  <c r="M779" i="1"/>
  <c r="P899" i="1"/>
  <c r="Q899" i="1" s="1"/>
  <c r="P794" i="1"/>
  <c r="P793" i="1" s="1"/>
  <c r="O793" i="1"/>
  <c r="M873" i="1"/>
  <c r="M81" i="1"/>
  <c r="Q794" i="1" l="1"/>
  <c r="Q81" i="1"/>
  <c r="M871" i="1"/>
  <c r="M896" i="1" l="1"/>
  <c r="Q896" i="1" s="1"/>
  <c r="M880" i="1" l="1"/>
  <c r="Q880" i="1" s="1"/>
  <c r="M788" i="1" l="1"/>
  <c r="M789" i="1"/>
  <c r="Q789" i="1" s="1"/>
  <c r="M790" i="1"/>
  <c r="Q790" i="1" s="1"/>
  <c r="M791" i="1"/>
  <c r="Q791" i="1" s="1"/>
  <c r="Q788" i="1" l="1"/>
  <c r="M759" i="1"/>
  <c r="Q759" i="1" l="1"/>
  <c r="Q774" i="1" l="1"/>
  <c r="Q771" i="1" l="1"/>
  <c r="Q770" i="1"/>
  <c r="Q768" i="1" l="1"/>
  <c r="M748" i="1"/>
  <c r="M749" i="1"/>
  <c r="M744" i="1" l="1"/>
  <c r="M745" i="1"/>
  <c r="M740" i="1"/>
  <c r="M741" i="1"/>
  <c r="M736" i="1" l="1"/>
  <c r="M737" i="1"/>
  <c r="M721" i="1" l="1"/>
  <c r="M730" i="1" l="1"/>
  <c r="M702" i="1" l="1"/>
  <c r="M703" i="1"/>
  <c r="M698" i="1" l="1"/>
  <c r="M699" i="1"/>
  <c r="M694" i="1" l="1"/>
  <c r="M695" i="1"/>
  <c r="M691" i="1" l="1"/>
  <c r="M673" i="1" l="1"/>
  <c r="M672" i="1"/>
  <c r="M671" i="1"/>
  <c r="M661" i="1" l="1"/>
  <c r="M662" i="1"/>
  <c r="M663" i="1"/>
  <c r="M664" i="1"/>
  <c r="M665" i="1"/>
  <c r="M659" i="1" l="1"/>
  <c r="M658" i="1"/>
  <c r="M656" i="1" l="1"/>
  <c r="M655" i="1"/>
  <c r="M654" i="1"/>
  <c r="M653" i="1"/>
  <c r="L617" i="1" l="1"/>
  <c r="M587" i="1"/>
  <c r="Q587" i="1" s="1"/>
  <c r="M588" i="1"/>
  <c r="Q588" i="1" s="1"/>
  <c r="M589" i="1"/>
  <c r="Q589" i="1" s="1"/>
  <c r="M590" i="1"/>
  <c r="Q590" i="1" s="1"/>
  <c r="M591" i="1"/>
  <c r="Q591" i="1" s="1"/>
  <c r="M592" i="1"/>
  <c r="Q592" i="1" s="1"/>
  <c r="M585" i="1"/>
  <c r="Q585" i="1" l="1"/>
  <c r="M580" i="1"/>
  <c r="M569" i="1" l="1"/>
  <c r="M570" i="1"/>
  <c r="M571" i="1"/>
  <c r="M572" i="1"/>
  <c r="M573" i="1"/>
  <c r="M574" i="1"/>
  <c r="M568" i="1"/>
  <c r="M560" i="1" l="1"/>
  <c r="M561" i="1"/>
  <c r="M562" i="1"/>
  <c r="M563" i="1"/>
  <c r="M564" i="1"/>
  <c r="M565" i="1"/>
  <c r="M559" i="1"/>
  <c r="M551" i="1" l="1"/>
  <c r="M552" i="1"/>
  <c r="M553" i="1"/>
  <c r="M554" i="1"/>
  <c r="M555" i="1"/>
  <c r="M556" i="1"/>
  <c r="M550" i="1"/>
  <c r="M541" i="1" l="1"/>
  <c r="M542" i="1"/>
  <c r="M535" i="1" l="1"/>
  <c r="M532" i="1" l="1"/>
  <c r="M527" i="1" l="1"/>
  <c r="M522" i="1" l="1"/>
  <c r="M517" i="1" l="1"/>
  <c r="M512" i="1" l="1"/>
  <c r="M397" i="1" l="1"/>
  <c r="M394" i="1"/>
  <c r="M391" i="1"/>
  <c r="M390" i="1"/>
  <c r="M389" i="1"/>
  <c r="M386" i="1"/>
  <c r="M385" i="1" s="1"/>
  <c r="M375" i="1"/>
  <c r="M372" i="1"/>
  <c r="M369" i="1"/>
  <c r="M368" i="1"/>
  <c r="M365" i="1"/>
  <c r="M364" i="1"/>
  <c r="M361" i="1"/>
  <c r="M360" i="1"/>
  <c r="M357" i="1"/>
  <c r="M354" i="1"/>
  <c r="M351" i="1"/>
  <c r="M348" i="1"/>
  <c r="M345" i="1"/>
  <c r="M344" i="1"/>
  <c r="M341" i="1"/>
  <c r="M340" i="1"/>
  <c r="M334" i="1"/>
  <c r="M331" i="1"/>
  <c r="M330" i="1"/>
  <c r="M327" i="1"/>
  <c r="M326" i="1"/>
  <c r="M323" i="1"/>
  <c r="M320" i="1"/>
  <c r="M317" i="1"/>
  <c r="M314" i="1"/>
  <c r="M311" i="1"/>
  <c r="M308" i="1"/>
  <c r="M305" i="1"/>
  <c r="M302" i="1"/>
  <c r="M301" i="1"/>
  <c r="M298" i="1"/>
  <c r="M295" i="1"/>
  <c r="M292" i="1"/>
  <c r="M289" i="1"/>
  <c r="M282" i="1"/>
  <c r="M279" i="1"/>
  <c r="M276" i="1"/>
  <c r="M273" i="1"/>
  <c r="M270" i="1"/>
  <c r="M269" i="1"/>
  <c r="M266" i="1"/>
  <c r="M241" i="1"/>
  <c r="Q241" i="1" s="1"/>
  <c r="Q397" i="1" l="1"/>
  <c r="M234" i="1"/>
  <c r="Q234" i="1" s="1"/>
  <c r="M227" i="1" l="1"/>
  <c r="Q227" i="1" s="1"/>
  <c r="M224" i="1" l="1"/>
  <c r="Q224" i="1" s="1"/>
  <c r="M221" i="1" l="1"/>
  <c r="Q221" i="1" s="1"/>
  <c r="M211" i="1" l="1"/>
  <c r="Q211" i="1" s="1"/>
  <c r="M208" i="1"/>
  <c r="M200" i="1" l="1"/>
  <c r="Q200" i="1" s="1"/>
  <c r="M199" i="1"/>
  <c r="Q199" i="1" l="1"/>
  <c r="M198" i="1"/>
  <c r="M197" i="1"/>
  <c r="Q197" i="1" s="1"/>
  <c r="M194" i="1"/>
  <c r="Q194" i="1" s="1"/>
  <c r="M193" i="1"/>
  <c r="Q193" i="1" s="1"/>
  <c r="M192" i="1"/>
  <c r="Q192" i="1" s="1"/>
  <c r="M191" i="1"/>
  <c r="Q191" i="1" l="1"/>
  <c r="M189" i="1"/>
  <c r="Q189" i="1" s="1"/>
  <c r="M168" i="1" l="1"/>
  <c r="Q168" i="1" s="1"/>
  <c r="M167" i="1"/>
  <c r="M166" i="1" l="1"/>
  <c r="Q167" i="1"/>
  <c r="N154" i="1"/>
  <c r="O154" i="1"/>
  <c r="P154" i="1"/>
  <c r="M159" i="1"/>
  <c r="M156" i="1"/>
  <c r="Q156" i="1" s="1"/>
  <c r="M157" i="1"/>
  <c r="Q157" i="1" s="1"/>
  <c r="M155" i="1"/>
  <c r="Q155" i="1" l="1"/>
  <c r="M154" i="1"/>
  <c r="Q154" i="1" l="1"/>
  <c r="M72" i="1" l="1"/>
  <c r="M73" i="1"/>
  <c r="M64" i="1"/>
  <c r="Q64" i="1" s="1"/>
  <c r="M65" i="1"/>
  <c r="Q65" i="1" s="1"/>
  <c r="M63" i="1"/>
  <c r="M61" i="1"/>
  <c r="M60" i="1"/>
  <c r="Q60" i="1" s="1"/>
  <c r="M59" i="1"/>
  <c r="M57" i="1"/>
  <c r="M55" i="1"/>
  <c r="M54" i="1"/>
  <c r="M52" i="1"/>
  <c r="M51" i="1"/>
  <c r="M49" i="1"/>
  <c r="M48" i="1"/>
  <c r="M46" i="1"/>
  <c r="M45" i="1"/>
  <c r="M42" i="1"/>
  <c r="M41" i="1"/>
  <c r="M36" i="1"/>
  <c r="M37" i="1"/>
  <c r="M38" i="1"/>
  <c r="M39" i="1"/>
  <c r="M35" i="1"/>
  <c r="Q35" i="1" s="1"/>
  <c r="M56" i="1" l="1"/>
  <c r="Q56" i="1" s="1"/>
  <c r="Q63" i="1"/>
  <c r="M44" i="1"/>
  <c r="M34" i="1"/>
  <c r="I501" i="1" l="1"/>
  <c r="H501" i="1"/>
  <c r="M613" i="1"/>
  <c r="Q613" i="1" s="1"/>
  <c r="P612" i="1"/>
  <c r="P611" i="1" s="1"/>
  <c r="O612" i="1"/>
  <c r="N611" i="1"/>
  <c r="Q612" i="1" l="1"/>
  <c r="M611" i="1"/>
  <c r="O611" i="1"/>
  <c r="I1083" i="1"/>
  <c r="H1083" i="1"/>
  <c r="Q611" i="1" l="1"/>
  <c r="Q1224" i="1" l="1"/>
  <c r="N1223" i="1"/>
  <c r="O1223" i="1"/>
  <c r="P1223" i="1"/>
  <c r="Q1225" i="1"/>
  <c r="N1219" i="1"/>
  <c r="O1219" i="1"/>
  <c r="P1219" i="1"/>
  <c r="P1216" i="1"/>
  <c r="O1216" i="1"/>
  <c r="N1216" i="1"/>
  <c r="M1210" i="1"/>
  <c r="Q1210" i="1" s="1"/>
  <c r="M1209" i="1"/>
  <c r="Q1209" i="1" s="1"/>
  <c r="M1208" i="1"/>
  <c r="Q1208" i="1" s="1"/>
  <c r="M1207" i="1"/>
  <c r="Q1207" i="1" s="1"/>
  <c r="M1206" i="1"/>
  <c r="P1205" i="1"/>
  <c r="O1205" i="1"/>
  <c r="N1205" i="1"/>
  <c r="N1165" i="1"/>
  <c r="O1165" i="1"/>
  <c r="P1165" i="1"/>
  <c r="Q1163" i="1"/>
  <c r="Q1164" i="1"/>
  <c r="N1162" i="1"/>
  <c r="O1162" i="1"/>
  <c r="P1162" i="1"/>
  <c r="N1159" i="1"/>
  <c r="O1159" i="1"/>
  <c r="P1159" i="1"/>
  <c r="N183" i="1"/>
  <c r="O183" i="1"/>
  <c r="P183" i="1"/>
  <c r="N190" i="1"/>
  <c r="N198" i="1"/>
  <c r="O198" i="1"/>
  <c r="P198" i="1"/>
  <c r="N207" i="1"/>
  <c r="N212" i="1"/>
  <c r="O212" i="1"/>
  <c r="P212" i="1"/>
  <c r="N219" i="1"/>
  <c r="O219" i="1"/>
  <c r="P219" i="1"/>
  <c r="N222" i="1"/>
  <c r="O222" i="1"/>
  <c r="P222" i="1"/>
  <c r="N225" i="1"/>
  <c r="O225" i="1"/>
  <c r="P225" i="1"/>
  <c r="N228" i="1"/>
  <c r="O228" i="1"/>
  <c r="P228" i="1"/>
  <c r="N235" i="1"/>
  <c r="O235" i="1"/>
  <c r="P235" i="1"/>
  <c r="N878" i="1"/>
  <c r="N776" i="1"/>
  <c r="O776" i="1"/>
  <c r="P776" i="1"/>
  <c r="N779" i="1"/>
  <c r="O779" i="1"/>
  <c r="P779" i="1"/>
  <c r="M782" i="1"/>
  <c r="N782" i="1"/>
  <c r="O782" i="1"/>
  <c r="P782" i="1"/>
  <c r="L782" i="1"/>
  <c r="N889" i="1"/>
  <c r="O889" i="1"/>
  <c r="P889" i="1"/>
  <c r="N898" i="1"/>
  <c r="P898" i="1"/>
  <c r="Q41" i="1"/>
  <c r="N40" i="1"/>
  <c r="O40" i="1"/>
  <c r="P40" i="1"/>
  <c r="M43" i="1"/>
  <c r="Q1216" i="1" l="1"/>
  <c r="Q1159" i="1"/>
  <c r="Q1165" i="1"/>
  <c r="Q1162" i="1"/>
  <c r="M1205" i="1"/>
  <c r="Q1205" i="1" s="1"/>
  <c r="Q1206" i="1"/>
  <c r="Q198" i="1"/>
  <c r="Q43" i="1"/>
  <c r="M40" i="1"/>
  <c r="Q779" i="1"/>
  <c r="I1896" i="1" l="1"/>
  <c r="H1896" i="1"/>
  <c r="N2009" i="1"/>
  <c r="N1994" i="1"/>
  <c r="P2012" i="1"/>
  <c r="P2009" i="1" s="1"/>
  <c r="O2012" i="1"/>
  <c r="P1999" i="1"/>
  <c r="P1994" i="1" s="1"/>
  <c r="O1999" i="1"/>
  <c r="Q1999" i="1" s="1"/>
  <c r="N1938" i="1"/>
  <c r="P1941" i="1"/>
  <c r="P1938" i="1" s="1"/>
  <c r="O1941" i="1"/>
  <c r="N1913" i="1"/>
  <c r="P1917" i="1"/>
  <c r="P1913" i="1" s="1"/>
  <c r="O1917" i="1"/>
  <c r="O1775" i="1"/>
  <c r="O1772" i="1" s="1"/>
  <c r="N1772" i="1"/>
  <c r="P1775" i="1"/>
  <c r="P1772" i="1" s="1"/>
  <c r="M1776" i="1"/>
  <c r="Q1776" i="1" s="1"/>
  <c r="P1503" i="1"/>
  <c r="O1503" i="1"/>
  <c r="Q2012" i="1" l="1"/>
  <c r="Q1941" i="1"/>
  <c r="Q1917" i="1"/>
  <c r="O1913" i="1"/>
  <c r="O2009" i="1"/>
  <c r="O1994" i="1"/>
  <c r="O1938" i="1"/>
  <c r="Q1775" i="1"/>
  <c r="H181" i="1"/>
  <c r="M674" i="1" l="1"/>
  <c r="Q675" i="1"/>
  <c r="Q676" i="1"/>
  <c r="Q677" i="1"/>
  <c r="Q678" i="1"/>
  <c r="Q679" i="1"/>
  <c r="N674" i="1"/>
  <c r="O674" i="1"/>
  <c r="P674" i="1"/>
  <c r="M670" i="1"/>
  <c r="Q671" i="1"/>
  <c r="Q672" i="1"/>
  <c r="Q673" i="1"/>
  <c r="N670" i="1"/>
  <c r="O670" i="1"/>
  <c r="P670" i="1"/>
  <c r="Q665" i="1"/>
  <c r="Q664" i="1"/>
  <c r="Q663" i="1"/>
  <c r="Q662" i="1"/>
  <c r="Q661" i="1"/>
  <c r="N660" i="1"/>
  <c r="O660" i="1"/>
  <c r="P660" i="1"/>
  <c r="Q653" i="1"/>
  <c r="Q654" i="1"/>
  <c r="Q655" i="1"/>
  <c r="Q656" i="1"/>
  <c r="M652" i="1"/>
  <c r="N652" i="1"/>
  <c r="O652" i="1"/>
  <c r="P652" i="1"/>
  <c r="L1358" i="1"/>
  <c r="M1360" i="1"/>
  <c r="Q1360" i="1" s="1"/>
  <c r="M1359" i="1"/>
  <c r="P1358" i="1"/>
  <c r="O1358" i="1"/>
  <c r="N1358" i="1"/>
  <c r="I181" i="1"/>
  <c r="Q652" i="1" l="1"/>
  <c r="M1358" i="1"/>
  <c r="Q1358" i="1" s="1"/>
  <c r="Q670" i="1"/>
  <c r="Q674" i="1"/>
  <c r="Q1359" i="1"/>
  <c r="M218" i="1"/>
  <c r="Q218" i="1" s="1"/>
  <c r="M217" i="1"/>
  <c r="Q217" i="1" s="1"/>
  <c r="M216" i="1"/>
  <c r="Q216" i="1" s="1"/>
  <c r="M215" i="1"/>
  <c r="Q215" i="1" s="1"/>
  <c r="M214" i="1"/>
  <c r="Q214" i="1" s="1"/>
  <c r="M213" i="1"/>
  <c r="M212" i="1" l="1"/>
  <c r="Q212" i="1" s="1"/>
  <c r="Q213" i="1"/>
  <c r="I32" i="1" l="1"/>
  <c r="P149" i="1"/>
  <c r="P1592" i="1" l="1"/>
  <c r="O1592" i="1"/>
  <c r="P1584" i="1"/>
  <c r="O1584" i="1"/>
  <c r="P1578" i="1"/>
  <c r="O1578" i="1"/>
  <c r="P1575" i="1"/>
  <c r="O1575" i="1"/>
  <c r="P1572" i="1"/>
  <c r="O1572" i="1"/>
  <c r="P1566" i="1"/>
  <c r="O1566" i="1"/>
  <c r="P1550" i="1"/>
  <c r="O1550" i="1"/>
  <c r="P1547" i="1"/>
  <c r="O1547" i="1"/>
  <c r="P1540" i="1"/>
  <c r="O1540" i="1"/>
  <c r="P1537" i="1"/>
  <c r="O1537" i="1"/>
  <c r="P1534" i="1"/>
  <c r="O1534" i="1"/>
  <c r="P1497" i="1"/>
  <c r="O1497" i="1"/>
  <c r="P1500" i="1"/>
  <c r="O1500" i="1"/>
  <c r="P1481" i="1"/>
  <c r="O1481" i="1"/>
  <c r="P1478" i="1"/>
  <c r="O1478" i="1"/>
  <c r="P2536" i="1"/>
  <c r="O2536" i="1"/>
  <c r="P2480" i="1"/>
  <c r="O2480" i="1"/>
  <c r="P2477" i="1"/>
  <c r="O2477" i="1"/>
  <c r="M1764" i="1"/>
  <c r="M1765" i="1"/>
  <c r="M1766" i="1"/>
  <c r="M1763" i="1"/>
  <c r="P1467" i="1"/>
  <c r="O1467" i="1"/>
  <c r="P1464" i="1"/>
  <c r="O1464" i="1"/>
  <c r="P1461" i="1"/>
  <c r="O1461" i="1"/>
  <c r="P1458" i="1"/>
  <c r="O1458" i="1"/>
  <c r="P1455" i="1"/>
  <c r="O1455" i="1"/>
  <c r="P1452" i="1"/>
  <c r="O1452" i="1"/>
  <c r="P1449" i="1"/>
  <c r="O1449" i="1"/>
  <c r="L1145" i="1"/>
  <c r="M955" i="1"/>
  <c r="M956" i="1"/>
  <c r="M945" i="1"/>
  <c r="M944" i="1"/>
  <c r="M907" i="1" l="1"/>
  <c r="M908" i="1"/>
  <c r="M909" i="1"/>
  <c r="M910" i="1"/>
  <c r="M906" i="1"/>
  <c r="P765" i="1"/>
  <c r="O765" i="1"/>
  <c r="P762" i="1"/>
  <c r="O762" i="1"/>
  <c r="P752" i="1"/>
  <c r="O752" i="1"/>
  <c r="P733" i="1"/>
  <c r="O733" i="1"/>
  <c r="P727" i="1"/>
  <c r="O727" i="1"/>
  <c r="P724" i="1"/>
  <c r="O724" i="1"/>
  <c r="P715" i="1"/>
  <c r="O715" i="1"/>
  <c r="P712" i="1"/>
  <c r="O712" i="1"/>
  <c r="P718" i="1"/>
  <c r="O718" i="1"/>
  <c r="P709" i="1"/>
  <c r="O709" i="1"/>
  <c r="P706" i="1"/>
  <c r="O706" i="1"/>
  <c r="P668" i="1"/>
  <c r="O668" i="1"/>
  <c r="P648" i="1"/>
  <c r="O648" i="1"/>
  <c r="P645" i="1"/>
  <c r="O645" i="1"/>
  <c r="P642" i="1"/>
  <c r="O642" i="1"/>
  <c r="P639" i="1"/>
  <c r="O639" i="1"/>
  <c r="P633" i="1"/>
  <c r="O633" i="1"/>
  <c r="P630" i="1"/>
  <c r="O630" i="1"/>
  <c r="P627" i="1"/>
  <c r="O627" i="1"/>
  <c r="P621" i="1"/>
  <c r="O621" i="1"/>
  <c r="P618" i="1"/>
  <c r="O618" i="1"/>
  <c r="P615" i="1"/>
  <c r="O615" i="1"/>
  <c r="P609" i="1"/>
  <c r="O609" i="1"/>
  <c r="P606" i="1"/>
  <c r="O606" i="1"/>
  <c r="P603" i="1"/>
  <c r="O603" i="1"/>
  <c r="P600" i="1"/>
  <c r="O600" i="1"/>
  <c r="P597" i="1"/>
  <c r="O597" i="1"/>
  <c r="P594" i="1"/>
  <c r="O594" i="1"/>
  <c r="P176" i="1"/>
  <c r="O176" i="1"/>
  <c r="P173" i="1"/>
  <c r="O173" i="1"/>
  <c r="P170" i="1"/>
  <c r="O170" i="1"/>
  <c r="L2511" i="1"/>
  <c r="L1998" i="1"/>
  <c r="L1994" i="1" s="1"/>
  <c r="L1983" i="1"/>
  <c r="L1968" i="1"/>
  <c r="L1761" i="1"/>
  <c r="L1338" i="1"/>
  <c r="L1133" i="1"/>
  <c r="L1108" i="1"/>
  <c r="L975" i="1"/>
  <c r="L918" i="1"/>
  <c r="M328" i="1"/>
  <c r="M309" i="1"/>
  <c r="L2561" i="1"/>
  <c r="L2554" i="1"/>
  <c r="L2545" i="1"/>
  <c r="L2542" i="1"/>
  <c r="L2526" i="1"/>
  <c r="L2523" i="1"/>
  <c r="L2520" i="1"/>
  <c r="L2514" i="1"/>
  <c r="L2508" i="1"/>
  <c r="L2505" i="1"/>
  <c r="L2502" i="1"/>
  <c r="L2499" i="1"/>
  <c r="L2496" i="1"/>
  <c r="L2493" i="1"/>
  <c r="L2474" i="1"/>
  <c r="L2469" i="1"/>
  <c r="L2463" i="1"/>
  <c r="L2457" i="1"/>
  <c r="L2449" i="1"/>
  <c r="L2445" i="1"/>
  <c r="L2431" i="1"/>
  <c r="L2427" i="1"/>
  <c r="L2421" i="1"/>
  <c r="L2418" i="1"/>
  <c r="L2415" i="1"/>
  <c r="L2188" i="1"/>
  <c r="L2179" i="1"/>
  <c r="L2170" i="1"/>
  <c r="L2161" i="1"/>
  <c r="L2152" i="1"/>
  <c r="L2143" i="1"/>
  <c r="L2135" i="1"/>
  <c r="L2011" i="1"/>
  <c r="L2009" i="1" s="1"/>
  <c r="L2008" i="1"/>
  <c r="L2003" i="1"/>
  <c r="L1993" i="1"/>
  <c r="L1988" i="1"/>
  <c r="L1979" i="1"/>
  <c r="L1976" i="1"/>
  <c r="L1972" i="1"/>
  <c r="L1964" i="1"/>
  <c r="L1960" i="1"/>
  <c r="L1956" i="1"/>
  <c r="L1952" i="1"/>
  <c r="L1948" i="1"/>
  <c r="L1945" i="1"/>
  <c r="L1940" i="1"/>
  <c r="L1938" i="1" s="1"/>
  <c r="L1937" i="1"/>
  <c r="L1934" i="1"/>
  <c r="L1930" i="1"/>
  <c r="L1926" i="1"/>
  <c r="L1922" i="1"/>
  <c r="L1916" i="1"/>
  <c r="L1913" i="1" s="1"/>
  <c r="L1912" i="1"/>
  <c r="L1909" i="1"/>
  <c r="L1906" i="1"/>
  <c r="L1903" i="1"/>
  <c r="L1900" i="1"/>
  <c r="L1855" i="1"/>
  <c r="L1852" i="1"/>
  <c r="L1832" i="1"/>
  <c r="L1829" i="1"/>
  <c r="L1782" i="1"/>
  <c r="L1779" i="1"/>
  <c r="L1774" i="1"/>
  <c r="L1772" i="1" s="1"/>
  <c r="L1771" i="1"/>
  <c r="L1767" i="1"/>
  <c r="L1758" i="1"/>
  <c r="L1746" i="1"/>
  <c r="L1739" i="1"/>
  <c r="L1717" i="1"/>
  <c r="L1714" i="1"/>
  <c r="L1696" i="1"/>
  <c r="L1693" i="1"/>
  <c r="L1683" i="1"/>
  <c r="L1678" i="1"/>
  <c r="L1675" i="1"/>
  <c r="L1669" i="1"/>
  <c r="L1658" i="1"/>
  <c r="L1650" i="1"/>
  <c r="L1646" i="1"/>
  <c r="L1642" i="1"/>
  <c r="L1621" i="1"/>
  <c r="L1612" i="1"/>
  <c r="L1560" i="1"/>
  <c r="L1557" i="1"/>
  <c r="L1485" i="1"/>
  <c r="L1411" i="1"/>
  <c r="L1403" i="1"/>
  <c r="L1395" i="1"/>
  <c r="L1379" i="1"/>
  <c r="L1370" i="1"/>
  <c r="L1365" i="1"/>
  <c r="L1357" i="1"/>
  <c r="L1352" i="1"/>
  <c r="L1343" i="1"/>
  <c r="L1333" i="1"/>
  <c r="L1328" i="1"/>
  <c r="L1323" i="1"/>
  <c r="L1223" i="1"/>
  <c r="L1199" i="1"/>
  <c r="L1196" i="1"/>
  <c r="L1193" i="1"/>
  <c r="L1190" i="1"/>
  <c r="L1187" i="1"/>
  <c r="L1184" i="1"/>
  <c r="L1181" i="1"/>
  <c r="L1178" i="1"/>
  <c r="L1174" i="1"/>
  <c r="L1155" i="1"/>
  <c r="L1152" i="1"/>
  <c r="L1149" i="1"/>
  <c r="L1142" i="1"/>
  <c r="L1137" i="1"/>
  <c r="L1129" i="1"/>
  <c r="L1125" i="1"/>
  <c r="L1122" i="1"/>
  <c r="L1119" i="1"/>
  <c r="L1115" i="1"/>
  <c r="L1112" i="1"/>
  <c r="L1105" i="1"/>
  <c r="L1101" i="1"/>
  <c r="L1097" i="1"/>
  <c r="L1093" i="1"/>
  <c r="L1089" i="1"/>
  <c r="L1049" i="1"/>
  <c r="L1045" i="1"/>
  <c r="L1042" i="1"/>
  <c r="L1039" i="1"/>
  <c r="M1039" i="1" s="1"/>
  <c r="L1033" i="1"/>
  <c r="L1011" i="1"/>
  <c r="L982" i="1" l="1"/>
  <c r="L978" i="1"/>
  <c r="L957" i="1"/>
  <c r="L953" i="1"/>
  <c r="L946" i="1"/>
  <c r="L941" i="1"/>
  <c r="L936" i="1"/>
  <c r="L928" i="1"/>
  <c r="L911" i="1"/>
  <c r="M566" i="1"/>
  <c r="M398" i="1"/>
  <c r="M395" i="1"/>
  <c r="M392" i="1"/>
  <c r="M376" i="1"/>
  <c r="M373" i="1"/>
  <c r="M370" i="1"/>
  <c r="M366" i="1"/>
  <c r="M362" i="1"/>
  <c r="M358" i="1"/>
  <c r="M355" i="1"/>
  <c r="M352" i="1"/>
  <c r="M349" i="1"/>
  <c r="M346" i="1"/>
  <c r="M342" i="1"/>
  <c r="M335" i="1"/>
  <c r="M332" i="1"/>
  <c r="M324" i="1"/>
  <c r="M321" i="1"/>
  <c r="M318" i="1"/>
  <c r="M315" i="1"/>
  <c r="M312" i="1"/>
  <c r="M306" i="1"/>
  <c r="M303" i="1"/>
  <c r="M299" i="1"/>
  <c r="Q398" i="1" l="1"/>
  <c r="M396" i="1"/>
  <c r="M296" i="1"/>
  <c r="M293" i="1"/>
  <c r="M290" i="1"/>
  <c r="M283" i="1"/>
  <c r="M280" i="1"/>
  <c r="M277" i="1"/>
  <c r="M271" i="1"/>
  <c r="M2545" i="1" l="1"/>
  <c r="M2542" i="1"/>
  <c r="M2526" i="1"/>
  <c r="M2523" i="1"/>
  <c r="M2520" i="1"/>
  <c r="M2514" i="1"/>
  <c r="M2511" i="1"/>
  <c r="M2508" i="1"/>
  <c r="M2505" i="1"/>
  <c r="M2502" i="1"/>
  <c r="M2499" i="1"/>
  <c r="M2493" i="1"/>
  <c r="M2469" i="1"/>
  <c r="M2463" i="1"/>
  <c r="L2460" i="1"/>
  <c r="M2457" i="1"/>
  <c r="M2449" i="1"/>
  <c r="M2445" i="1"/>
  <c r="M2431" i="1"/>
  <c r="M2427" i="1"/>
  <c r="M2421" i="1"/>
  <c r="M2418" i="1"/>
  <c r="M2415" i="1"/>
  <c r="M2412" i="1"/>
  <c r="M2008" i="1"/>
  <c r="M1998" i="1"/>
  <c r="M2410" i="1" l="1"/>
  <c r="Q2410" i="1" s="1"/>
  <c r="Q2412" i="1"/>
  <c r="Q1998" i="1"/>
  <c r="M1994" i="1"/>
  <c r="Q1994" i="1" s="1"/>
  <c r="M1767" i="1"/>
  <c r="M1739" i="1"/>
  <c r="M1717" i="1"/>
  <c r="M1714" i="1"/>
  <c r="M1696" i="1"/>
  <c r="M1693" i="1"/>
  <c r="M1683" i="1"/>
  <c r="M1678" i="1"/>
  <c r="M1675" i="1"/>
  <c r="M1669" i="1"/>
  <c r="M1650" i="1"/>
  <c r="M1646" i="1"/>
  <c r="M1642" i="1"/>
  <c r="M1621" i="1"/>
  <c r="L1618" i="1"/>
  <c r="M1618" i="1" s="1"/>
  <c r="L1615" i="1"/>
  <c r="M1615" i="1" s="1"/>
  <c r="M1560" i="1"/>
  <c r="M1557" i="1"/>
  <c r="M1485" i="1"/>
  <c r="M1049" i="1"/>
  <c r="M1045" i="1"/>
  <c r="M975" i="1"/>
  <c r="M957" i="1"/>
  <c r="M936" i="1"/>
  <c r="M922" i="1"/>
  <c r="Q922" i="1" s="1"/>
  <c r="M911" i="1"/>
  <c r="M897" i="1"/>
  <c r="Q897" i="1" s="1"/>
  <c r="M870" i="1"/>
  <c r="M855" i="1"/>
  <c r="M850" i="1"/>
  <c r="M831" i="1"/>
  <c r="M818" i="1"/>
  <c r="M810" i="1"/>
  <c r="M806" i="1"/>
  <c r="M792" i="1"/>
  <c r="M787" i="1" s="1"/>
  <c r="M785" i="1" s="1"/>
  <c r="Q792" i="1" l="1"/>
  <c r="M722" i="1"/>
  <c r="M692" i="1"/>
  <c r="M274" i="1"/>
  <c r="M267" i="1"/>
  <c r="N89" i="1" l="1"/>
  <c r="P2556" i="1" l="1"/>
  <c r="O2556" i="1"/>
  <c r="P2533" i="1"/>
  <c r="O2533" i="1"/>
  <c r="P2517" i="1"/>
  <c r="O2517" i="1"/>
  <c r="P2486" i="1"/>
  <c r="O2486" i="1"/>
  <c r="P2483" i="1"/>
  <c r="O2483" i="1"/>
  <c r="P2452" i="1"/>
  <c r="O2452" i="1"/>
  <c r="P2438" i="1"/>
  <c r="O2438" i="1"/>
  <c r="P2435" i="1"/>
  <c r="O2435" i="1"/>
  <c r="P2432" i="1"/>
  <c r="O2432" i="1"/>
  <c r="P2423" i="1"/>
  <c r="P2422" i="1" s="1"/>
  <c r="O2423" i="1"/>
  <c r="P2406" i="1"/>
  <c r="O2406" i="1"/>
  <c r="P2403" i="1"/>
  <c r="O2403" i="1"/>
  <c r="P2400" i="1"/>
  <c r="O2400" i="1"/>
  <c r="P2397" i="1"/>
  <c r="O2397" i="1"/>
  <c r="P2394" i="1"/>
  <c r="O2394" i="1"/>
  <c r="P2391" i="1"/>
  <c r="O2391" i="1"/>
  <c r="P2388" i="1"/>
  <c r="O2388" i="1"/>
  <c r="P2385" i="1"/>
  <c r="O2385" i="1"/>
  <c r="P2382" i="1"/>
  <c r="O2382" i="1"/>
  <c r="P2379" i="1"/>
  <c r="O2379" i="1"/>
  <c r="P2376" i="1"/>
  <c r="O2376" i="1"/>
  <c r="P2373" i="1"/>
  <c r="O2373" i="1"/>
  <c r="P2370" i="1"/>
  <c r="O2370" i="1"/>
  <c r="P2367" i="1"/>
  <c r="O2367" i="1"/>
  <c r="P2364" i="1"/>
  <c r="O2364" i="1"/>
  <c r="P2361" i="1"/>
  <c r="O2361" i="1"/>
  <c r="P2358" i="1"/>
  <c r="O2358" i="1"/>
  <c r="P2355" i="1"/>
  <c r="O2355" i="1"/>
  <c r="P2352" i="1"/>
  <c r="O2352" i="1"/>
  <c r="P2349" i="1"/>
  <c r="O2349" i="1"/>
  <c r="P2346" i="1"/>
  <c r="O2346" i="1"/>
  <c r="P2343" i="1"/>
  <c r="O2343" i="1"/>
  <c r="P2340" i="1"/>
  <c r="O2340" i="1"/>
  <c r="P2337" i="1"/>
  <c r="O2337" i="1"/>
  <c r="P2334" i="1"/>
  <c r="O2334" i="1"/>
  <c r="P2331" i="1"/>
  <c r="O2331" i="1"/>
  <c r="P2328" i="1"/>
  <c r="O2328" i="1"/>
  <c r="P2325" i="1"/>
  <c r="O2325" i="1"/>
  <c r="P2322" i="1"/>
  <c r="O2322" i="1"/>
  <c r="P2319" i="1"/>
  <c r="O2319" i="1"/>
  <c r="P2220" i="1"/>
  <c r="O2220" i="1"/>
  <c r="P2217" i="1"/>
  <c r="O2217" i="1"/>
  <c r="P2214" i="1"/>
  <c r="O2214" i="1"/>
  <c r="P2211" i="1"/>
  <c r="O2211" i="1"/>
  <c r="P2208" i="1"/>
  <c r="O2208" i="1"/>
  <c r="P2205" i="1"/>
  <c r="O2205" i="1"/>
  <c r="P2202" i="1"/>
  <c r="O2202" i="1"/>
  <c r="P2199" i="1"/>
  <c r="O2199" i="1"/>
  <c r="P2196" i="1"/>
  <c r="O2196" i="1"/>
  <c r="P2193" i="1"/>
  <c r="O2193" i="1"/>
  <c r="P2190" i="1"/>
  <c r="O2190" i="1"/>
  <c r="P2123" i="1"/>
  <c r="O2123" i="1"/>
  <c r="P2120" i="1"/>
  <c r="O2120" i="1"/>
  <c r="P2117" i="1"/>
  <c r="O2117" i="1"/>
  <c r="P2114" i="1"/>
  <c r="O2114" i="1"/>
  <c r="P2111" i="1"/>
  <c r="O2111" i="1"/>
  <c r="P2108" i="1"/>
  <c r="O2108" i="1"/>
  <c r="P2105" i="1"/>
  <c r="O2105" i="1"/>
  <c r="P2102" i="1"/>
  <c r="O2102" i="1"/>
  <c r="P2099" i="1"/>
  <c r="O2099" i="1"/>
  <c r="P2096" i="1"/>
  <c r="O2096" i="1"/>
  <c r="P2093" i="1"/>
  <c r="O2093" i="1"/>
  <c r="P2090" i="1"/>
  <c r="O2090" i="1"/>
  <c r="P2087" i="1"/>
  <c r="O2087" i="1"/>
  <c r="P2084" i="1"/>
  <c r="O2084" i="1"/>
  <c r="P2081" i="1"/>
  <c r="O2081" i="1"/>
  <c r="P2078" i="1"/>
  <c r="O2078" i="1"/>
  <c r="P2075" i="1"/>
  <c r="O2075" i="1"/>
  <c r="P2072" i="1"/>
  <c r="O2072" i="1"/>
  <c r="P2069" i="1"/>
  <c r="O2069" i="1"/>
  <c r="P2066" i="1"/>
  <c r="O2066" i="1"/>
  <c r="P2063" i="1"/>
  <c r="O2063" i="1"/>
  <c r="P2060" i="1"/>
  <c r="O2060" i="1"/>
  <c r="P2057" i="1"/>
  <c r="O2057" i="1"/>
  <c r="P2054" i="1"/>
  <c r="O2054" i="1"/>
  <c r="P2051" i="1"/>
  <c r="O2051" i="1"/>
  <c r="P2048" i="1"/>
  <c r="O2048" i="1"/>
  <c r="P2045" i="1"/>
  <c r="O2045" i="1"/>
  <c r="P2042" i="1"/>
  <c r="O2042" i="1"/>
  <c r="P2039" i="1"/>
  <c r="O2039" i="1"/>
  <c r="P2036" i="1"/>
  <c r="O2036" i="1"/>
  <c r="P2033" i="1"/>
  <c r="O2033" i="1"/>
  <c r="P2030" i="1"/>
  <c r="O2030" i="1"/>
  <c r="P2027" i="1"/>
  <c r="O2027" i="1"/>
  <c r="P2024" i="1"/>
  <c r="O2024" i="1"/>
  <c r="P2021" i="1"/>
  <c r="O2021" i="1"/>
  <c r="P2018" i="1"/>
  <c r="O2018" i="1"/>
  <c r="P2015" i="1"/>
  <c r="O2015" i="1"/>
  <c r="P1869" i="1"/>
  <c r="O1869" i="1"/>
  <c r="P1866" i="1"/>
  <c r="O1866" i="1"/>
  <c r="P1863" i="1"/>
  <c r="O1863" i="1"/>
  <c r="P1860" i="1"/>
  <c r="O1860" i="1"/>
  <c r="P1857" i="1"/>
  <c r="O1857" i="1"/>
  <c r="P1843" i="1"/>
  <c r="O1843" i="1"/>
  <c r="P1840" i="1"/>
  <c r="O1840" i="1"/>
  <c r="P1837" i="1"/>
  <c r="O1837" i="1"/>
  <c r="P1834" i="1"/>
  <c r="O1834" i="1"/>
  <c r="P1799" i="1"/>
  <c r="O1799" i="1"/>
  <c r="P1796" i="1"/>
  <c r="O1796" i="1"/>
  <c r="P1793" i="1"/>
  <c r="O1793" i="1"/>
  <c r="P1790" i="1"/>
  <c r="O1790" i="1"/>
  <c r="P1787" i="1"/>
  <c r="O1787" i="1"/>
  <c r="P1784" i="1"/>
  <c r="O1784" i="1"/>
  <c r="P1751" i="1"/>
  <c r="O1751" i="1"/>
  <c r="P1748" i="1"/>
  <c r="O1748" i="1"/>
  <c r="P1733" i="1"/>
  <c r="O1733" i="1"/>
  <c r="P1726" i="1"/>
  <c r="O1726" i="1"/>
  <c r="P1723" i="1"/>
  <c r="O1723" i="1"/>
  <c r="P1720" i="1"/>
  <c r="O1720" i="1"/>
  <c r="P1711" i="1"/>
  <c r="O1711" i="1"/>
  <c r="P1708" i="1"/>
  <c r="O1708" i="1"/>
  <c r="P1705" i="1"/>
  <c r="O1705" i="1"/>
  <c r="P1702" i="1"/>
  <c r="O1702" i="1"/>
  <c r="P1699" i="1"/>
  <c r="O1699" i="1"/>
  <c r="P1686" i="1"/>
  <c r="O1686" i="1"/>
  <c r="P1681" i="1"/>
  <c r="O1681" i="1"/>
  <c r="P1672" i="1"/>
  <c r="O1672" i="1"/>
  <c r="P1664" i="1"/>
  <c r="O1664" i="1"/>
  <c r="P1661" i="1"/>
  <c r="O1661" i="1"/>
  <c r="P1653" i="1"/>
  <c r="O1653" i="1"/>
  <c r="P1638" i="1"/>
  <c r="O1638" i="1"/>
  <c r="P1635" i="1"/>
  <c r="O1635" i="1"/>
  <c r="P1629" i="1"/>
  <c r="P1628" i="1" s="1"/>
  <c r="O1629" i="1"/>
  <c r="P1626" i="1"/>
  <c r="P1625" i="1" s="1"/>
  <c r="O1626" i="1"/>
  <c r="P1623" i="1"/>
  <c r="P1622" i="1" s="1"/>
  <c r="O1623" i="1"/>
  <c r="P1591" i="1"/>
  <c r="P1583" i="1"/>
  <c r="P1581" i="1"/>
  <c r="P1580" i="1" s="1"/>
  <c r="O1581" i="1"/>
  <c r="P1577" i="1"/>
  <c r="P1574" i="1"/>
  <c r="P1571" i="1"/>
  <c r="P1569" i="1"/>
  <c r="P1568" i="1" s="1"/>
  <c r="O1569" i="1"/>
  <c r="P1565" i="1"/>
  <c r="P1549" i="1"/>
  <c r="P1546" i="1"/>
  <c r="P1539" i="1"/>
  <c r="P1536" i="1"/>
  <c r="P1533" i="1"/>
  <c r="P1505" i="1"/>
  <c r="P1502" i="1"/>
  <c r="P1499" i="1"/>
  <c r="P1496" i="1"/>
  <c r="P1480" i="1"/>
  <c r="P1477" i="1"/>
  <c r="P1475" i="1"/>
  <c r="P1474" i="1" s="1"/>
  <c r="O1475" i="1"/>
  <c r="P1446" i="1"/>
  <c r="O1446" i="1"/>
  <c r="P1443" i="1"/>
  <c r="O1443" i="1"/>
  <c r="P1440" i="1"/>
  <c r="O1440" i="1"/>
  <c r="P1437" i="1"/>
  <c r="O1437" i="1"/>
  <c r="P1434" i="1"/>
  <c r="O1434" i="1"/>
  <c r="P1431" i="1"/>
  <c r="O1431" i="1"/>
  <c r="P1428" i="1"/>
  <c r="O1428" i="1"/>
  <c r="P1312" i="1"/>
  <c r="O1312" i="1"/>
  <c r="P1309" i="1"/>
  <c r="O1309" i="1"/>
  <c r="P1306" i="1"/>
  <c r="O1306" i="1"/>
  <c r="P1303" i="1"/>
  <c r="O1303" i="1"/>
  <c r="P1300" i="1"/>
  <c r="O1300" i="1"/>
  <c r="P1297" i="1"/>
  <c r="O1297" i="1"/>
  <c r="P1294" i="1"/>
  <c r="O1294" i="1"/>
  <c r="P1291" i="1"/>
  <c r="O1291" i="1"/>
  <c r="P1288" i="1"/>
  <c r="O1288" i="1"/>
  <c r="P1285" i="1"/>
  <c r="O1285" i="1"/>
  <c r="P1282" i="1"/>
  <c r="O1282" i="1"/>
  <c r="P1279" i="1"/>
  <c r="O1279" i="1"/>
  <c r="P1276" i="1"/>
  <c r="O1276" i="1"/>
  <c r="P1273" i="1"/>
  <c r="O1273" i="1"/>
  <c r="P1270" i="1"/>
  <c r="O1270" i="1"/>
  <c r="P1267" i="1"/>
  <c r="O1267" i="1"/>
  <c r="P1264" i="1"/>
  <c r="O1264" i="1"/>
  <c r="P1261" i="1"/>
  <c r="O1261" i="1"/>
  <c r="P1258" i="1"/>
  <c r="O1258" i="1"/>
  <c r="P1255" i="1"/>
  <c r="O1255" i="1"/>
  <c r="P1252" i="1"/>
  <c r="O1252" i="1"/>
  <c r="P1249" i="1"/>
  <c r="O1249" i="1"/>
  <c r="P1246" i="1"/>
  <c r="O1246" i="1"/>
  <c r="P1243" i="1"/>
  <c r="O1243" i="1"/>
  <c r="P1240" i="1"/>
  <c r="O1240" i="1"/>
  <c r="P1237" i="1"/>
  <c r="O1237" i="1"/>
  <c r="P1234" i="1"/>
  <c r="O1234" i="1"/>
  <c r="P1231" i="1"/>
  <c r="O1231" i="1"/>
  <c r="P1228" i="1"/>
  <c r="O1228" i="1"/>
  <c r="P1081" i="1"/>
  <c r="O1081" i="1"/>
  <c r="P1025" i="1"/>
  <c r="O1025" i="1"/>
  <c r="P1022" i="1"/>
  <c r="O1022" i="1"/>
  <c r="P1019" i="1"/>
  <c r="O1019" i="1"/>
  <c r="P1016" i="1"/>
  <c r="O1016" i="1"/>
  <c r="P1013" i="1"/>
  <c r="O1013" i="1"/>
  <c r="P968" i="1"/>
  <c r="O968" i="1"/>
  <c r="P965" i="1"/>
  <c r="O965" i="1"/>
  <c r="P962" i="1"/>
  <c r="O962" i="1"/>
  <c r="P959" i="1"/>
  <c r="O959" i="1"/>
  <c r="P947" i="1"/>
  <c r="O947" i="1"/>
  <c r="P937" i="1"/>
  <c r="O937" i="1"/>
  <c r="P929" i="1"/>
  <c r="O929" i="1"/>
  <c r="P888" i="1"/>
  <c r="O888" i="1"/>
  <c r="P883" i="1"/>
  <c r="P878" i="1" s="1"/>
  <c r="O883" i="1"/>
  <c r="O878" i="1" s="1"/>
  <c r="P867" i="1"/>
  <c r="O867" i="1"/>
  <c r="P864" i="1"/>
  <c r="O864" i="1"/>
  <c r="P847" i="1"/>
  <c r="O847" i="1"/>
  <c r="P841" i="1"/>
  <c r="O841" i="1"/>
  <c r="P838" i="1"/>
  <c r="O838" i="1"/>
  <c r="P835" i="1"/>
  <c r="O835" i="1"/>
  <c r="P829" i="1"/>
  <c r="O829" i="1"/>
  <c r="P813" i="1"/>
  <c r="O813" i="1"/>
  <c r="P803" i="1"/>
  <c r="O803" i="1"/>
  <c r="P499" i="1"/>
  <c r="O499" i="1"/>
  <c r="P496" i="1"/>
  <c r="O496" i="1"/>
  <c r="P493" i="1"/>
  <c r="O493" i="1"/>
  <c r="P490" i="1"/>
  <c r="O490" i="1"/>
  <c r="P487" i="1"/>
  <c r="O487" i="1"/>
  <c r="P484" i="1"/>
  <c r="O484" i="1"/>
  <c r="P481" i="1"/>
  <c r="O481" i="1"/>
  <c r="P478" i="1"/>
  <c r="O478" i="1"/>
  <c r="P475" i="1"/>
  <c r="O475" i="1"/>
  <c r="P472" i="1"/>
  <c r="O472" i="1"/>
  <c r="P469" i="1"/>
  <c r="O469" i="1"/>
  <c r="P466" i="1"/>
  <c r="O466" i="1"/>
  <c r="P463" i="1"/>
  <c r="O463" i="1"/>
  <c r="P460" i="1"/>
  <c r="O460" i="1"/>
  <c r="P454" i="1"/>
  <c r="O454" i="1"/>
  <c r="P451" i="1"/>
  <c r="O451" i="1"/>
  <c r="P448" i="1"/>
  <c r="O448" i="1"/>
  <c r="P445" i="1"/>
  <c r="O445" i="1"/>
  <c r="P442" i="1"/>
  <c r="O442" i="1"/>
  <c r="P439" i="1"/>
  <c r="O439" i="1"/>
  <c r="P436" i="1"/>
  <c r="O436" i="1"/>
  <c r="P433" i="1"/>
  <c r="O433" i="1"/>
  <c r="P430" i="1"/>
  <c r="O430" i="1"/>
  <c r="P427" i="1"/>
  <c r="O427" i="1"/>
  <c r="P424" i="1"/>
  <c r="O424" i="1"/>
  <c r="P421" i="1"/>
  <c r="O421" i="1"/>
  <c r="P418" i="1"/>
  <c r="O418" i="1"/>
  <c r="P415" i="1"/>
  <c r="O415" i="1"/>
  <c r="P412" i="1"/>
  <c r="O412" i="1"/>
  <c r="P409" i="1"/>
  <c r="O409" i="1"/>
  <c r="P406" i="1"/>
  <c r="O406" i="1"/>
  <c r="P403" i="1"/>
  <c r="O403" i="1"/>
  <c r="P400" i="1"/>
  <c r="O400" i="1"/>
  <c r="P261" i="1"/>
  <c r="O261" i="1"/>
  <c r="P258" i="1"/>
  <c r="O258" i="1"/>
  <c r="P255" i="1"/>
  <c r="O255" i="1"/>
  <c r="P252" i="1"/>
  <c r="O252" i="1"/>
  <c r="P249" i="1"/>
  <c r="O249" i="1"/>
  <c r="P246" i="1"/>
  <c r="O246" i="1"/>
  <c r="P243" i="1"/>
  <c r="O243" i="1"/>
  <c r="P209" i="1"/>
  <c r="P207" i="1" s="1"/>
  <c r="O209" i="1"/>
  <c r="O207" i="1" s="1"/>
  <c r="P205" i="1"/>
  <c r="O205" i="1"/>
  <c r="P202" i="1"/>
  <c r="O202" i="1"/>
  <c r="P195" i="1"/>
  <c r="P190" i="1" s="1"/>
  <c r="O195" i="1"/>
  <c r="P179" i="1"/>
  <c r="O179" i="1"/>
  <c r="P99" i="1"/>
  <c r="O99" i="1"/>
  <c r="P96" i="1"/>
  <c r="O96" i="1"/>
  <c r="P93" i="1"/>
  <c r="O93" i="1"/>
  <c r="P90" i="1"/>
  <c r="P89" i="1" s="1"/>
  <c r="O90" i="1"/>
  <c r="P87" i="1"/>
  <c r="O87" i="1"/>
  <c r="P84" i="1"/>
  <c r="O84" i="1"/>
  <c r="P78" i="1"/>
  <c r="O78" i="1"/>
  <c r="Q2547" i="1"/>
  <c r="P2558" i="1"/>
  <c r="N2555" i="1"/>
  <c r="N2548" i="1"/>
  <c r="O2548" i="1"/>
  <c r="P2548" i="1"/>
  <c r="N2543" i="1"/>
  <c r="O2543" i="1"/>
  <c r="P2543" i="1"/>
  <c r="N2540" i="1"/>
  <c r="O2540" i="1"/>
  <c r="P2540" i="1"/>
  <c r="L2540" i="1"/>
  <c r="I2538" i="1"/>
  <c r="H2538" i="1"/>
  <c r="N2535" i="1"/>
  <c r="M2535" i="1"/>
  <c r="M2532" i="1"/>
  <c r="N2532" i="1"/>
  <c r="N2529" i="1"/>
  <c r="O2529" i="1"/>
  <c r="P2529" i="1"/>
  <c r="I2527" i="1"/>
  <c r="N2524" i="1"/>
  <c r="O2524" i="1"/>
  <c r="P2524" i="1"/>
  <c r="N2521" i="1"/>
  <c r="O2521" i="1"/>
  <c r="P2521" i="1"/>
  <c r="N2518" i="1"/>
  <c r="O2518" i="1"/>
  <c r="P2518" i="1"/>
  <c r="N2515" i="1"/>
  <c r="N2512" i="1"/>
  <c r="O2512" i="1"/>
  <c r="P2512" i="1"/>
  <c r="N2509" i="1"/>
  <c r="O2509" i="1"/>
  <c r="P2509" i="1"/>
  <c r="N2506" i="1"/>
  <c r="O2506" i="1"/>
  <c r="P2506" i="1"/>
  <c r="N2503" i="1"/>
  <c r="O2503" i="1"/>
  <c r="P2503" i="1"/>
  <c r="N2500" i="1"/>
  <c r="O2500" i="1"/>
  <c r="P2500" i="1"/>
  <c r="N2497" i="1"/>
  <c r="O2497" i="1"/>
  <c r="P2497" i="1"/>
  <c r="N2494" i="1"/>
  <c r="O2494" i="1"/>
  <c r="P2494" i="1"/>
  <c r="N2487" i="1"/>
  <c r="O2487" i="1"/>
  <c r="P2487" i="1"/>
  <c r="N2484" i="1"/>
  <c r="N2481" i="1"/>
  <c r="N2478" i="1"/>
  <c r="N2475" i="1"/>
  <c r="N2470" i="1"/>
  <c r="O2470" i="1"/>
  <c r="P2470" i="1"/>
  <c r="N2464" i="1"/>
  <c r="O2464" i="1"/>
  <c r="P2464" i="1"/>
  <c r="N2461" i="1"/>
  <c r="O2461" i="1"/>
  <c r="P2461" i="1"/>
  <c r="N2458" i="1"/>
  <c r="O2458" i="1"/>
  <c r="P2458" i="1"/>
  <c r="N2453" i="1"/>
  <c r="O2453" i="1"/>
  <c r="P2453" i="1"/>
  <c r="N2450" i="1"/>
  <c r="N2446" i="1"/>
  <c r="O2446" i="1"/>
  <c r="P2446" i="1"/>
  <c r="N2442" i="1"/>
  <c r="O2442" i="1"/>
  <c r="P2442" i="1"/>
  <c r="I2440" i="1"/>
  <c r="H2440" i="1"/>
  <c r="M2437" i="1"/>
  <c r="N2437" i="1"/>
  <c r="M2434" i="1"/>
  <c r="N2434" i="1"/>
  <c r="N2428" i="1"/>
  <c r="M2422" i="1"/>
  <c r="N2422" i="1"/>
  <c r="M2419" i="1"/>
  <c r="N2419" i="1"/>
  <c r="O2419" i="1"/>
  <c r="P2419" i="1"/>
  <c r="M2416" i="1"/>
  <c r="N2416" i="1"/>
  <c r="O2416" i="1"/>
  <c r="P2416" i="1"/>
  <c r="M2413" i="1"/>
  <c r="N2413" i="1"/>
  <c r="O2413" i="1"/>
  <c r="P2413" i="1"/>
  <c r="M2405" i="1"/>
  <c r="N2405" i="1"/>
  <c r="M2402" i="1"/>
  <c r="N2402" i="1"/>
  <c r="M2399" i="1"/>
  <c r="N2399" i="1"/>
  <c r="M2396" i="1"/>
  <c r="N2396" i="1"/>
  <c r="M2393" i="1"/>
  <c r="N2393" i="1"/>
  <c r="M2390" i="1"/>
  <c r="N2390" i="1"/>
  <c r="M2387" i="1"/>
  <c r="N2387" i="1"/>
  <c r="M2384" i="1"/>
  <c r="N2384" i="1"/>
  <c r="M2381" i="1"/>
  <c r="N2381" i="1"/>
  <c r="M2378" i="1"/>
  <c r="N2378" i="1"/>
  <c r="M2375" i="1"/>
  <c r="N2375" i="1"/>
  <c r="M2372" i="1"/>
  <c r="N2372" i="1"/>
  <c r="M2369" i="1"/>
  <c r="N2369" i="1"/>
  <c r="M2366" i="1"/>
  <c r="N2366" i="1"/>
  <c r="M2363" i="1"/>
  <c r="N2363" i="1"/>
  <c r="M2360" i="1"/>
  <c r="N2360" i="1"/>
  <c r="M2357" i="1"/>
  <c r="N2357" i="1"/>
  <c r="M2354" i="1"/>
  <c r="N2354" i="1"/>
  <c r="M2351" i="1"/>
  <c r="N2351" i="1"/>
  <c r="M2348" i="1"/>
  <c r="N2348" i="1"/>
  <c r="M2345" i="1"/>
  <c r="N2345" i="1"/>
  <c r="M2342" i="1"/>
  <c r="N2342" i="1"/>
  <c r="M2339" i="1"/>
  <c r="N2339" i="1"/>
  <c r="M2336" i="1"/>
  <c r="N2336" i="1"/>
  <c r="M2333" i="1"/>
  <c r="N2333" i="1"/>
  <c r="M2330" i="1"/>
  <c r="N2330" i="1"/>
  <c r="M2327" i="1"/>
  <c r="N2327" i="1"/>
  <c r="M2324" i="1"/>
  <c r="N2324" i="1"/>
  <c r="M2321" i="1"/>
  <c r="N2321" i="1"/>
  <c r="M2318" i="1"/>
  <c r="N2318" i="1"/>
  <c r="N2315" i="1"/>
  <c r="O2315" i="1"/>
  <c r="P2315" i="1"/>
  <c r="N2311" i="1"/>
  <c r="O2311" i="1"/>
  <c r="P2311" i="1"/>
  <c r="N2308" i="1"/>
  <c r="O2308" i="1"/>
  <c r="P2308" i="1"/>
  <c r="N2304" i="1"/>
  <c r="O2304" i="1"/>
  <c r="P2304" i="1"/>
  <c r="N2300" i="1"/>
  <c r="O2300" i="1"/>
  <c r="P2300" i="1"/>
  <c r="N2296" i="1"/>
  <c r="O2296" i="1"/>
  <c r="P2296" i="1"/>
  <c r="N2293" i="1"/>
  <c r="O2293" i="1"/>
  <c r="P2293" i="1"/>
  <c r="N2290" i="1"/>
  <c r="O2290" i="1"/>
  <c r="P2290" i="1"/>
  <c r="N2287" i="1"/>
  <c r="O2287" i="1"/>
  <c r="P2287" i="1"/>
  <c r="N2284" i="1"/>
  <c r="O2284" i="1"/>
  <c r="P2284" i="1"/>
  <c r="N2280" i="1"/>
  <c r="O2280" i="1"/>
  <c r="P2280" i="1"/>
  <c r="N2276" i="1"/>
  <c r="O2276" i="1"/>
  <c r="P2276" i="1"/>
  <c r="N2273" i="1"/>
  <c r="O2273" i="1"/>
  <c r="P2273" i="1"/>
  <c r="N2268" i="1"/>
  <c r="O2268" i="1"/>
  <c r="P2268" i="1"/>
  <c r="N2264" i="1"/>
  <c r="O2264" i="1"/>
  <c r="P2264" i="1"/>
  <c r="N2260" i="1"/>
  <c r="O2260" i="1"/>
  <c r="P2260" i="1"/>
  <c r="N2255" i="1"/>
  <c r="O2255" i="1"/>
  <c r="P2255" i="1"/>
  <c r="N2252" i="1"/>
  <c r="O2252" i="1"/>
  <c r="P2252" i="1"/>
  <c r="N2247" i="1"/>
  <c r="O2247" i="1"/>
  <c r="P2247" i="1"/>
  <c r="N2243" i="1"/>
  <c r="O2243" i="1"/>
  <c r="P2243" i="1"/>
  <c r="N2238" i="1"/>
  <c r="O2238" i="1"/>
  <c r="P2238" i="1"/>
  <c r="N2235" i="1"/>
  <c r="O2235" i="1"/>
  <c r="P2235" i="1"/>
  <c r="N2231" i="1"/>
  <c r="O2231" i="1"/>
  <c r="P2231" i="1"/>
  <c r="N2227" i="1"/>
  <c r="O2227" i="1"/>
  <c r="P2227" i="1"/>
  <c r="N2224" i="1"/>
  <c r="O2224" i="1"/>
  <c r="P2224" i="1"/>
  <c r="I2222" i="1"/>
  <c r="H2222" i="1"/>
  <c r="N2219" i="1"/>
  <c r="N2216" i="1"/>
  <c r="N2213" i="1"/>
  <c r="N2210" i="1"/>
  <c r="N2207" i="1"/>
  <c r="N2204" i="1"/>
  <c r="N2201" i="1"/>
  <c r="N2198" i="1"/>
  <c r="N2195" i="1"/>
  <c r="N2192" i="1"/>
  <c r="N2189" i="1"/>
  <c r="N2180" i="1"/>
  <c r="O2180" i="1"/>
  <c r="P2180" i="1"/>
  <c r="N2171" i="1"/>
  <c r="O2171" i="1"/>
  <c r="P2171" i="1"/>
  <c r="N2162" i="1"/>
  <c r="O2162" i="1"/>
  <c r="P2162" i="1"/>
  <c r="N2153" i="1"/>
  <c r="O2153" i="1"/>
  <c r="P2153" i="1"/>
  <c r="N2144" i="1"/>
  <c r="O2144" i="1"/>
  <c r="P2144" i="1"/>
  <c r="N2136" i="1"/>
  <c r="O2136" i="1"/>
  <c r="P2136" i="1"/>
  <c r="N2127" i="1"/>
  <c r="O2127" i="1"/>
  <c r="P2127" i="1"/>
  <c r="I2125" i="1"/>
  <c r="H2125" i="1"/>
  <c r="M2122" i="1"/>
  <c r="N2122" i="1"/>
  <c r="M2119" i="1"/>
  <c r="N2119" i="1"/>
  <c r="M2116" i="1"/>
  <c r="N2116" i="1"/>
  <c r="M2113" i="1"/>
  <c r="N2113" i="1"/>
  <c r="M2110" i="1"/>
  <c r="N2110" i="1"/>
  <c r="M2107" i="1"/>
  <c r="N2107" i="1"/>
  <c r="M2104" i="1"/>
  <c r="N2104" i="1"/>
  <c r="M2101" i="1"/>
  <c r="N2101" i="1"/>
  <c r="M2098" i="1"/>
  <c r="N2098" i="1"/>
  <c r="M2095" i="1"/>
  <c r="N2095" i="1"/>
  <c r="M2092" i="1"/>
  <c r="N2092" i="1"/>
  <c r="M2089" i="1"/>
  <c r="N2089" i="1"/>
  <c r="M2086" i="1"/>
  <c r="N2086" i="1"/>
  <c r="M2083" i="1"/>
  <c r="N2083" i="1"/>
  <c r="M2080" i="1"/>
  <c r="N2080" i="1"/>
  <c r="M2077" i="1"/>
  <c r="N2077" i="1"/>
  <c r="M2074" i="1"/>
  <c r="N2074" i="1"/>
  <c r="M2071" i="1"/>
  <c r="N2071" i="1"/>
  <c r="M2068" i="1"/>
  <c r="N2068" i="1"/>
  <c r="M2065" i="1"/>
  <c r="N2065" i="1"/>
  <c r="M2062" i="1"/>
  <c r="N2062" i="1"/>
  <c r="M2059" i="1"/>
  <c r="N2059" i="1"/>
  <c r="M2056" i="1"/>
  <c r="N2056" i="1"/>
  <c r="M2053" i="1"/>
  <c r="N2053" i="1"/>
  <c r="M2050" i="1"/>
  <c r="N2050" i="1"/>
  <c r="M2047" i="1"/>
  <c r="N2047" i="1"/>
  <c r="M2044" i="1"/>
  <c r="N2044" i="1"/>
  <c r="M2041" i="1"/>
  <c r="N2041" i="1"/>
  <c r="M2038" i="1"/>
  <c r="N2038" i="1"/>
  <c r="M2035" i="1"/>
  <c r="N2035" i="1"/>
  <c r="M2032" i="1"/>
  <c r="N2032" i="1"/>
  <c r="M2029" i="1"/>
  <c r="N2029" i="1"/>
  <c r="M2026" i="1"/>
  <c r="N2026" i="1"/>
  <c r="M2023" i="1"/>
  <c r="N2023" i="1"/>
  <c r="M2020" i="1"/>
  <c r="N2020" i="1"/>
  <c r="M2017" i="1"/>
  <c r="N2017" i="1"/>
  <c r="M2014" i="1"/>
  <c r="N2014" i="1"/>
  <c r="N2004" i="1"/>
  <c r="O2004" i="1"/>
  <c r="P2004" i="1"/>
  <c r="N2001" i="1"/>
  <c r="O2001" i="1"/>
  <c r="P2001" i="1"/>
  <c r="N1989" i="1"/>
  <c r="O1989" i="1"/>
  <c r="P1989" i="1"/>
  <c r="N1984" i="1"/>
  <c r="O1984" i="1"/>
  <c r="P1984" i="1"/>
  <c r="N1980" i="1"/>
  <c r="O1980" i="1"/>
  <c r="P1980" i="1"/>
  <c r="N1977" i="1"/>
  <c r="O1977" i="1"/>
  <c r="P1977" i="1"/>
  <c r="N1973" i="1"/>
  <c r="O1973" i="1"/>
  <c r="P1973" i="1"/>
  <c r="N1969" i="1"/>
  <c r="O1969" i="1"/>
  <c r="P1969" i="1"/>
  <c r="N1965" i="1"/>
  <c r="O1965" i="1"/>
  <c r="P1965" i="1"/>
  <c r="N1961" i="1"/>
  <c r="O1961" i="1"/>
  <c r="P1961" i="1"/>
  <c r="N1957" i="1"/>
  <c r="O1957" i="1"/>
  <c r="P1957" i="1"/>
  <c r="N1953" i="1"/>
  <c r="O1953" i="1"/>
  <c r="P1953" i="1"/>
  <c r="N1949" i="1"/>
  <c r="O1949" i="1"/>
  <c r="P1949" i="1"/>
  <c r="N1946" i="1"/>
  <c r="O1946" i="1"/>
  <c r="P1946" i="1"/>
  <c r="N1943" i="1"/>
  <c r="O1943" i="1"/>
  <c r="P1943" i="1"/>
  <c r="N1935" i="1"/>
  <c r="O1935" i="1"/>
  <c r="P1935" i="1"/>
  <c r="N1931" i="1"/>
  <c r="O1931" i="1"/>
  <c r="P1931" i="1"/>
  <c r="N1927" i="1"/>
  <c r="O1927" i="1"/>
  <c r="P1927" i="1"/>
  <c r="N1923" i="1"/>
  <c r="O1923" i="1"/>
  <c r="P1923" i="1"/>
  <c r="N1919" i="1"/>
  <c r="O1919" i="1"/>
  <c r="P1919" i="1"/>
  <c r="N1910" i="1"/>
  <c r="O1910" i="1"/>
  <c r="P1910" i="1"/>
  <c r="N1907" i="1"/>
  <c r="O1907" i="1"/>
  <c r="P1907" i="1"/>
  <c r="N1904" i="1"/>
  <c r="O1904" i="1"/>
  <c r="P1904" i="1"/>
  <c r="N1901" i="1"/>
  <c r="O1901" i="1"/>
  <c r="P1901" i="1"/>
  <c r="N1898" i="1"/>
  <c r="O1898" i="1"/>
  <c r="P1898" i="1"/>
  <c r="N1890" i="1"/>
  <c r="O1890" i="1"/>
  <c r="P1890" i="1"/>
  <c r="N1884" i="1"/>
  <c r="O1884" i="1"/>
  <c r="P1884" i="1"/>
  <c r="M1882" i="1"/>
  <c r="N1882" i="1"/>
  <c r="O1882" i="1"/>
  <c r="P1882" i="1"/>
  <c r="M1878" i="1"/>
  <c r="N1878" i="1"/>
  <c r="O1878" i="1"/>
  <c r="P1878" i="1"/>
  <c r="M1873" i="1"/>
  <c r="N1873" i="1"/>
  <c r="O1873" i="1"/>
  <c r="P1873" i="1"/>
  <c r="I1871" i="1"/>
  <c r="N1868" i="1"/>
  <c r="N1865" i="1"/>
  <c r="N1862" i="1"/>
  <c r="N1859" i="1"/>
  <c r="N1856" i="1"/>
  <c r="N1853" i="1"/>
  <c r="O1853" i="1"/>
  <c r="P1853" i="1"/>
  <c r="N1847" i="1"/>
  <c r="O1847" i="1"/>
  <c r="P1847" i="1"/>
  <c r="I1845" i="1"/>
  <c r="N1842" i="1"/>
  <c r="N1839" i="1"/>
  <c r="N1836" i="1"/>
  <c r="N1833" i="1"/>
  <c r="N1830" i="1"/>
  <c r="O1830" i="1"/>
  <c r="P1830" i="1"/>
  <c r="N1826" i="1"/>
  <c r="O1826" i="1"/>
  <c r="P1826" i="1"/>
  <c r="N1814" i="1"/>
  <c r="O1814" i="1"/>
  <c r="P1814" i="1"/>
  <c r="N1809" i="1"/>
  <c r="O1809" i="1"/>
  <c r="P1809" i="1"/>
  <c r="N1803" i="1"/>
  <c r="O1803" i="1"/>
  <c r="P1803" i="1"/>
  <c r="I1801" i="1"/>
  <c r="N1798" i="1"/>
  <c r="N1795" i="1"/>
  <c r="N1792" i="1"/>
  <c r="N1789" i="1"/>
  <c r="N1786" i="1"/>
  <c r="N1783" i="1"/>
  <c r="N1780" i="1"/>
  <c r="O1780" i="1"/>
  <c r="P1780" i="1"/>
  <c r="N1777" i="1"/>
  <c r="O1777" i="1"/>
  <c r="P1777" i="1"/>
  <c r="N1768" i="1"/>
  <c r="O1768" i="1"/>
  <c r="P1768" i="1"/>
  <c r="M1762" i="1"/>
  <c r="N1762" i="1"/>
  <c r="O1762" i="1"/>
  <c r="P1762" i="1"/>
  <c r="N1759" i="1"/>
  <c r="O1759" i="1"/>
  <c r="P1759" i="1"/>
  <c r="N1756" i="1"/>
  <c r="O1756" i="1"/>
  <c r="P1756" i="1"/>
  <c r="N1750" i="1"/>
  <c r="N1747" i="1"/>
  <c r="N1742" i="1"/>
  <c r="O1742" i="1"/>
  <c r="P1742" i="1"/>
  <c r="I1740" i="1"/>
  <c r="H1740" i="1"/>
  <c r="I1735" i="1"/>
  <c r="H1735" i="1"/>
  <c r="M1732" i="1"/>
  <c r="N1732" i="1"/>
  <c r="N1729" i="1"/>
  <c r="O1729" i="1"/>
  <c r="P1729" i="1"/>
  <c r="I1727" i="1"/>
  <c r="N1724" i="1"/>
  <c r="N1721" i="1"/>
  <c r="N1718" i="1"/>
  <c r="N1715" i="1"/>
  <c r="O1715" i="1"/>
  <c r="P1715" i="1"/>
  <c r="N1712" i="1"/>
  <c r="O1712" i="1"/>
  <c r="P1712" i="1"/>
  <c r="N1709" i="1"/>
  <c r="N1706" i="1"/>
  <c r="N1703" i="1"/>
  <c r="N1700" i="1"/>
  <c r="N1697" i="1"/>
  <c r="N1694" i="1"/>
  <c r="O1694" i="1"/>
  <c r="P1694" i="1"/>
  <c r="L1694" i="1"/>
  <c r="N1689" i="1"/>
  <c r="O1689" i="1"/>
  <c r="P1689" i="1"/>
  <c r="N1687" i="1"/>
  <c r="O1687" i="1"/>
  <c r="P1687" i="1"/>
  <c r="N1684" i="1"/>
  <c r="N1679" i="1"/>
  <c r="N1676" i="1"/>
  <c r="O1676" i="1"/>
  <c r="P1676" i="1"/>
  <c r="N1673" i="1"/>
  <c r="O1673" i="1"/>
  <c r="P1673" i="1"/>
  <c r="N1670" i="1"/>
  <c r="N1665" i="1"/>
  <c r="O1665" i="1"/>
  <c r="P1665" i="1"/>
  <c r="N1662" i="1"/>
  <c r="N1659" i="1"/>
  <c r="N1656" i="1"/>
  <c r="O1656" i="1"/>
  <c r="P1656" i="1"/>
  <c r="N1654" i="1"/>
  <c r="O1654" i="1"/>
  <c r="P1654" i="1"/>
  <c r="N1651" i="1"/>
  <c r="N1647" i="1"/>
  <c r="O1647" i="1"/>
  <c r="P1647" i="1"/>
  <c r="N1643" i="1"/>
  <c r="O1643" i="1"/>
  <c r="P1643" i="1"/>
  <c r="N1639" i="1"/>
  <c r="O1639" i="1"/>
  <c r="P1639" i="1"/>
  <c r="N1636" i="1"/>
  <c r="N1633" i="1"/>
  <c r="M1628" i="1"/>
  <c r="N1628" i="1"/>
  <c r="M1625" i="1"/>
  <c r="N1625" i="1"/>
  <c r="M1622" i="1"/>
  <c r="N1622" i="1"/>
  <c r="M1619" i="1"/>
  <c r="N1619" i="1"/>
  <c r="O1619" i="1"/>
  <c r="P1619" i="1"/>
  <c r="M1616" i="1"/>
  <c r="N1616" i="1"/>
  <c r="O1616" i="1"/>
  <c r="P1616" i="1"/>
  <c r="M1613" i="1"/>
  <c r="N1613" i="1"/>
  <c r="O1613" i="1"/>
  <c r="P1613" i="1"/>
  <c r="N1610" i="1"/>
  <c r="O1610" i="1"/>
  <c r="P1610" i="1"/>
  <c r="I1608" i="1"/>
  <c r="N1604" i="1"/>
  <c r="O1604" i="1"/>
  <c r="P1604" i="1"/>
  <c r="N1599" i="1"/>
  <c r="O1599" i="1"/>
  <c r="P1599" i="1"/>
  <c r="N1594" i="1"/>
  <c r="O1594" i="1"/>
  <c r="P1594" i="1"/>
  <c r="M1591" i="1"/>
  <c r="N1591" i="1"/>
  <c r="N1586" i="1"/>
  <c r="O1586" i="1"/>
  <c r="P1586" i="1"/>
  <c r="M1583" i="1"/>
  <c r="N1583" i="1"/>
  <c r="M1580" i="1"/>
  <c r="N1580" i="1"/>
  <c r="M1577" i="1"/>
  <c r="N1577" i="1"/>
  <c r="M1574" i="1"/>
  <c r="N1574" i="1"/>
  <c r="M1571" i="1"/>
  <c r="N1571" i="1"/>
  <c r="M1568" i="1"/>
  <c r="N1568" i="1"/>
  <c r="M1565" i="1"/>
  <c r="N1565" i="1"/>
  <c r="N1561" i="1"/>
  <c r="O1561" i="1"/>
  <c r="P1561" i="1"/>
  <c r="M1558" i="1"/>
  <c r="N1558" i="1"/>
  <c r="O1558" i="1"/>
  <c r="P1558" i="1"/>
  <c r="M1555" i="1"/>
  <c r="N1555" i="1"/>
  <c r="O1555" i="1"/>
  <c r="P1555" i="1"/>
  <c r="N1552" i="1"/>
  <c r="O1552" i="1"/>
  <c r="P1552" i="1"/>
  <c r="M1549" i="1"/>
  <c r="N1549" i="1"/>
  <c r="M1546" i="1"/>
  <c r="N1546" i="1"/>
  <c r="N1542" i="1"/>
  <c r="O1542" i="1"/>
  <c r="P1542" i="1"/>
  <c r="M1539" i="1"/>
  <c r="N1539" i="1"/>
  <c r="M1536" i="1"/>
  <c r="N1536" i="1"/>
  <c r="M1533" i="1"/>
  <c r="N1533" i="1"/>
  <c r="N1528" i="1"/>
  <c r="O1528" i="1"/>
  <c r="P1528" i="1"/>
  <c r="N1523" i="1"/>
  <c r="O1523" i="1"/>
  <c r="P1523" i="1"/>
  <c r="N1518" i="1"/>
  <c r="O1518" i="1"/>
  <c r="P1518" i="1"/>
  <c r="N1513" i="1"/>
  <c r="O1513" i="1"/>
  <c r="P1513" i="1"/>
  <c r="N1508" i="1"/>
  <c r="O1508" i="1"/>
  <c r="P1508" i="1"/>
  <c r="M1505" i="1"/>
  <c r="N1505" i="1"/>
  <c r="M1502" i="1"/>
  <c r="N1502" i="1"/>
  <c r="M1499" i="1"/>
  <c r="N1499" i="1"/>
  <c r="M1496" i="1"/>
  <c r="N1496" i="1"/>
  <c r="N1491" i="1"/>
  <c r="O1491" i="1"/>
  <c r="P1491" i="1"/>
  <c r="N1486" i="1"/>
  <c r="O1486" i="1"/>
  <c r="P1486" i="1"/>
  <c r="M1483" i="1"/>
  <c r="N1483" i="1"/>
  <c r="O1483" i="1"/>
  <c r="P1483" i="1"/>
  <c r="M1480" i="1"/>
  <c r="N1480" i="1"/>
  <c r="M1477" i="1"/>
  <c r="N1477" i="1"/>
  <c r="M1474" i="1"/>
  <c r="N1474" i="1"/>
  <c r="N1471" i="1"/>
  <c r="O1471" i="1"/>
  <c r="P1471" i="1"/>
  <c r="I1469" i="1"/>
  <c r="N1466" i="1"/>
  <c r="N1463" i="1"/>
  <c r="N1460" i="1"/>
  <c r="N1457" i="1"/>
  <c r="N1454" i="1"/>
  <c r="N1451" i="1"/>
  <c r="N1448" i="1"/>
  <c r="N1445" i="1"/>
  <c r="N1442" i="1"/>
  <c r="N1439" i="1"/>
  <c r="N1436" i="1"/>
  <c r="N1433" i="1"/>
  <c r="N1430" i="1"/>
  <c r="N1427" i="1"/>
  <c r="N1422" i="1"/>
  <c r="O1422" i="1"/>
  <c r="P1422" i="1"/>
  <c r="N1417" i="1"/>
  <c r="O1417" i="1"/>
  <c r="P1417" i="1"/>
  <c r="N1412" i="1"/>
  <c r="O1412" i="1"/>
  <c r="P1412" i="1"/>
  <c r="N1404" i="1"/>
  <c r="O1404" i="1"/>
  <c r="P1404" i="1"/>
  <c r="N1396" i="1"/>
  <c r="O1396" i="1"/>
  <c r="P1396" i="1"/>
  <c r="N1388" i="1"/>
  <c r="O1388" i="1"/>
  <c r="P1388" i="1"/>
  <c r="N1380" i="1"/>
  <c r="O1380" i="1"/>
  <c r="P1380" i="1"/>
  <c r="N1371" i="1"/>
  <c r="O1371" i="1"/>
  <c r="P1371" i="1"/>
  <c r="N1366" i="1"/>
  <c r="O1366" i="1"/>
  <c r="P1366" i="1"/>
  <c r="N1361" i="1"/>
  <c r="O1361" i="1"/>
  <c r="P1361" i="1"/>
  <c r="N1353" i="1"/>
  <c r="O1353" i="1"/>
  <c r="P1353" i="1"/>
  <c r="N1348" i="1"/>
  <c r="O1348" i="1"/>
  <c r="P1348" i="1"/>
  <c r="N1339" i="1"/>
  <c r="O1339" i="1"/>
  <c r="P1339" i="1"/>
  <c r="N1334" i="1"/>
  <c r="O1334" i="1"/>
  <c r="P1334" i="1"/>
  <c r="N1329" i="1"/>
  <c r="O1329" i="1"/>
  <c r="P1329" i="1"/>
  <c r="N1324" i="1"/>
  <c r="O1324" i="1"/>
  <c r="P1324" i="1"/>
  <c r="N1320" i="1"/>
  <c r="O1320" i="1"/>
  <c r="P1320" i="1"/>
  <c r="N1316" i="1"/>
  <c r="O1316" i="1"/>
  <c r="P1316" i="1"/>
  <c r="M1311" i="1"/>
  <c r="N1311" i="1"/>
  <c r="M1308" i="1"/>
  <c r="N1308" i="1"/>
  <c r="M1305" i="1"/>
  <c r="N1305" i="1"/>
  <c r="M1302" i="1"/>
  <c r="N1302" i="1"/>
  <c r="M1299" i="1"/>
  <c r="N1299" i="1"/>
  <c r="M1296" i="1"/>
  <c r="N1296" i="1"/>
  <c r="M1293" i="1"/>
  <c r="N1293" i="1"/>
  <c r="M1290" i="1"/>
  <c r="N1290" i="1"/>
  <c r="M1287" i="1"/>
  <c r="N1287" i="1"/>
  <c r="M1284" i="1"/>
  <c r="N1284" i="1"/>
  <c r="M1281" i="1"/>
  <c r="N1281" i="1"/>
  <c r="M1278" i="1"/>
  <c r="N1278" i="1"/>
  <c r="M1275" i="1"/>
  <c r="N1275" i="1"/>
  <c r="M1272" i="1"/>
  <c r="N1272" i="1"/>
  <c r="M1269" i="1"/>
  <c r="N1269" i="1"/>
  <c r="M1266" i="1"/>
  <c r="N1266" i="1"/>
  <c r="M1263" i="1"/>
  <c r="N1263" i="1"/>
  <c r="M1260" i="1"/>
  <c r="N1260" i="1"/>
  <c r="M1257" i="1"/>
  <c r="N1257" i="1"/>
  <c r="M1254" i="1"/>
  <c r="N1254" i="1"/>
  <c r="M1251" i="1"/>
  <c r="N1251" i="1"/>
  <c r="M1248" i="1"/>
  <c r="N1248" i="1"/>
  <c r="M1245" i="1"/>
  <c r="N1245" i="1"/>
  <c r="M1242" i="1"/>
  <c r="N1242" i="1"/>
  <c r="M1239" i="1"/>
  <c r="N1239" i="1"/>
  <c r="M1236" i="1"/>
  <c r="N1236" i="1"/>
  <c r="M1233" i="1"/>
  <c r="N1233" i="1"/>
  <c r="M1230" i="1"/>
  <c r="N1230" i="1"/>
  <c r="M1227" i="1"/>
  <c r="N1227" i="1"/>
  <c r="N1211" i="1"/>
  <c r="O1211" i="1"/>
  <c r="P1211" i="1"/>
  <c r="N1200" i="1"/>
  <c r="O1200" i="1"/>
  <c r="P1200" i="1"/>
  <c r="N1197" i="1"/>
  <c r="O1197" i="1"/>
  <c r="P1197" i="1"/>
  <c r="N1194" i="1"/>
  <c r="O1194" i="1"/>
  <c r="P1194" i="1"/>
  <c r="N1191" i="1"/>
  <c r="O1191" i="1"/>
  <c r="P1191" i="1"/>
  <c r="N1188" i="1"/>
  <c r="O1188" i="1"/>
  <c r="P1188" i="1"/>
  <c r="N1185" i="1"/>
  <c r="O1185" i="1"/>
  <c r="P1185" i="1"/>
  <c r="N1182" i="1"/>
  <c r="O1182" i="1"/>
  <c r="P1182" i="1"/>
  <c r="N1179" i="1"/>
  <c r="O1179" i="1"/>
  <c r="P1179" i="1"/>
  <c r="N1175" i="1"/>
  <c r="O1175" i="1"/>
  <c r="P1175" i="1"/>
  <c r="N1172" i="1"/>
  <c r="O1172" i="1"/>
  <c r="P1172" i="1"/>
  <c r="N1168" i="1"/>
  <c r="O1168" i="1"/>
  <c r="P1168" i="1"/>
  <c r="N1156" i="1"/>
  <c r="O1156" i="1"/>
  <c r="P1156" i="1"/>
  <c r="N1153" i="1"/>
  <c r="O1153" i="1"/>
  <c r="P1153" i="1"/>
  <c r="N1150" i="1"/>
  <c r="O1150" i="1"/>
  <c r="P1150" i="1"/>
  <c r="N1146" i="1"/>
  <c r="O1146" i="1"/>
  <c r="P1146" i="1"/>
  <c r="N1143" i="1"/>
  <c r="O1143" i="1"/>
  <c r="P1143" i="1"/>
  <c r="N1138" i="1"/>
  <c r="O1138" i="1"/>
  <c r="P1138" i="1"/>
  <c r="N1134" i="1"/>
  <c r="O1134" i="1"/>
  <c r="P1134" i="1"/>
  <c r="N1130" i="1"/>
  <c r="O1130" i="1"/>
  <c r="P1130" i="1"/>
  <c r="N1126" i="1"/>
  <c r="O1126" i="1"/>
  <c r="P1126" i="1"/>
  <c r="N1123" i="1"/>
  <c r="O1123" i="1"/>
  <c r="P1123" i="1"/>
  <c r="N1120" i="1"/>
  <c r="O1120" i="1"/>
  <c r="P1120" i="1"/>
  <c r="N1116" i="1"/>
  <c r="O1116" i="1"/>
  <c r="P1116" i="1"/>
  <c r="N1113" i="1"/>
  <c r="O1113" i="1"/>
  <c r="P1113" i="1"/>
  <c r="N1109" i="1"/>
  <c r="O1109" i="1"/>
  <c r="P1109" i="1"/>
  <c r="N1106" i="1"/>
  <c r="O1106" i="1"/>
  <c r="P1106" i="1"/>
  <c r="N1102" i="1"/>
  <c r="O1102" i="1"/>
  <c r="P1102" i="1"/>
  <c r="N1098" i="1"/>
  <c r="O1098" i="1"/>
  <c r="P1098" i="1"/>
  <c r="N1094" i="1"/>
  <c r="O1094" i="1"/>
  <c r="P1094" i="1"/>
  <c r="N1090" i="1"/>
  <c r="O1090" i="1"/>
  <c r="P1090" i="1"/>
  <c r="P1085" i="1"/>
  <c r="O1085" i="1"/>
  <c r="N1085" i="1"/>
  <c r="N1080" i="1"/>
  <c r="M1074" i="1"/>
  <c r="N1074" i="1"/>
  <c r="O1074" i="1"/>
  <c r="P1074" i="1"/>
  <c r="N1069" i="1"/>
  <c r="O1069" i="1"/>
  <c r="P1069" i="1"/>
  <c r="N1065" i="1"/>
  <c r="O1065" i="1"/>
  <c r="P1065" i="1"/>
  <c r="N1063" i="1"/>
  <c r="O1063" i="1"/>
  <c r="P1063" i="1"/>
  <c r="M1057" i="1"/>
  <c r="N1057" i="1"/>
  <c r="O1057" i="1"/>
  <c r="P1057" i="1"/>
  <c r="N1052" i="1"/>
  <c r="O1052" i="1"/>
  <c r="P1052" i="1"/>
  <c r="I1050" i="1"/>
  <c r="H1050" i="1"/>
  <c r="N1047" i="1"/>
  <c r="O1047" i="1"/>
  <c r="P1047" i="1"/>
  <c r="M1043" i="1"/>
  <c r="N1043" i="1"/>
  <c r="O1043" i="1"/>
  <c r="P1043" i="1"/>
  <c r="N1040" i="1"/>
  <c r="O1040" i="1"/>
  <c r="P1040" i="1"/>
  <c r="N1034" i="1"/>
  <c r="O1034" i="1"/>
  <c r="P1034" i="1"/>
  <c r="N1029" i="1"/>
  <c r="O1029" i="1"/>
  <c r="P1029" i="1"/>
  <c r="I1027" i="1"/>
  <c r="N1024" i="1"/>
  <c r="N1021" i="1"/>
  <c r="N1018" i="1"/>
  <c r="N1015" i="1"/>
  <c r="N1012" i="1"/>
  <c r="N1009" i="1"/>
  <c r="O1009" i="1"/>
  <c r="P1009" i="1"/>
  <c r="N995" i="1"/>
  <c r="O995" i="1"/>
  <c r="P995" i="1"/>
  <c r="N991" i="1"/>
  <c r="O991" i="1"/>
  <c r="P991" i="1"/>
  <c r="N983" i="1"/>
  <c r="O983" i="1"/>
  <c r="P983" i="1"/>
  <c r="N979" i="1"/>
  <c r="O979" i="1"/>
  <c r="P979" i="1"/>
  <c r="N976" i="1"/>
  <c r="O976" i="1"/>
  <c r="P976" i="1"/>
  <c r="N972" i="1"/>
  <c r="O972" i="1"/>
  <c r="P972" i="1"/>
  <c r="N967" i="1"/>
  <c r="N964" i="1"/>
  <c r="N961" i="1"/>
  <c r="N958" i="1"/>
  <c r="N954" i="1"/>
  <c r="O954" i="1"/>
  <c r="P954" i="1"/>
  <c r="N949" i="1"/>
  <c r="O949" i="1"/>
  <c r="P949" i="1"/>
  <c r="N942" i="1"/>
  <c r="N939" i="1"/>
  <c r="O939" i="1"/>
  <c r="P939" i="1"/>
  <c r="N931" i="1"/>
  <c r="N912" i="1"/>
  <c r="O912" i="1"/>
  <c r="P912" i="1"/>
  <c r="N904" i="1"/>
  <c r="O904" i="1"/>
  <c r="P904" i="1"/>
  <c r="H902" i="1"/>
  <c r="N894" i="1"/>
  <c r="O894" i="1"/>
  <c r="O892" i="1" s="1"/>
  <c r="P894" i="1"/>
  <c r="N884" i="1"/>
  <c r="I876" i="1"/>
  <c r="N868" i="1"/>
  <c r="O868" i="1"/>
  <c r="P868" i="1"/>
  <c r="N865" i="1"/>
  <c r="N862" i="1"/>
  <c r="N859" i="1"/>
  <c r="N856" i="1"/>
  <c r="N851" i="1"/>
  <c r="O851" i="1"/>
  <c r="P851" i="1"/>
  <c r="N848" i="1"/>
  <c r="O848" i="1"/>
  <c r="P848" i="1"/>
  <c r="N845" i="1"/>
  <c r="N842" i="1"/>
  <c r="O842" i="1"/>
  <c r="P842" i="1"/>
  <c r="N839" i="1"/>
  <c r="N836" i="1"/>
  <c r="N833" i="1"/>
  <c r="N830" i="1"/>
  <c r="O830" i="1"/>
  <c r="P830" i="1"/>
  <c r="N827" i="1"/>
  <c r="N822" i="1"/>
  <c r="O822" i="1"/>
  <c r="P822" i="1"/>
  <c r="N819" i="1"/>
  <c r="N814" i="1"/>
  <c r="O814" i="1"/>
  <c r="P814" i="1"/>
  <c r="N811" i="1"/>
  <c r="N807" i="1"/>
  <c r="O807" i="1"/>
  <c r="P807" i="1"/>
  <c r="N804" i="1"/>
  <c r="O804" i="1"/>
  <c r="P804" i="1"/>
  <c r="N801" i="1"/>
  <c r="N798" i="1"/>
  <c r="O798" i="1"/>
  <c r="P798" i="1"/>
  <c r="N793" i="1"/>
  <c r="Q793" i="1" s="1"/>
  <c r="N787" i="1"/>
  <c r="O787" i="1"/>
  <c r="O785" i="1" s="1"/>
  <c r="P787" i="1"/>
  <c r="P785" i="1" s="1"/>
  <c r="I1753" i="1" l="1"/>
  <c r="I901" i="1"/>
  <c r="Q2413" i="1"/>
  <c r="N2408" i="1"/>
  <c r="Q883" i="1"/>
  <c r="N1631" i="1"/>
  <c r="N796" i="1"/>
  <c r="Q803" i="1"/>
  <c r="N785" i="1"/>
  <c r="Q785" i="1" s="1"/>
  <c r="Q787" i="1"/>
  <c r="Q195" i="1"/>
  <c r="O190" i="1"/>
  <c r="N1896" i="1"/>
  <c r="N1754" i="1"/>
  <c r="N1314" i="1"/>
  <c r="O1474" i="1"/>
  <c r="O1565" i="1"/>
  <c r="O89" i="1"/>
  <c r="O1477" i="1"/>
  <c r="O1568" i="1"/>
  <c r="O1571" i="1"/>
  <c r="O1536" i="1"/>
  <c r="O1622" i="1"/>
  <c r="O2422" i="1"/>
  <c r="O1539" i="1"/>
  <c r="O1580" i="1"/>
  <c r="O1505" i="1"/>
  <c r="Q1505" i="1" s="1"/>
  <c r="O1583" i="1"/>
  <c r="O1496" i="1"/>
  <c r="O1533" i="1"/>
  <c r="O1549" i="1"/>
  <c r="O1574" i="1"/>
  <c r="O1591" i="1"/>
  <c r="O1499" i="1"/>
  <c r="O1577" i="1"/>
  <c r="O1502" i="1"/>
  <c r="O1625" i="1"/>
  <c r="O1480" i="1"/>
  <c r="O1546" i="1"/>
  <c r="O1628" i="1"/>
  <c r="N1608" i="1"/>
  <c r="O1871" i="1"/>
  <c r="P1871" i="1"/>
  <c r="N2527" i="1"/>
  <c r="N2538" i="1"/>
  <c r="N876" i="1"/>
  <c r="N1727" i="1"/>
  <c r="P2538" i="1"/>
  <c r="O2538" i="1"/>
  <c r="O1027" i="1"/>
  <c r="N1845" i="1"/>
  <c r="N1469" i="1"/>
  <c r="N892" i="1"/>
  <c r="P1027" i="1"/>
  <c r="N1871" i="1"/>
  <c r="N1801" i="1"/>
  <c r="N1027" i="1"/>
  <c r="P1608" i="1"/>
  <c r="N1083" i="1"/>
  <c r="N2125" i="1"/>
  <c r="N2440" i="1"/>
  <c r="N2222" i="1"/>
  <c r="N1740" i="1"/>
  <c r="P1469" i="1"/>
  <c r="N970" i="1"/>
  <c r="M764" i="1"/>
  <c r="N764" i="1"/>
  <c r="O764" i="1"/>
  <c r="P764" i="1"/>
  <c r="M761" i="1"/>
  <c r="N761" i="1"/>
  <c r="O761" i="1"/>
  <c r="P761" i="1"/>
  <c r="N757" i="1"/>
  <c r="O757" i="1"/>
  <c r="P757" i="1"/>
  <c r="N754" i="1"/>
  <c r="O754" i="1"/>
  <c r="P754" i="1"/>
  <c r="M751" i="1"/>
  <c r="N751" i="1"/>
  <c r="O751" i="1"/>
  <c r="P751" i="1"/>
  <c r="N747" i="1"/>
  <c r="O747" i="1"/>
  <c r="P747" i="1"/>
  <c r="N743" i="1"/>
  <c r="O743" i="1"/>
  <c r="P743" i="1"/>
  <c r="N739" i="1"/>
  <c r="O739" i="1"/>
  <c r="P739" i="1"/>
  <c r="O1608" i="1" l="1"/>
  <c r="O1469" i="1"/>
  <c r="N735" i="1"/>
  <c r="O735" i="1"/>
  <c r="P735" i="1"/>
  <c r="M732" i="1"/>
  <c r="N732" i="1"/>
  <c r="O732" i="1"/>
  <c r="P732" i="1"/>
  <c r="N729" i="1"/>
  <c r="O729" i="1"/>
  <c r="P729" i="1"/>
  <c r="M726" i="1"/>
  <c r="N726" i="1"/>
  <c r="O726" i="1"/>
  <c r="P726" i="1"/>
  <c r="M720" i="1"/>
  <c r="N720" i="1"/>
  <c r="O720" i="1"/>
  <c r="P720" i="1"/>
  <c r="M717" i="1"/>
  <c r="N717" i="1"/>
  <c r="O717" i="1"/>
  <c r="P717" i="1"/>
  <c r="M714" i="1"/>
  <c r="N714" i="1"/>
  <c r="O714" i="1"/>
  <c r="P714" i="1"/>
  <c r="M711" i="1"/>
  <c r="N711" i="1"/>
  <c r="O711" i="1"/>
  <c r="P711" i="1"/>
  <c r="M708" i="1"/>
  <c r="N708" i="1"/>
  <c r="O708" i="1"/>
  <c r="P708" i="1"/>
  <c r="M705" i="1"/>
  <c r="N705" i="1"/>
  <c r="N701" i="1"/>
  <c r="O701" i="1"/>
  <c r="P701" i="1"/>
  <c r="N697" i="1"/>
  <c r="O697" i="1"/>
  <c r="P697" i="1"/>
  <c r="N693" i="1"/>
  <c r="O693" i="1"/>
  <c r="P693" i="1"/>
  <c r="M690" i="1"/>
  <c r="Q690" i="1" s="1"/>
  <c r="N690" i="1"/>
  <c r="O690" i="1"/>
  <c r="P690" i="1"/>
  <c r="N683" i="1"/>
  <c r="O683" i="1"/>
  <c r="P683" i="1"/>
  <c r="N680" i="1"/>
  <c r="O680" i="1"/>
  <c r="P680" i="1"/>
  <c r="N667" i="1"/>
  <c r="N657" i="1"/>
  <c r="O657" i="1"/>
  <c r="P657" i="1"/>
  <c r="N647" i="1"/>
  <c r="N644" i="1"/>
  <c r="N641" i="1"/>
  <c r="N638" i="1"/>
  <c r="N635" i="1"/>
  <c r="N632" i="1"/>
  <c r="N629" i="1"/>
  <c r="N626" i="1"/>
  <c r="N623" i="1"/>
  <c r="N620" i="1"/>
  <c r="N617" i="1"/>
  <c r="N614" i="1"/>
  <c r="N608" i="1"/>
  <c r="N605" i="1"/>
  <c r="N602" i="1"/>
  <c r="M599" i="1"/>
  <c r="N599" i="1"/>
  <c r="N596" i="1"/>
  <c r="N593" i="1"/>
  <c r="N584" i="1"/>
  <c r="O584" i="1"/>
  <c r="P584" i="1"/>
  <c r="N579" i="1"/>
  <c r="O579" i="1"/>
  <c r="P579" i="1"/>
  <c r="N576" i="1"/>
  <c r="O576" i="1"/>
  <c r="P576" i="1"/>
  <c r="N567" i="1"/>
  <c r="O567" i="1"/>
  <c r="P567" i="1"/>
  <c r="N558" i="1"/>
  <c r="O558" i="1"/>
  <c r="P558" i="1"/>
  <c r="N549" i="1"/>
  <c r="O549" i="1"/>
  <c r="P549" i="1"/>
  <c r="N540" i="1"/>
  <c r="O540" i="1"/>
  <c r="P540" i="1"/>
  <c r="N537" i="1"/>
  <c r="O537" i="1"/>
  <c r="P537" i="1"/>
  <c r="N534" i="1"/>
  <c r="O534" i="1"/>
  <c r="P534" i="1"/>
  <c r="N531" i="1"/>
  <c r="O531" i="1"/>
  <c r="P531" i="1"/>
  <c r="N526" i="1"/>
  <c r="O526" i="1"/>
  <c r="P526" i="1"/>
  <c r="N521" i="1"/>
  <c r="O521" i="1"/>
  <c r="P521" i="1"/>
  <c r="N516" i="1"/>
  <c r="O516" i="1"/>
  <c r="P516" i="1"/>
  <c r="N511" i="1"/>
  <c r="O511" i="1"/>
  <c r="P511" i="1"/>
  <c r="N506" i="1"/>
  <c r="O506" i="1"/>
  <c r="P506" i="1"/>
  <c r="N503" i="1"/>
  <c r="O503" i="1"/>
  <c r="P503" i="1"/>
  <c r="M498" i="1"/>
  <c r="N498" i="1"/>
  <c r="M495" i="1"/>
  <c r="N495" i="1"/>
  <c r="M492" i="1"/>
  <c r="N492" i="1"/>
  <c r="M489" i="1"/>
  <c r="N489" i="1"/>
  <c r="M486" i="1"/>
  <c r="N486" i="1"/>
  <c r="M483" i="1"/>
  <c r="N483" i="1"/>
  <c r="M480" i="1"/>
  <c r="N480" i="1"/>
  <c r="M477" i="1"/>
  <c r="N477" i="1"/>
  <c r="M474" i="1"/>
  <c r="N474" i="1"/>
  <c r="M471" i="1"/>
  <c r="N471" i="1"/>
  <c r="M468" i="1"/>
  <c r="N468" i="1"/>
  <c r="M465" i="1"/>
  <c r="N465" i="1"/>
  <c r="M462" i="1"/>
  <c r="N462" i="1"/>
  <c r="M459" i="1"/>
  <c r="N459" i="1"/>
  <c r="M456" i="1"/>
  <c r="N456" i="1"/>
  <c r="M453" i="1"/>
  <c r="N453" i="1"/>
  <c r="M450" i="1"/>
  <c r="N450" i="1"/>
  <c r="M447" i="1"/>
  <c r="N447" i="1"/>
  <c r="M444" i="1"/>
  <c r="N444" i="1"/>
  <c r="M441" i="1"/>
  <c r="N441" i="1"/>
  <c r="M438" i="1"/>
  <c r="N438" i="1"/>
  <c r="M435" i="1"/>
  <c r="N435" i="1"/>
  <c r="M432" i="1"/>
  <c r="N432" i="1"/>
  <c r="M429" i="1"/>
  <c r="N429" i="1"/>
  <c r="M426" i="1"/>
  <c r="N426" i="1"/>
  <c r="M423" i="1"/>
  <c r="N423" i="1"/>
  <c r="M420" i="1"/>
  <c r="N420" i="1"/>
  <c r="M417" i="1"/>
  <c r="N417" i="1"/>
  <c r="M414" i="1"/>
  <c r="N414" i="1"/>
  <c r="M411" i="1"/>
  <c r="N411" i="1"/>
  <c r="M408" i="1"/>
  <c r="N408" i="1"/>
  <c r="M405" i="1"/>
  <c r="N405" i="1"/>
  <c r="M402" i="1"/>
  <c r="N402" i="1"/>
  <c r="M399" i="1"/>
  <c r="N399" i="1"/>
  <c r="N396" i="1"/>
  <c r="O396" i="1"/>
  <c r="P396" i="1"/>
  <c r="N393" i="1"/>
  <c r="O393" i="1"/>
  <c r="P393" i="1"/>
  <c r="N388" i="1"/>
  <c r="O388" i="1"/>
  <c r="P388" i="1"/>
  <c r="N385" i="1"/>
  <c r="O385" i="1"/>
  <c r="P385" i="1"/>
  <c r="N381" i="1"/>
  <c r="O381" i="1"/>
  <c r="P381" i="1"/>
  <c r="N377" i="1"/>
  <c r="O377" i="1"/>
  <c r="P377" i="1"/>
  <c r="N374" i="1"/>
  <c r="O374" i="1"/>
  <c r="P374" i="1"/>
  <c r="N371" i="1"/>
  <c r="O371" i="1"/>
  <c r="P371" i="1"/>
  <c r="N367" i="1"/>
  <c r="O367" i="1"/>
  <c r="P367" i="1"/>
  <c r="N363" i="1"/>
  <c r="O363" i="1"/>
  <c r="P363" i="1"/>
  <c r="N359" i="1"/>
  <c r="O359" i="1"/>
  <c r="P359" i="1"/>
  <c r="N356" i="1"/>
  <c r="O356" i="1"/>
  <c r="P356" i="1"/>
  <c r="N353" i="1"/>
  <c r="O353" i="1"/>
  <c r="P353" i="1"/>
  <c r="N350" i="1"/>
  <c r="O350" i="1"/>
  <c r="P350" i="1"/>
  <c r="N347" i="1"/>
  <c r="O347" i="1"/>
  <c r="P347" i="1"/>
  <c r="N343" i="1"/>
  <c r="O343" i="1"/>
  <c r="P343" i="1"/>
  <c r="N339" i="1"/>
  <c r="O339" i="1"/>
  <c r="P339" i="1"/>
  <c r="N336" i="1"/>
  <c r="O336" i="1"/>
  <c r="P336" i="1"/>
  <c r="N333" i="1"/>
  <c r="O333" i="1"/>
  <c r="P333" i="1"/>
  <c r="N329" i="1"/>
  <c r="O329" i="1"/>
  <c r="P329" i="1"/>
  <c r="N325" i="1"/>
  <c r="O325" i="1"/>
  <c r="P325" i="1"/>
  <c r="N322" i="1"/>
  <c r="O322" i="1"/>
  <c r="P322" i="1"/>
  <c r="N319" i="1"/>
  <c r="O319" i="1"/>
  <c r="P319" i="1"/>
  <c r="N316" i="1"/>
  <c r="O316" i="1"/>
  <c r="P316" i="1"/>
  <c r="N313" i="1"/>
  <c r="O313" i="1"/>
  <c r="P313" i="1"/>
  <c r="N310" i="1"/>
  <c r="O310" i="1"/>
  <c r="P310" i="1"/>
  <c r="N307" i="1"/>
  <c r="O307" i="1"/>
  <c r="P307" i="1"/>
  <c r="N304" i="1"/>
  <c r="O304" i="1"/>
  <c r="P304" i="1"/>
  <c r="N300" i="1"/>
  <c r="O300" i="1"/>
  <c r="P300" i="1"/>
  <c r="N297" i="1"/>
  <c r="O297" i="1"/>
  <c r="P297" i="1"/>
  <c r="N291" i="1"/>
  <c r="O291" i="1"/>
  <c r="P291" i="1"/>
  <c r="N288" i="1"/>
  <c r="O288" i="1"/>
  <c r="P288" i="1"/>
  <c r="N284" i="1"/>
  <c r="O284" i="1"/>
  <c r="P284" i="1"/>
  <c r="N281" i="1"/>
  <c r="O281" i="1"/>
  <c r="P281" i="1"/>
  <c r="N278" i="1"/>
  <c r="O278" i="1"/>
  <c r="P278" i="1"/>
  <c r="N275" i="1"/>
  <c r="O275" i="1"/>
  <c r="P275" i="1"/>
  <c r="M272" i="1"/>
  <c r="N272" i="1"/>
  <c r="O272" i="1"/>
  <c r="P272" i="1"/>
  <c r="M268" i="1"/>
  <c r="N268" i="1"/>
  <c r="O268" i="1"/>
  <c r="P268" i="1"/>
  <c r="M265" i="1"/>
  <c r="N265" i="1"/>
  <c r="O265" i="1"/>
  <c r="P265" i="1"/>
  <c r="I263" i="1"/>
  <c r="N260" i="1"/>
  <c r="N257" i="1"/>
  <c r="N254" i="1"/>
  <c r="N251" i="1"/>
  <c r="N248" i="1"/>
  <c r="N245" i="1"/>
  <c r="N242" i="1"/>
  <c r="N204" i="1"/>
  <c r="N201" i="1"/>
  <c r="N178" i="1"/>
  <c r="M175" i="1"/>
  <c r="N175" i="1"/>
  <c r="M172" i="1"/>
  <c r="N172" i="1"/>
  <c r="M169" i="1"/>
  <c r="N169" i="1"/>
  <c r="N166" i="1"/>
  <c r="O166" i="1"/>
  <c r="P166" i="1"/>
  <c r="N160" i="1"/>
  <c r="O160" i="1"/>
  <c r="P160" i="1"/>
  <c r="I152" i="1"/>
  <c r="H152" i="1"/>
  <c r="N149" i="1"/>
  <c r="O149" i="1"/>
  <c r="M147" i="1"/>
  <c r="N147" i="1"/>
  <c r="O147" i="1"/>
  <c r="P147" i="1"/>
  <c r="M144" i="1"/>
  <c r="N144" i="1"/>
  <c r="N141" i="1"/>
  <c r="N138" i="1"/>
  <c r="N135" i="1"/>
  <c r="N132" i="1"/>
  <c r="N129" i="1"/>
  <c r="O129" i="1"/>
  <c r="P129" i="1"/>
  <c r="N126" i="1"/>
  <c r="O126" i="1"/>
  <c r="P126" i="1"/>
  <c r="N122" i="1"/>
  <c r="O122" i="1"/>
  <c r="P122" i="1"/>
  <c r="N119" i="1"/>
  <c r="O119" i="1"/>
  <c r="P119" i="1"/>
  <c r="N109" i="1"/>
  <c r="O109" i="1"/>
  <c r="P109" i="1"/>
  <c r="N106" i="1"/>
  <c r="O106" i="1"/>
  <c r="P106" i="1"/>
  <c r="N103" i="1"/>
  <c r="O103" i="1"/>
  <c r="P103" i="1"/>
  <c r="I101" i="1"/>
  <c r="H101" i="1"/>
  <c r="N98" i="1"/>
  <c r="N95" i="1"/>
  <c r="N92" i="1"/>
  <c r="N86" i="1"/>
  <c r="N83" i="1"/>
  <c r="N80" i="1"/>
  <c r="N77" i="1"/>
  <c r="N74" i="1"/>
  <c r="N70" i="1"/>
  <c r="O70" i="1"/>
  <c r="P70" i="1"/>
  <c r="N67" i="1"/>
  <c r="O67" i="1"/>
  <c r="P67" i="1"/>
  <c r="N53" i="1"/>
  <c r="O53" i="1"/>
  <c r="P53" i="1"/>
  <c r="N50" i="1"/>
  <c r="O50" i="1"/>
  <c r="P50" i="1"/>
  <c r="N47" i="1"/>
  <c r="N44" i="1" s="1"/>
  <c r="O47" i="1"/>
  <c r="O44" i="1" s="1"/>
  <c r="P47" i="1"/>
  <c r="P44" i="1" s="1"/>
  <c r="Q2560" i="1"/>
  <c r="Q2559" i="1"/>
  <c r="Q2539" i="1"/>
  <c r="Q2537" i="1"/>
  <c r="Q2534" i="1"/>
  <c r="Q2530" i="1"/>
  <c r="Q2528" i="1"/>
  <c r="Q2441" i="1"/>
  <c r="Q2439" i="1"/>
  <c r="Q2436" i="1"/>
  <c r="Q2433" i="1"/>
  <c r="Q2427" i="1"/>
  <c r="Q2426" i="1"/>
  <c r="Q2425" i="1"/>
  <c r="Q2424" i="1"/>
  <c r="Q2423" i="1"/>
  <c r="Q2421" i="1"/>
  <c r="Q2420" i="1"/>
  <c r="Q2418" i="1"/>
  <c r="Q2417" i="1"/>
  <c r="Q2415" i="1"/>
  <c r="Q2414" i="1"/>
  <c r="Q2409" i="1"/>
  <c r="Q2407" i="1"/>
  <c r="Q2404" i="1"/>
  <c r="Q2401" i="1"/>
  <c r="Q2398" i="1"/>
  <c r="Q2395" i="1"/>
  <c r="Q2392" i="1"/>
  <c r="Q2389" i="1"/>
  <c r="Q2386" i="1"/>
  <c r="Q2383" i="1"/>
  <c r="Q2380" i="1"/>
  <c r="Q2377" i="1"/>
  <c r="Q2374" i="1"/>
  <c r="Q2371" i="1"/>
  <c r="Q2368" i="1"/>
  <c r="Q2365" i="1"/>
  <c r="Q2362" i="1"/>
  <c r="Q2359" i="1"/>
  <c r="Q2356" i="1"/>
  <c r="Q2353" i="1"/>
  <c r="Q2350" i="1"/>
  <c r="Q2347" i="1"/>
  <c r="Q2344" i="1"/>
  <c r="Q2341" i="1"/>
  <c r="Q2338" i="1"/>
  <c r="Q2335" i="1"/>
  <c r="Q2332" i="1"/>
  <c r="Q2329" i="1"/>
  <c r="Q2326" i="1"/>
  <c r="Q2323" i="1"/>
  <c r="Q2320" i="1"/>
  <c r="Q2316" i="1"/>
  <c r="Q2313" i="1"/>
  <c r="Q2312" i="1"/>
  <c r="Q2309" i="1"/>
  <c r="Q2306" i="1"/>
  <c r="Q2305" i="1"/>
  <c r="Q2302" i="1"/>
  <c r="Q2301" i="1"/>
  <c r="Q2298" i="1"/>
  <c r="Q2297" i="1"/>
  <c r="Q2294" i="1"/>
  <c r="Q2291" i="1"/>
  <c r="Q2288" i="1"/>
  <c r="Q2285" i="1"/>
  <c r="Q2282" i="1"/>
  <c r="Q2281" i="1"/>
  <c r="Q2278" i="1"/>
  <c r="Q2277" i="1"/>
  <c r="Q2274" i="1"/>
  <c r="Q2271" i="1"/>
  <c r="Q2270" i="1"/>
  <c r="Q2269" i="1"/>
  <c r="Q2266" i="1"/>
  <c r="Q2265" i="1"/>
  <c r="Q2262" i="1"/>
  <c r="Q2261" i="1"/>
  <c r="Q2258" i="1"/>
  <c r="Q2257" i="1"/>
  <c r="Q2256" i="1"/>
  <c r="Q2253" i="1"/>
  <c r="Q2250" i="1"/>
  <c r="Q2249" i="1"/>
  <c r="Q2248" i="1"/>
  <c r="Q2245" i="1"/>
  <c r="Q2244" i="1"/>
  <c r="Q2241" i="1"/>
  <c r="Q2240" i="1"/>
  <c r="Q2239" i="1"/>
  <c r="Q2236" i="1"/>
  <c r="Q2233" i="1"/>
  <c r="Q2232" i="1"/>
  <c r="Q2229" i="1"/>
  <c r="Q2228" i="1"/>
  <c r="Q2225" i="1"/>
  <c r="Q2223" i="1"/>
  <c r="Q2126" i="1"/>
  <c r="Q2124" i="1"/>
  <c r="Q2121" i="1"/>
  <c r="Q2118" i="1"/>
  <c r="Q2115" i="1"/>
  <c r="Q2112" i="1"/>
  <c r="Q2109" i="1"/>
  <c r="Q2106" i="1"/>
  <c r="Q2103" i="1"/>
  <c r="Q2100" i="1"/>
  <c r="Q2097" i="1"/>
  <c r="Q2094" i="1"/>
  <c r="Q2091" i="1"/>
  <c r="Q2088" i="1"/>
  <c r="Q2085" i="1"/>
  <c r="Q2082" i="1"/>
  <c r="Q2079" i="1"/>
  <c r="Q2076" i="1"/>
  <c r="Q2073" i="1"/>
  <c r="Q2070" i="1"/>
  <c r="Q2067" i="1"/>
  <c r="Q2064" i="1"/>
  <c r="Q2061" i="1"/>
  <c r="Q2058" i="1"/>
  <c r="Q2055" i="1"/>
  <c r="Q2052" i="1"/>
  <c r="Q2049" i="1"/>
  <c r="Q2046" i="1"/>
  <c r="Q2043" i="1"/>
  <c r="Q2040" i="1"/>
  <c r="Q2037" i="1"/>
  <c r="Q2034" i="1"/>
  <c r="Q2031" i="1"/>
  <c r="Q2028" i="1"/>
  <c r="Q2025" i="1"/>
  <c r="Q2022" i="1"/>
  <c r="Q2019" i="1"/>
  <c r="Q2016" i="1"/>
  <c r="Q2007" i="1"/>
  <c r="Q2006" i="1"/>
  <c r="Q2005" i="1"/>
  <c r="Q2002" i="1"/>
  <c r="Q1992" i="1"/>
  <c r="Q1991" i="1"/>
  <c r="Q1990" i="1"/>
  <c r="Q1987" i="1"/>
  <c r="Q1986" i="1"/>
  <c r="Q1985" i="1"/>
  <c r="Q1982" i="1"/>
  <c r="Q1981" i="1"/>
  <c r="Q1978" i="1"/>
  <c r="Q1975" i="1"/>
  <c r="Q1974" i="1"/>
  <c r="Q1971" i="1"/>
  <c r="Q1970" i="1"/>
  <c r="Q1967" i="1"/>
  <c r="Q1966" i="1"/>
  <c r="Q1963" i="1"/>
  <c r="Q1962" i="1"/>
  <c r="Q1959" i="1"/>
  <c r="Q1958" i="1"/>
  <c r="Q1955" i="1"/>
  <c r="Q1954" i="1"/>
  <c r="Q1951" i="1"/>
  <c r="Q1950" i="1"/>
  <c r="Q1947" i="1"/>
  <c r="Q1944" i="1"/>
  <c r="Q1936" i="1"/>
  <c r="Q1933" i="1"/>
  <c r="Q1932" i="1"/>
  <c r="Q1929" i="1"/>
  <c r="Q1928" i="1"/>
  <c r="Q1925" i="1"/>
  <c r="Q1924" i="1"/>
  <c r="Q1921" i="1"/>
  <c r="Q1920" i="1"/>
  <c r="Q1911" i="1"/>
  <c r="Q1908" i="1"/>
  <c r="Q1905" i="1"/>
  <c r="Q1902" i="1"/>
  <c r="Q1899" i="1"/>
  <c r="Q1897" i="1"/>
  <c r="Q1883" i="1"/>
  <c r="Q1881" i="1"/>
  <c r="Q1880" i="1"/>
  <c r="Q1879" i="1"/>
  <c r="Q1877" i="1"/>
  <c r="Q1876" i="1"/>
  <c r="Q1875" i="1"/>
  <c r="Q1874" i="1"/>
  <c r="Q1872" i="1"/>
  <c r="Q1851" i="1"/>
  <c r="Q1850" i="1"/>
  <c r="Q1849" i="1"/>
  <c r="Q1848" i="1"/>
  <c r="Q1846" i="1"/>
  <c r="Q1802" i="1"/>
  <c r="Q1781" i="1"/>
  <c r="Q1778" i="1"/>
  <c r="Q1770" i="1"/>
  <c r="Q1769" i="1"/>
  <c r="Q1767" i="1"/>
  <c r="Q1766" i="1"/>
  <c r="Q1765" i="1"/>
  <c r="Q1764" i="1"/>
  <c r="Q1763" i="1"/>
  <c r="Q1760" i="1"/>
  <c r="Q1757" i="1"/>
  <c r="Q1755" i="1"/>
  <c r="Q1741" i="1"/>
  <c r="Q1736" i="1"/>
  <c r="Q1734" i="1"/>
  <c r="Q1730" i="1"/>
  <c r="Q1728" i="1"/>
  <c r="Q1632" i="1"/>
  <c r="Q1630" i="1"/>
  <c r="Q1629" i="1"/>
  <c r="Q1627" i="1"/>
  <c r="Q1626" i="1"/>
  <c r="Q1624" i="1"/>
  <c r="Q1623" i="1"/>
  <c r="Q1621" i="1"/>
  <c r="Q1620" i="1"/>
  <c r="Q1618" i="1"/>
  <c r="Q1617" i="1"/>
  <c r="Q1615" i="1"/>
  <c r="Q1614" i="1"/>
  <c r="Q1611" i="1"/>
  <c r="Q1609" i="1"/>
  <c r="Q1606" i="1"/>
  <c r="Q1605" i="1"/>
  <c r="Q1602" i="1"/>
  <c r="Q1601" i="1"/>
  <c r="Q1600" i="1"/>
  <c r="Q1597" i="1"/>
  <c r="Q1596" i="1"/>
  <c r="Q1595" i="1"/>
  <c r="Q1593" i="1"/>
  <c r="Q1592" i="1"/>
  <c r="Q1589" i="1"/>
  <c r="Q1588" i="1"/>
  <c r="Q1587" i="1"/>
  <c r="Q1585" i="1"/>
  <c r="Q1584" i="1"/>
  <c r="Q1582" i="1"/>
  <c r="Q1581" i="1"/>
  <c r="Q1579" i="1"/>
  <c r="Q1578" i="1"/>
  <c r="Q1576" i="1"/>
  <c r="Q1575" i="1"/>
  <c r="Q1573" i="1"/>
  <c r="Q1572" i="1"/>
  <c r="Q1570" i="1"/>
  <c r="Q1569" i="1"/>
  <c r="Q1567" i="1"/>
  <c r="Q1566" i="1"/>
  <c r="Q1563" i="1"/>
  <c r="Q1562" i="1"/>
  <c r="Q1560" i="1"/>
  <c r="Q1559" i="1"/>
  <c r="Q1557" i="1"/>
  <c r="Q1556" i="1"/>
  <c r="Q1553" i="1"/>
  <c r="Q1551" i="1"/>
  <c r="Q1550" i="1"/>
  <c r="Q1548" i="1"/>
  <c r="Q1547" i="1"/>
  <c r="Q1544" i="1"/>
  <c r="Q1543" i="1"/>
  <c r="Q1541" i="1"/>
  <c r="Q1540" i="1"/>
  <c r="Q1538" i="1"/>
  <c r="Q1537" i="1"/>
  <c r="Q1535" i="1"/>
  <c r="Q1534" i="1"/>
  <c r="Q1531" i="1"/>
  <c r="Q1530" i="1"/>
  <c r="Q1529" i="1"/>
  <c r="Q1526" i="1"/>
  <c r="Q1525" i="1"/>
  <c r="Q1524" i="1"/>
  <c r="Q1521" i="1"/>
  <c r="Q1520" i="1"/>
  <c r="Q1519" i="1"/>
  <c r="Q1516" i="1"/>
  <c r="Q1515" i="1"/>
  <c r="Q1514" i="1"/>
  <c r="Q1511" i="1"/>
  <c r="Q1510" i="1"/>
  <c r="Q1509" i="1"/>
  <c r="Q1504" i="1"/>
  <c r="Q1503" i="1"/>
  <c r="Q1501" i="1"/>
  <c r="Q1500" i="1"/>
  <c r="Q1498" i="1"/>
  <c r="Q1497" i="1"/>
  <c r="Q1494" i="1"/>
  <c r="Q1493" i="1"/>
  <c r="Q1492" i="1"/>
  <c r="Q1489" i="1"/>
  <c r="Q1488" i="1"/>
  <c r="Q1487" i="1"/>
  <c r="Q1485" i="1"/>
  <c r="Q1484" i="1"/>
  <c r="Q1482" i="1"/>
  <c r="Q1481" i="1"/>
  <c r="Q1479" i="1"/>
  <c r="Q1478" i="1"/>
  <c r="Q1476" i="1"/>
  <c r="Q1475" i="1"/>
  <c r="Q1472" i="1"/>
  <c r="Q1470" i="1"/>
  <c r="Q1313" i="1"/>
  <c r="Q1310" i="1"/>
  <c r="Q1307" i="1"/>
  <c r="Q1304" i="1"/>
  <c r="Q1301" i="1"/>
  <c r="Q1298" i="1"/>
  <c r="Q1295" i="1"/>
  <c r="Q1292" i="1"/>
  <c r="Q1289" i="1"/>
  <c r="Q1286" i="1"/>
  <c r="Q1283" i="1"/>
  <c r="Q1280" i="1"/>
  <c r="Q1277" i="1"/>
  <c r="Q1274" i="1"/>
  <c r="Q1271" i="1"/>
  <c r="Q1268" i="1"/>
  <c r="Q1265" i="1"/>
  <c r="Q1262" i="1"/>
  <c r="Q1259" i="1"/>
  <c r="Q1256" i="1"/>
  <c r="Q1253" i="1"/>
  <c r="Q1250" i="1"/>
  <c r="Q1247" i="1"/>
  <c r="Q1244" i="1"/>
  <c r="Q1241" i="1"/>
  <c r="Q1238" i="1"/>
  <c r="Q1235" i="1"/>
  <c r="Q1232" i="1"/>
  <c r="Q1229" i="1"/>
  <c r="Q1214" i="1"/>
  <c r="Q1213" i="1"/>
  <c r="Q1212" i="1"/>
  <c r="Q1203" i="1"/>
  <c r="Q1202" i="1"/>
  <c r="Q1201" i="1"/>
  <c r="Q1198" i="1"/>
  <c r="Q1195" i="1"/>
  <c r="Q1192" i="1"/>
  <c r="Q1189" i="1"/>
  <c r="Q1186" i="1"/>
  <c r="Q1183" i="1"/>
  <c r="Q1180" i="1"/>
  <c r="Q1177" i="1"/>
  <c r="Q1176" i="1"/>
  <c r="Q1173" i="1"/>
  <c r="Q1170" i="1"/>
  <c r="Q1169" i="1"/>
  <c r="Q1157" i="1"/>
  <c r="Q1154" i="1"/>
  <c r="Q1151" i="1"/>
  <c r="Q1148" i="1"/>
  <c r="Q1147" i="1"/>
  <c r="Q1144" i="1"/>
  <c r="Q1141" i="1"/>
  <c r="Q1140" i="1"/>
  <c r="Q1139" i="1"/>
  <c r="Q1136" i="1"/>
  <c r="Q1135" i="1"/>
  <c r="Q1132" i="1"/>
  <c r="Q1131" i="1"/>
  <c r="Q1128" i="1"/>
  <c r="Q1127" i="1"/>
  <c r="Q1124" i="1"/>
  <c r="Q1121" i="1"/>
  <c r="Q1118" i="1"/>
  <c r="Q1117" i="1"/>
  <c r="Q1114" i="1"/>
  <c r="Q1111" i="1"/>
  <c r="Q1110" i="1"/>
  <c r="Q1107" i="1"/>
  <c r="Q1104" i="1"/>
  <c r="Q1103" i="1"/>
  <c r="Q1100" i="1"/>
  <c r="Q1099" i="1"/>
  <c r="Q1096" i="1"/>
  <c r="Q1095" i="1"/>
  <c r="Q1092" i="1"/>
  <c r="Q1091" i="1"/>
  <c r="Q1088" i="1"/>
  <c r="Q1087" i="1"/>
  <c r="Q1086" i="1"/>
  <c r="Q1084" i="1"/>
  <c r="Q1079" i="1"/>
  <c r="Q1078" i="1"/>
  <c r="Q1077" i="1"/>
  <c r="Q1076" i="1"/>
  <c r="Q1075" i="1"/>
  <c r="Q1062" i="1"/>
  <c r="Q1061" i="1"/>
  <c r="Q1060" i="1"/>
  <c r="Q1059" i="1"/>
  <c r="Q1058" i="1"/>
  <c r="Q1051" i="1"/>
  <c r="Q1048" i="1"/>
  <c r="Q1046" i="1"/>
  <c r="Q1045" i="1"/>
  <c r="Q1044" i="1"/>
  <c r="Q1041" i="1"/>
  <c r="Q1038" i="1"/>
  <c r="Q1037" i="1"/>
  <c r="Q1036" i="1"/>
  <c r="Q1035" i="1"/>
  <c r="Q1028" i="1"/>
  <c r="Q971" i="1"/>
  <c r="Q956" i="1"/>
  <c r="Q955" i="1"/>
  <c r="Q952" i="1"/>
  <c r="Q951" i="1"/>
  <c r="Q950" i="1"/>
  <c r="Q945" i="1"/>
  <c r="Q944" i="1"/>
  <c r="Q943" i="1"/>
  <c r="Q917" i="1"/>
  <c r="Q916" i="1"/>
  <c r="Q915" i="1"/>
  <c r="Q914" i="1"/>
  <c r="Q913" i="1"/>
  <c r="Q910" i="1"/>
  <c r="Q909" i="1"/>
  <c r="Q908" i="1"/>
  <c r="Q907" i="1"/>
  <c r="Q906" i="1"/>
  <c r="Q905" i="1"/>
  <c r="Q903" i="1"/>
  <c r="Q893" i="1"/>
  <c r="Q877" i="1"/>
  <c r="Q784" i="1"/>
  <c r="Q783" i="1"/>
  <c r="Q778" i="1"/>
  <c r="Q777" i="1"/>
  <c r="Q766" i="1"/>
  <c r="Q765" i="1"/>
  <c r="Q763" i="1"/>
  <c r="Q762" i="1"/>
  <c r="Q761" i="1"/>
  <c r="Q755" i="1"/>
  <c r="Q753" i="1"/>
  <c r="Q752" i="1"/>
  <c r="Q751" i="1"/>
  <c r="Q749" i="1"/>
  <c r="Q748" i="1"/>
  <c r="Q745" i="1"/>
  <c r="Q744" i="1"/>
  <c r="Q741" i="1"/>
  <c r="Q740" i="1"/>
  <c r="Q737" i="1"/>
  <c r="Q736" i="1"/>
  <c r="Q734" i="1"/>
  <c r="Q733" i="1"/>
  <c r="Q730" i="1"/>
  <c r="Q728" i="1"/>
  <c r="Q727" i="1"/>
  <c r="Q725" i="1"/>
  <c r="Q724" i="1"/>
  <c r="Q722" i="1"/>
  <c r="Q721" i="1"/>
  <c r="Q719" i="1"/>
  <c r="Q718" i="1"/>
  <c r="Q716" i="1"/>
  <c r="Q715" i="1"/>
  <c r="Q713" i="1"/>
  <c r="Q712" i="1"/>
  <c r="Q710" i="1"/>
  <c r="Q709" i="1"/>
  <c r="Q707" i="1"/>
  <c r="Q703" i="1"/>
  <c r="Q702" i="1"/>
  <c r="Q699" i="1"/>
  <c r="Q698" i="1"/>
  <c r="Q695" i="1"/>
  <c r="Q694" i="1"/>
  <c r="Q692" i="1"/>
  <c r="Q691" i="1"/>
  <c r="Q685" i="1"/>
  <c r="Q684" i="1"/>
  <c r="Q681" i="1"/>
  <c r="Q658" i="1"/>
  <c r="Q601" i="1"/>
  <c r="Q502" i="1"/>
  <c r="Q500" i="1"/>
  <c r="Q497" i="1"/>
  <c r="Q494" i="1"/>
  <c r="Q491" i="1"/>
  <c r="Q488" i="1"/>
  <c r="Q485" i="1"/>
  <c r="Q482" i="1"/>
  <c r="Q479" i="1"/>
  <c r="Q476" i="1"/>
  <c r="Q473" i="1"/>
  <c r="Q470" i="1"/>
  <c r="Q467" i="1"/>
  <c r="Q464" i="1"/>
  <c r="Q461" i="1"/>
  <c r="Q458" i="1"/>
  <c r="Q455" i="1"/>
  <c r="Q452" i="1"/>
  <c r="Q449" i="1"/>
  <c r="Q446" i="1"/>
  <c r="Q443" i="1"/>
  <c r="Q440" i="1"/>
  <c r="Q437" i="1"/>
  <c r="Q434" i="1"/>
  <c r="Q431" i="1"/>
  <c r="Q428" i="1"/>
  <c r="Q425" i="1"/>
  <c r="Q422" i="1"/>
  <c r="Q419" i="1"/>
  <c r="Q416" i="1"/>
  <c r="Q413" i="1"/>
  <c r="Q410" i="1"/>
  <c r="Q407" i="1"/>
  <c r="Q404" i="1"/>
  <c r="Q401" i="1"/>
  <c r="Q394" i="1"/>
  <c r="Q391" i="1"/>
  <c r="Q390" i="1"/>
  <c r="Q389" i="1"/>
  <c r="Q386" i="1"/>
  <c r="Q375" i="1"/>
  <c r="Q372" i="1"/>
  <c r="Q369" i="1"/>
  <c r="Q368" i="1"/>
  <c r="Q365" i="1"/>
  <c r="Q364" i="1"/>
  <c r="Q361" i="1"/>
  <c r="Q360" i="1"/>
  <c r="Q357" i="1"/>
  <c r="Q354" i="1"/>
  <c r="Q351" i="1"/>
  <c r="Q348" i="1"/>
  <c r="Q345" i="1"/>
  <c r="Q344" i="1"/>
  <c r="Q341" i="1"/>
  <c r="Q340" i="1"/>
  <c r="Q334" i="1"/>
  <c r="Q331" i="1"/>
  <c r="Q330" i="1"/>
  <c r="Q327" i="1"/>
  <c r="Q326" i="1"/>
  <c r="Q323" i="1"/>
  <c r="Q320" i="1"/>
  <c r="Q317" i="1"/>
  <c r="Q314" i="1"/>
  <c r="Q311" i="1"/>
  <c r="Q308" i="1"/>
  <c r="Q305" i="1"/>
  <c r="Q302" i="1"/>
  <c r="Q301" i="1"/>
  <c r="Q298" i="1"/>
  <c r="Q295" i="1"/>
  <c r="Q292" i="1"/>
  <c r="Q289" i="1"/>
  <c r="Q286" i="1"/>
  <c r="Q285" i="1"/>
  <c r="Q282" i="1"/>
  <c r="Q279" i="1"/>
  <c r="Q276" i="1"/>
  <c r="Q274" i="1"/>
  <c r="Q273" i="1"/>
  <c r="Q271" i="1"/>
  <c r="Q270" i="1"/>
  <c r="Q269" i="1"/>
  <c r="Q267" i="1"/>
  <c r="Q266" i="1"/>
  <c r="Q177" i="1"/>
  <c r="Q174" i="1"/>
  <c r="Q171" i="1"/>
  <c r="Q148" i="1"/>
  <c r="Q146" i="1"/>
  <c r="Q123" i="1"/>
  <c r="Q39" i="1"/>
  <c r="Q38" i="1"/>
  <c r="Q37" i="1"/>
  <c r="Q36" i="1"/>
  <c r="N34" i="1"/>
  <c r="O34" i="1"/>
  <c r="P34" i="1"/>
  <c r="O884" i="1"/>
  <c r="O876" i="1" s="1"/>
  <c r="M887" i="1"/>
  <c r="Q887" i="1" s="1"/>
  <c r="M882" i="1"/>
  <c r="Q882" i="1" s="1"/>
  <c r="M2544" i="1"/>
  <c r="Q2542" i="1"/>
  <c r="M2541" i="1"/>
  <c r="M1745" i="1"/>
  <c r="Q1745" i="1" s="1"/>
  <c r="Q34" i="1" l="1"/>
  <c r="Q381" i="1"/>
  <c r="Q396" i="1"/>
  <c r="Q377" i="1"/>
  <c r="Q336" i="1"/>
  <c r="Q166" i="1"/>
  <c r="N181" i="1"/>
  <c r="Q268" i="1"/>
  <c r="Q265" i="1"/>
  <c r="Q708" i="1"/>
  <c r="Q714" i="1"/>
  <c r="Q720" i="1"/>
  <c r="Q2541" i="1"/>
  <c r="M2540" i="1"/>
  <c r="Q2540" i="1" s="1"/>
  <c r="Q2544" i="1"/>
  <c r="Q147" i="1"/>
  <c r="Q272" i="1"/>
  <c r="Q717" i="1"/>
  <c r="Q726" i="1"/>
  <c r="Q711" i="1"/>
  <c r="Q732" i="1"/>
  <c r="N152" i="1"/>
  <c r="N501" i="1"/>
  <c r="N101" i="1"/>
  <c r="N32" i="1"/>
  <c r="Q888" i="1" l="1"/>
  <c r="P884" i="1"/>
  <c r="P876" i="1" s="1"/>
  <c r="L2543" i="1"/>
  <c r="L2538" i="1" s="1"/>
  <c r="Q2545" i="1" l="1"/>
  <c r="M2543" i="1"/>
  <c r="M2538" i="1" s="1"/>
  <c r="Q2538" i="1" s="1"/>
  <c r="Q2543" i="1" l="1"/>
  <c r="Q870" i="1"/>
  <c r="M869" i="1"/>
  <c r="O865" i="1"/>
  <c r="M866" i="1"/>
  <c r="O862" i="1"/>
  <c r="M863" i="1"/>
  <c r="M862" i="1" s="1"/>
  <c r="L1689" i="1"/>
  <c r="M1691" i="1"/>
  <c r="Q1691" i="1" s="1"/>
  <c r="Q866" i="1" l="1"/>
  <c r="M865" i="1"/>
  <c r="Q869" i="1"/>
  <c r="M868" i="1"/>
  <c r="Q868" i="1" s="1"/>
  <c r="P862" i="1"/>
  <c r="Q863" i="1"/>
  <c r="P865" i="1"/>
  <c r="Q865" i="1" l="1"/>
  <c r="Q867" i="1"/>
  <c r="Q862" i="1"/>
  <c r="Q864" i="1"/>
  <c r="Q1696" i="1" l="1"/>
  <c r="M1695" i="1"/>
  <c r="Q1693" i="1"/>
  <c r="M1692" i="1"/>
  <c r="Q1692" i="1" s="1"/>
  <c r="M1690" i="1"/>
  <c r="Q1695" i="1" l="1"/>
  <c r="M1694" i="1"/>
  <c r="Q1694" i="1" s="1"/>
  <c r="Q1690" i="1"/>
  <c r="M1689" i="1"/>
  <c r="Q1689" i="1" s="1"/>
  <c r="O1697" i="1" l="1"/>
  <c r="M1698" i="1"/>
  <c r="L1697" i="1"/>
  <c r="Q1698" i="1" l="1"/>
  <c r="M1697" i="1"/>
  <c r="P1697" i="1"/>
  <c r="L1679" i="1"/>
  <c r="Q1699" i="1" l="1"/>
  <c r="Q1697" i="1"/>
  <c r="L2270" i="1"/>
  <c r="L2269" i="1"/>
  <c r="L2272" i="1" l="1"/>
  <c r="M2272" i="1" s="1"/>
  <c r="M2268" i="1" s="1"/>
  <c r="Q2268" i="1" s="1"/>
  <c r="L2268" i="1" l="1"/>
  <c r="Q2272" i="1"/>
  <c r="L1080" i="1"/>
  <c r="M1082" i="1"/>
  <c r="M1080" i="1" s="1"/>
  <c r="O1080" i="1"/>
  <c r="O1050" i="1" s="1"/>
  <c r="M262" i="1"/>
  <c r="L260" i="1"/>
  <c r="M250" i="1"/>
  <c r="L248" i="1"/>
  <c r="P260" i="1" l="1"/>
  <c r="O260" i="1"/>
  <c r="P1080" i="1"/>
  <c r="P1050" i="1" s="1"/>
  <c r="O248" i="1"/>
  <c r="Q250" i="1"/>
  <c r="M248" i="1"/>
  <c r="M260" i="1"/>
  <c r="Q262" i="1"/>
  <c r="Q1082" i="1"/>
  <c r="P248" i="1"/>
  <c r="Q1081" i="1" l="1"/>
  <c r="Q248" i="1"/>
  <c r="Q249" i="1"/>
  <c r="Q1080" i="1"/>
  <c r="Q261" i="1"/>
  <c r="Q260" i="1"/>
  <c r="H1845" i="1"/>
  <c r="L1847" i="1" l="1"/>
  <c r="M1852" i="1"/>
  <c r="M1847" i="1" s="1"/>
  <c r="Q1847" i="1" s="1"/>
  <c r="L1040" i="1"/>
  <c r="L1029" i="1"/>
  <c r="O2437" i="1"/>
  <c r="L2437" i="1"/>
  <c r="O2434" i="1"/>
  <c r="O2428" i="1"/>
  <c r="L2434" i="1"/>
  <c r="L2428" i="1"/>
  <c r="O2405" i="1"/>
  <c r="L2405" i="1"/>
  <c r="O2402" i="1"/>
  <c r="L2402" i="1"/>
  <c r="O2399" i="1"/>
  <c r="L2399" i="1"/>
  <c r="O2396" i="1"/>
  <c r="L2396" i="1"/>
  <c r="O2393" i="1"/>
  <c r="L2393" i="1"/>
  <c r="O2390" i="1"/>
  <c r="L2390" i="1"/>
  <c r="O2387" i="1"/>
  <c r="L2387" i="1"/>
  <c r="O2384" i="1"/>
  <c r="L2384" i="1"/>
  <c r="O2381" i="1"/>
  <c r="L2381" i="1"/>
  <c r="O2378" i="1"/>
  <c r="L2378" i="1"/>
  <c r="O2375" i="1"/>
  <c r="L2375" i="1"/>
  <c r="O2372" i="1"/>
  <c r="L2372" i="1"/>
  <c r="O2369" i="1"/>
  <c r="L2369" i="1"/>
  <c r="O2366" i="1"/>
  <c r="L2366" i="1"/>
  <c r="O2363" i="1"/>
  <c r="L2363" i="1"/>
  <c r="O2360" i="1"/>
  <c r="L2360" i="1"/>
  <c r="O2357" i="1"/>
  <c r="L2357" i="1"/>
  <c r="O2354" i="1"/>
  <c r="L2354" i="1"/>
  <c r="O2351" i="1"/>
  <c r="L2351" i="1"/>
  <c r="O2348" i="1"/>
  <c r="L2348" i="1"/>
  <c r="M1011" i="1"/>
  <c r="Q1011" i="1" s="1"/>
  <c r="M1010" i="1"/>
  <c r="M151" i="1"/>
  <c r="Q151" i="1" s="1"/>
  <c r="L149" i="1"/>
  <c r="O2408" i="1" l="1"/>
  <c r="Q1852" i="1"/>
  <c r="Q1010" i="1"/>
  <c r="M1009" i="1"/>
  <c r="Q1009" i="1" s="1"/>
  <c r="Q150" i="1"/>
  <c r="M149" i="1"/>
  <c r="Q149" i="1" s="1"/>
  <c r="P2360" i="1"/>
  <c r="Q2360" i="1" s="1"/>
  <c r="P2372" i="1"/>
  <c r="Q2372" i="1" s="1"/>
  <c r="P2384" i="1"/>
  <c r="Q2384" i="1" s="1"/>
  <c r="P2434" i="1"/>
  <c r="Q2434" i="1" s="1"/>
  <c r="P2357" i="1"/>
  <c r="Q2357" i="1" s="1"/>
  <c r="P2369" i="1"/>
  <c r="Q2369" i="1" s="1"/>
  <c r="P2381" i="1"/>
  <c r="Q2381" i="1" s="1"/>
  <c r="Q2391" i="1"/>
  <c r="L1009" i="1"/>
  <c r="M1042" i="1"/>
  <c r="M1040" i="1" s="1"/>
  <c r="P2428" i="1"/>
  <c r="P2437" i="1"/>
  <c r="Q2437" i="1" s="1"/>
  <c r="P2387" i="1"/>
  <c r="Q2387" i="1" s="1"/>
  <c r="P2399" i="1"/>
  <c r="Q2399" i="1" s="1"/>
  <c r="P2393" i="1"/>
  <c r="Q2393" i="1" s="1"/>
  <c r="P2405" i="1"/>
  <c r="Q2405" i="1" s="1"/>
  <c r="P2354" i="1"/>
  <c r="Q2354" i="1" s="1"/>
  <c r="P2366" i="1"/>
  <c r="Q2366" i="1" s="1"/>
  <c r="P2351" i="1"/>
  <c r="Q2351" i="1" s="1"/>
  <c r="P2375" i="1"/>
  <c r="Q2375" i="1" s="1"/>
  <c r="P2408" i="1" l="1"/>
  <c r="Q2435" i="1"/>
  <c r="Q2370" i="1"/>
  <c r="Q2382" i="1"/>
  <c r="Q2385" i="1"/>
  <c r="Q2358" i="1"/>
  <c r="Q2361" i="1"/>
  <c r="P2363" i="1"/>
  <c r="Q2363" i="1" s="1"/>
  <c r="Q2406" i="1"/>
  <c r="Q2397" i="1"/>
  <c r="P2396" i="1"/>
  <c r="Q2396" i="1" s="1"/>
  <c r="P2378" i="1"/>
  <c r="Q2378" i="1" s="1"/>
  <c r="Q2364" i="1"/>
  <c r="Q2394" i="1"/>
  <c r="Q2373" i="1"/>
  <c r="Q2349" i="1"/>
  <c r="P2348" i="1"/>
  <c r="Q2348" i="1" s="1"/>
  <c r="Q2403" i="1"/>
  <c r="P2402" i="1"/>
  <c r="Q2402" i="1" s="1"/>
  <c r="P2390" i="1"/>
  <c r="Q2390" i="1" s="1"/>
  <c r="Q1040" i="1"/>
  <c r="Q1042" i="1"/>
  <c r="Q2400" i="1"/>
  <c r="Q2376" i="1"/>
  <c r="Q2352" i="1"/>
  <c r="Q2367" i="1"/>
  <c r="Q2379" i="1"/>
  <c r="Q2432" i="1"/>
  <c r="Q2388" i="1"/>
  <c r="Q2355" i="1"/>
  <c r="Q2438" i="1"/>
  <c r="M948" i="1" l="1"/>
  <c r="P942" i="1"/>
  <c r="O942" i="1"/>
  <c r="M938" i="1"/>
  <c r="Q938" i="1" s="1"/>
  <c r="P931" i="1"/>
  <c r="O931" i="1"/>
  <c r="M930" i="1"/>
  <c r="Q930" i="1" s="1"/>
  <c r="P923" i="1"/>
  <c r="O923" i="1"/>
  <c r="Q948" i="1" l="1"/>
  <c r="Q929" i="1"/>
  <c r="Q937" i="1"/>
  <c r="Q947" i="1"/>
  <c r="O2345" i="1" l="1"/>
  <c r="L2345" i="1"/>
  <c r="O2342" i="1"/>
  <c r="L2342" i="1"/>
  <c r="O2339" i="1"/>
  <c r="L2339" i="1"/>
  <c r="O2336" i="1"/>
  <c r="L2336" i="1"/>
  <c r="O2333" i="1"/>
  <c r="L2333" i="1"/>
  <c r="O2330" i="1"/>
  <c r="L2330" i="1"/>
  <c r="O2327" i="1"/>
  <c r="L2327" i="1"/>
  <c r="O2324" i="1"/>
  <c r="L2324" i="1"/>
  <c r="O2321" i="1"/>
  <c r="L2321" i="1"/>
  <c r="O2318" i="1"/>
  <c r="L2318" i="1"/>
  <c r="M1870" i="1"/>
  <c r="P1868" i="1"/>
  <c r="L1868" i="1"/>
  <c r="M1867" i="1"/>
  <c r="P1865" i="1"/>
  <c r="L1865" i="1"/>
  <c r="M1864" i="1"/>
  <c r="P1862" i="1"/>
  <c r="L1862" i="1"/>
  <c r="H1871" i="1"/>
  <c r="H1753" i="1" s="1"/>
  <c r="L1873" i="1"/>
  <c r="Q1873" i="1" s="1"/>
  <c r="M1861" i="1"/>
  <c r="P1859" i="1"/>
  <c r="L1859" i="1"/>
  <c r="M1858" i="1"/>
  <c r="P1856" i="1"/>
  <c r="O1856" i="1"/>
  <c r="L1856" i="1"/>
  <c r="L2487" i="1"/>
  <c r="M2492" i="1"/>
  <c r="Q2492" i="1" s="1"/>
  <c r="L2478" i="1"/>
  <c r="O2558" i="1"/>
  <c r="N2558" i="1"/>
  <c r="N2546" i="1" s="1"/>
  <c r="N1753" i="1" s="1"/>
  <c r="M2557" i="1"/>
  <c r="P2555" i="1"/>
  <c r="P2546" i="1" s="1"/>
  <c r="L2555" i="1"/>
  <c r="M2554" i="1"/>
  <c r="Q2554" i="1" s="1"/>
  <c r="Q2553" i="1"/>
  <c r="M2552" i="1"/>
  <c r="Q2552" i="1" s="1"/>
  <c r="M2551" i="1"/>
  <c r="Q2551" i="1" s="1"/>
  <c r="M2550" i="1"/>
  <c r="Q2550" i="1" s="1"/>
  <c r="M2549" i="1"/>
  <c r="M1752" i="1"/>
  <c r="P1750" i="1"/>
  <c r="L1750" i="1"/>
  <c r="M1749" i="1"/>
  <c r="M1747" i="1" s="1"/>
  <c r="P1747" i="1"/>
  <c r="O1747" i="1"/>
  <c r="L1747" i="1"/>
  <c r="L1742" i="1"/>
  <c r="M1744" i="1"/>
  <c r="Q1744" i="1" s="1"/>
  <c r="M1743" i="1"/>
  <c r="M900" i="1"/>
  <c r="Q900" i="1" s="1"/>
  <c r="P892" i="1"/>
  <c r="M895" i="1"/>
  <c r="M894" i="1" l="1"/>
  <c r="Q895" i="1"/>
  <c r="M898" i="1"/>
  <c r="Q898" i="1" s="1"/>
  <c r="L2558" i="1"/>
  <c r="M2561" i="1"/>
  <c r="M2558" i="1" s="1"/>
  <c r="Q2558" i="1" s="1"/>
  <c r="P1845" i="1"/>
  <c r="P1740" i="1"/>
  <c r="Q1863" i="1"/>
  <c r="O1862" i="1"/>
  <c r="Q1751" i="1"/>
  <c r="O1750" i="1"/>
  <c r="O1740" i="1" s="1"/>
  <c r="Q1860" i="1"/>
  <c r="O1859" i="1"/>
  <c r="Q1864" i="1"/>
  <c r="M1862" i="1"/>
  <c r="Q1870" i="1"/>
  <c r="M1868" i="1"/>
  <c r="L1740" i="1"/>
  <c r="Q1752" i="1"/>
  <c r="M1750" i="1"/>
  <c r="Q2556" i="1"/>
  <c r="O2555" i="1"/>
  <c r="O2546" i="1" s="1"/>
  <c r="Q1858" i="1"/>
  <c r="M1856" i="1"/>
  <c r="Q1869" i="1"/>
  <c r="O1868" i="1"/>
  <c r="Q2549" i="1"/>
  <c r="M2548" i="1"/>
  <c r="Q2548" i="1" s="1"/>
  <c r="Q1861" i="1"/>
  <c r="M1859" i="1"/>
  <c r="Q1866" i="1"/>
  <c r="O1865" i="1"/>
  <c r="O2222" i="1"/>
  <c r="Q2557" i="1"/>
  <c r="M2555" i="1"/>
  <c r="Q1867" i="1"/>
  <c r="M1865" i="1"/>
  <c r="Q1743" i="1"/>
  <c r="Q1747" i="1"/>
  <c r="Q1749" i="1"/>
  <c r="Q1748" i="1"/>
  <c r="P2318" i="1"/>
  <c r="Q2318" i="1" s="1"/>
  <c r="Q1857" i="1"/>
  <c r="P2327" i="1"/>
  <c r="Q2327" i="1" s="1"/>
  <c r="L2548" i="1"/>
  <c r="P2345" i="1"/>
  <c r="Q2345" i="1" s="1"/>
  <c r="P2339" i="1"/>
  <c r="Q2339" i="1" s="1"/>
  <c r="P2342" i="1"/>
  <c r="Q2342" i="1" s="1"/>
  <c r="P2336" i="1"/>
  <c r="Q2336" i="1" s="1"/>
  <c r="P2324" i="1"/>
  <c r="Q2324" i="1" s="1"/>
  <c r="P2321" i="1"/>
  <c r="Q2321" i="1" s="1"/>
  <c r="P2333" i="1"/>
  <c r="Q2333" i="1" s="1"/>
  <c r="P2330" i="1"/>
  <c r="Q2330" i="1" s="1"/>
  <c r="M1746" i="1"/>
  <c r="Q1746" i="1" s="1"/>
  <c r="Q894" i="1" l="1"/>
  <c r="M892" i="1"/>
  <c r="Q892" i="1" s="1"/>
  <c r="L2546" i="1"/>
  <c r="Q2561" i="1"/>
  <c r="Q2319" i="1"/>
  <c r="Q1750" i="1"/>
  <c r="Q2555" i="1"/>
  <c r="Q1859" i="1"/>
  <c r="O1845" i="1"/>
  <c r="Q2346" i="1"/>
  <c r="Q2328" i="1"/>
  <c r="Q1862" i="1"/>
  <c r="Q2331" i="1"/>
  <c r="M2546" i="1"/>
  <c r="Q2546" i="1" s="1"/>
  <c r="P2222" i="1"/>
  <c r="Q2325" i="1"/>
  <c r="Q2334" i="1"/>
  <c r="M1742" i="1"/>
  <c r="M1740" i="1" s="1"/>
  <c r="Q1868" i="1"/>
  <c r="Q2343" i="1"/>
  <c r="Q2322" i="1"/>
  <c r="Q1856" i="1"/>
  <c r="Q1865" i="1"/>
  <c r="Q2340" i="1"/>
  <c r="Q2337" i="1"/>
  <c r="Q1740" i="1" l="1"/>
  <c r="Q1742" i="1"/>
  <c r="P1738" i="1"/>
  <c r="P1737" i="1" s="1"/>
  <c r="P1735" i="1" s="1"/>
  <c r="O1738" i="1"/>
  <c r="O1737" i="1" s="1"/>
  <c r="O1735" i="1" s="1"/>
  <c r="N1738" i="1"/>
  <c r="N1737" i="1" s="1"/>
  <c r="N1735" i="1" s="1"/>
  <c r="M886" i="1" l="1"/>
  <c r="Q886" i="1" s="1"/>
  <c r="M881" i="1"/>
  <c r="Q881" i="1" s="1"/>
  <c r="M879" i="1"/>
  <c r="M885" i="1"/>
  <c r="Q890" i="1"/>
  <c r="Q1739" i="1"/>
  <c r="L1737" i="1"/>
  <c r="L1735" i="1" s="1"/>
  <c r="M891" i="1"/>
  <c r="M889" i="1" s="1"/>
  <c r="M878" i="1" l="1"/>
  <c r="M884" i="1"/>
  <c r="Q884" i="1" s="1"/>
  <c r="Q879" i="1"/>
  <c r="Q891" i="1"/>
  <c r="Q889" i="1"/>
  <c r="Q885" i="1"/>
  <c r="M876" i="1" l="1"/>
  <c r="Q876" i="1" s="1"/>
  <c r="Q878" i="1"/>
  <c r="Q1738" i="1"/>
  <c r="M1737" i="1"/>
  <c r="M1735" i="1" s="1"/>
  <c r="Q1737" i="1" l="1"/>
  <c r="Q1735" i="1"/>
  <c r="O2532" i="1" l="1"/>
  <c r="L2537" i="1"/>
  <c r="L2534" i="1"/>
  <c r="L2532" i="1" s="1"/>
  <c r="L2530" i="1"/>
  <c r="O1732" i="1"/>
  <c r="O1727" i="1" s="1"/>
  <c r="L1734" i="1"/>
  <c r="L1732" i="1" s="1"/>
  <c r="L1730" i="1"/>
  <c r="H1727" i="1"/>
  <c r="L875" i="1"/>
  <c r="L873" i="1" s="1"/>
  <c r="L871" i="1" s="1"/>
  <c r="N873" i="1"/>
  <c r="I871" i="1"/>
  <c r="I31" i="1" s="1"/>
  <c r="H871" i="1"/>
  <c r="N871" i="1" l="1"/>
  <c r="L1731" i="1"/>
  <c r="M1731" i="1" s="1"/>
  <c r="L2531" i="1"/>
  <c r="L2529" i="1" s="1"/>
  <c r="P873" i="1"/>
  <c r="P871" i="1" s="1"/>
  <c r="P2532" i="1"/>
  <c r="Q871" i="1" l="1"/>
  <c r="L1729" i="1"/>
  <c r="L1727" i="1" s="1"/>
  <c r="M1729" i="1"/>
  <c r="M1727" i="1" s="1"/>
  <c r="Q1731" i="1"/>
  <c r="M2531" i="1"/>
  <c r="Q1733" i="1"/>
  <c r="P1732" i="1"/>
  <c r="P1727" i="1" s="1"/>
  <c r="Q2533" i="1"/>
  <c r="Q2532" i="1"/>
  <c r="Q1727" i="1" l="1"/>
  <c r="Q1729" i="1"/>
  <c r="Q2531" i="1"/>
  <c r="M2529" i="1"/>
  <c r="Q1732" i="1"/>
  <c r="Q2526" i="1"/>
  <c r="M2525" i="1"/>
  <c r="L2524" i="1"/>
  <c r="Q2523" i="1"/>
  <c r="M2522" i="1"/>
  <c r="L2521" i="1"/>
  <c r="Q2520" i="1"/>
  <c r="M2519" i="1"/>
  <c r="L2518" i="1"/>
  <c r="O2515" i="1"/>
  <c r="M2516" i="1"/>
  <c r="M2515" i="1" s="1"/>
  <c r="L2515" i="1"/>
  <c r="Q2514" i="1"/>
  <c r="M2513" i="1"/>
  <c r="L2512" i="1"/>
  <c r="Q2511" i="1"/>
  <c r="M2510" i="1"/>
  <c r="L2509" i="1"/>
  <c r="Q2508" i="1"/>
  <c r="M2507" i="1"/>
  <c r="L2506" i="1"/>
  <c r="Q2505" i="1"/>
  <c r="M2504" i="1"/>
  <c r="L2503" i="1"/>
  <c r="Q2502" i="1"/>
  <c r="M2501" i="1"/>
  <c r="L2500" i="1"/>
  <c r="Q2499" i="1"/>
  <c r="M2498" i="1"/>
  <c r="L2497" i="1"/>
  <c r="M2495" i="1"/>
  <c r="Q2493" i="1"/>
  <c r="M2491" i="1"/>
  <c r="Q2491" i="1" s="1"/>
  <c r="M2490" i="1"/>
  <c r="Q2490" i="1" s="1"/>
  <c r="M2489" i="1"/>
  <c r="Q2489" i="1" s="1"/>
  <c r="M2488" i="1"/>
  <c r="O2484" i="1"/>
  <c r="M2485" i="1"/>
  <c r="L2484" i="1"/>
  <c r="O2481" i="1"/>
  <c r="M2482" i="1"/>
  <c r="L2481" i="1"/>
  <c r="O2478" i="1"/>
  <c r="M2479" i="1"/>
  <c r="O2475" i="1"/>
  <c r="M2476" i="1"/>
  <c r="L2475" i="1"/>
  <c r="M2473" i="1"/>
  <c r="Q2473" i="1" s="1"/>
  <c r="M2472" i="1"/>
  <c r="Q2472" i="1" s="1"/>
  <c r="M2471" i="1"/>
  <c r="A2470" i="1"/>
  <c r="A2475" i="1" s="1"/>
  <c r="A2478" i="1" s="1"/>
  <c r="A2481" i="1" s="1"/>
  <c r="A2484" i="1" s="1"/>
  <c r="A2487" i="1" s="1"/>
  <c r="A2494" i="1" s="1"/>
  <c r="A2497" i="1" s="1"/>
  <c r="A2503" i="1" s="1"/>
  <c r="A2506" i="1" s="1"/>
  <c r="A2509" i="1" s="1"/>
  <c r="A2512" i="1" s="1"/>
  <c r="A2515" i="1" s="1"/>
  <c r="A2518" i="1" s="1"/>
  <c r="A2521" i="1" s="1"/>
  <c r="A2524" i="1" s="1"/>
  <c r="Q2469" i="1"/>
  <c r="M2468" i="1"/>
  <c r="Q2468" i="1" s="1"/>
  <c r="M2467" i="1"/>
  <c r="Q2467" i="1" s="1"/>
  <c r="M2466" i="1"/>
  <c r="Q2466" i="1" s="1"/>
  <c r="M2465" i="1"/>
  <c r="L2464" i="1"/>
  <c r="Q2463" i="1"/>
  <c r="M2462" i="1"/>
  <c r="L2461" i="1"/>
  <c r="Q2457" i="1"/>
  <c r="M2456" i="1"/>
  <c r="Q2456" i="1" s="1"/>
  <c r="M2455" i="1"/>
  <c r="Q2455" i="1" s="1"/>
  <c r="L2453" i="1"/>
  <c r="O2450" i="1"/>
  <c r="M2451" i="1"/>
  <c r="M2450" i="1" s="1"/>
  <c r="L2450" i="1"/>
  <c r="Q2449" i="1"/>
  <c r="M2448" i="1"/>
  <c r="Q2448" i="1" s="1"/>
  <c r="M2447" i="1"/>
  <c r="L2446" i="1"/>
  <c r="A2446" i="1"/>
  <c r="A2450" i="1" s="1"/>
  <c r="A2453" i="1" s="1"/>
  <c r="A2458" i="1" s="1"/>
  <c r="Q2445" i="1"/>
  <c r="M2444" i="1"/>
  <c r="Q2444" i="1" s="1"/>
  <c r="L2442" i="1"/>
  <c r="F2440" i="1"/>
  <c r="F1753" i="1" s="1"/>
  <c r="O1724" i="1"/>
  <c r="M1725" i="1"/>
  <c r="L1724" i="1"/>
  <c r="O1721" i="1"/>
  <c r="M1722" i="1"/>
  <c r="L1721" i="1"/>
  <c r="O1718" i="1"/>
  <c r="M1719" i="1"/>
  <c r="L1718" i="1"/>
  <c r="Q1717" i="1"/>
  <c r="M1716" i="1"/>
  <c r="L1715" i="1"/>
  <c r="Q1714" i="1"/>
  <c r="M1713" i="1"/>
  <c r="L1712" i="1"/>
  <c r="O1709" i="1"/>
  <c r="M1710" i="1"/>
  <c r="L1709" i="1"/>
  <c r="O1706" i="1"/>
  <c r="M1707" i="1"/>
  <c r="L1706" i="1"/>
  <c r="O1703" i="1"/>
  <c r="M1704" i="1"/>
  <c r="L1703" i="1"/>
  <c r="O1700" i="1"/>
  <c r="M1701" i="1"/>
  <c r="L1700" i="1"/>
  <c r="M1688" i="1"/>
  <c r="L1687" i="1"/>
  <c r="O1684" i="1"/>
  <c r="M1685" i="1"/>
  <c r="L1684" i="1"/>
  <c r="Q1683" i="1"/>
  <c r="M1682" i="1"/>
  <c r="O1679" i="1"/>
  <c r="M1680" i="1"/>
  <c r="Q1680" i="1" s="1"/>
  <c r="Q1678" i="1"/>
  <c r="M1677" i="1"/>
  <c r="L1676" i="1"/>
  <c r="Q1675" i="1"/>
  <c r="M1674" i="1"/>
  <c r="L1673" i="1"/>
  <c r="O1670" i="1"/>
  <c r="M1671" i="1"/>
  <c r="M1670" i="1" s="1"/>
  <c r="L1670" i="1"/>
  <c r="Q1669" i="1"/>
  <c r="M1668" i="1"/>
  <c r="Q1668" i="1" s="1"/>
  <c r="M1667" i="1"/>
  <c r="Q1667" i="1" s="1"/>
  <c r="M1666" i="1"/>
  <c r="L1665" i="1"/>
  <c r="O1662" i="1"/>
  <c r="M1663" i="1"/>
  <c r="M1662" i="1" s="1"/>
  <c r="L1662" i="1"/>
  <c r="O1659" i="1"/>
  <c r="M1660" i="1"/>
  <c r="L1659" i="1"/>
  <c r="M1657" i="1"/>
  <c r="M1655" i="1"/>
  <c r="M1654" i="1" s="1"/>
  <c r="L1654" i="1"/>
  <c r="O1651" i="1"/>
  <c r="M1652" i="1"/>
  <c r="L1651" i="1"/>
  <c r="Q1650" i="1"/>
  <c r="M1649" i="1"/>
  <c r="Q1649" i="1" s="1"/>
  <c r="M1648" i="1"/>
  <c r="L1647" i="1"/>
  <c r="Q1646" i="1"/>
  <c r="Q1645" i="1"/>
  <c r="M1644" i="1"/>
  <c r="L1643" i="1"/>
  <c r="Q1642" i="1"/>
  <c r="M1641" i="1"/>
  <c r="Q1641" i="1" s="1"/>
  <c r="M1640" i="1"/>
  <c r="L1639" i="1"/>
  <c r="O1636" i="1"/>
  <c r="M1637" i="1"/>
  <c r="M1636" i="1" s="1"/>
  <c r="L1636" i="1"/>
  <c r="O1633" i="1"/>
  <c r="M1633" i="1"/>
  <c r="L1633" i="1"/>
  <c r="O859" i="1"/>
  <c r="M860" i="1"/>
  <c r="O856" i="1"/>
  <c r="M857" i="1"/>
  <c r="M856" i="1" s="1"/>
  <c r="Q855" i="1"/>
  <c r="M854" i="1"/>
  <c r="Q854" i="1" s="1"/>
  <c r="M853" i="1"/>
  <c r="Q853" i="1" s="1"/>
  <c r="M852" i="1"/>
  <c r="Q850" i="1"/>
  <c r="M849" i="1"/>
  <c r="O845" i="1"/>
  <c r="M846" i="1"/>
  <c r="M844" i="1"/>
  <c r="Q844" i="1" s="1"/>
  <c r="M843" i="1"/>
  <c r="O839" i="1"/>
  <c r="M840" i="1"/>
  <c r="M839" i="1" s="1"/>
  <c r="O836" i="1"/>
  <c r="M837" i="1"/>
  <c r="M836" i="1" s="1"/>
  <c r="O833" i="1"/>
  <c r="M834" i="1"/>
  <c r="O827" i="1"/>
  <c r="M828" i="1"/>
  <c r="M827" i="1" s="1"/>
  <c r="M826" i="1"/>
  <c r="Q826" i="1" s="1"/>
  <c r="M824" i="1"/>
  <c r="Q824" i="1" s="1"/>
  <c r="M823" i="1"/>
  <c r="O819" i="1"/>
  <c r="M820" i="1"/>
  <c r="Q818" i="1"/>
  <c r="M817" i="1"/>
  <c r="Q817" i="1" s="1"/>
  <c r="M816" i="1"/>
  <c r="M815" i="1"/>
  <c r="Q815" i="1" s="1"/>
  <c r="O811" i="1"/>
  <c r="M812" i="1"/>
  <c r="M811" i="1" s="1"/>
  <c r="Q810" i="1"/>
  <c r="M809" i="1"/>
  <c r="Q808" i="1"/>
  <c r="Q806" i="1"/>
  <c r="M805" i="1"/>
  <c r="O801" i="1"/>
  <c r="M802" i="1"/>
  <c r="M799" i="1"/>
  <c r="Q799" i="1" s="1"/>
  <c r="O1631" i="1" l="1"/>
  <c r="M801" i="1"/>
  <c r="Q802" i="1"/>
  <c r="O796" i="1"/>
  <c r="M859" i="1"/>
  <c r="Q860" i="1"/>
  <c r="Q820" i="1"/>
  <c r="M819" i="1"/>
  <c r="Q2529" i="1"/>
  <c r="M2527" i="1"/>
  <c r="Q1701" i="1"/>
  <c r="M1700" i="1"/>
  <c r="Q1725" i="1"/>
  <c r="M1724" i="1"/>
  <c r="Q1710" i="1"/>
  <c r="M1709" i="1"/>
  <c r="Q1704" i="1"/>
  <c r="M1703" i="1"/>
  <c r="Q2482" i="1"/>
  <c r="M2481" i="1"/>
  <c r="Q1652" i="1"/>
  <c r="M1651" i="1"/>
  <c r="Q1660" i="1"/>
  <c r="M1659" i="1"/>
  <c r="Q805" i="1"/>
  <c r="M804" i="1"/>
  <c r="Q804" i="1" s="1"/>
  <c r="Q857" i="1"/>
  <c r="Q1722" i="1"/>
  <c r="M1721" i="1"/>
  <c r="Q1707" i="1"/>
  <c r="M1706" i="1"/>
  <c r="O2440" i="1"/>
  <c r="Q2479" i="1"/>
  <c r="M2478" i="1"/>
  <c r="Q846" i="1"/>
  <c r="M845" i="1"/>
  <c r="Q1685" i="1"/>
  <c r="M1684" i="1"/>
  <c r="Q1719" i="1"/>
  <c r="M1718" i="1"/>
  <c r="Q1688" i="1"/>
  <c r="M1687" i="1"/>
  <c r="Q1687" i="1" s="1"/>
  <c r="Q834" i="1"/>
  <c r="M833" i="1"/>
  <c r="Q2476" i="1"/>
  <c r="M2475" i="1"/>
  <c r="Q2485" i="1"/>
  <c r="M2484" i="1"/>
  <c r="Q816" i="1"/>
  <c r="M814" i="1"/>
  <c r="Q843" i="1"/>
  <c r="M842" i="1"/>
  <c r="Q842" i="1" s="1"/>
  <c r="Q852" i="1"/>
  <c r="M851" i="1"/>
  <c r="Q851" i="1" s="1"/>
  <c r="Q1666" i="1"/>
  <c r="M1665" i="1"/>
  <c r="Q1665" i="1" s="1"/>
  <c r="Q1674" i="1"/>
  <c r="M1673" i="1"/>
  <c r="Q1673" i="1" s="1"/>
  <c r="Q2454" i="1"/>
  <c r="M2453" i="1"/>
  <c r="Q2453" i="1" s="1"/>
  <c r="Q2462" i="1"/>
  <c r="M2461" i="1"/>
  <c r="Q2461" i="1" s="1"/>
  <c r="Q2504" i="1"/>
  <c r="M2503" i="1"/>
  <c r="Q2503" i="1" s="1"/>
  <c r="Q809" i="1"/>
  <c r="M807" i="1"/>
  <c r="Q1644" i="1"/>
  <c r="M1643" i="1"/>
  <c r="Q1643" i="1" s="1"/>
  <c r="Q2447" i="1"/>
  <c r="M2446" i="1"/>
  <c r="Q2446" i="1" s="1"/>
  <c r="Q2488" i="1"/>
  <c r="M2487" i="1"/>
  <c r="Q2487" i="1" s="1"/>
  <c r="Q2513" i="1"/>
  <c r="M2512" i="1"/>
  <c r="Q2512" i="1" s="1"/>
  <c r="Q2498" i="1"/>
  <c r="M2497" i="1"/>
  <c r="Q2497" i="1" s="1"/>
  <c r="Q2522" i="1"/>
  <c r="M2521" i="1"/>
  <c r="Q2521" i="1" s="1"/>
  <c r="Q2507" i="1"/>
  <c r="M2506" i="1"/>
  <c r="Q2506" i="1" s="1"/>
  <c r="Q1713" i="1"/>
  <c r="M1712" i="1"/>
  <c r="Q1712" i="1" s="1"/>
  <c r="Q1640" i="1"/>
  <c r="M1639" i="1"/>
  <c r="Q1648" i="1"/>
  <c r="M1647" i="1"/>
  <c r="Q1647" i="1" s="1"/>
  <c r="Q2525" i="1"/>
  <c r="M2524" i="1"/>
  <c r="Q2524" i="1" s="1"/>
  <c r="Q2510" i="1"/>
  <c r="M2509" i="1"/>
  <c r="Q2509" i="1" s="1"/>
  <c r="Q2471" i="1"/>
  <c r="Q1677" i="1"/>
  <c r="M1676" i="1"/>
  <c r="Q1676" i="1" s="1"/>
  <c r="Q2465" i="1"/>
  <c r="M2464" i="1"/>
  <c r="Q2464" i="1" s="1"/>
  <c r="Q2443" i="1"/>
  <c r="M2442" i="1"/>
  <c r="Q2442" i="1" s="1"/>
  <c r="Q849" i="1"/>
  <c r="M848" i="1"/>
  <c r="Q848" i="1" s="1"/>
  <c r="Q2459" i="1"/>
  <c r="Q2501" i="1"/>
  <c r="M2500" i="1"/>
  <c r="Q2500" i="1" s="1"/>
  <c r="Q823" i="1"/>
  <c r="Q1657" i="1"/>
  <c r="Q1682" i="1"/>
  <c r="M1679" i="1"/>
  <c r="Q1716" i="1"/>
  <c r="M1715" i="1"/>
  <c r="Q1715" i="1" s="1"/>
  <c r="Q2495" i="1"/>
  <c r="Q2519" i="1"/>
  <c r="M2518" i="1"/>
  <c r="Q2518" i="1" s="1"/>
  <c r="Q828" i="1"/>
  <c r="P856" i="1"/>
  <c r="Q856" i="1" s="1"/>
  <c r="Q1654" i="1"/>
  <c r="Q1655" i="1"/>
  <c r="Q812" i="1"/>
  <c r="Q1637" i="1"/>
  <c r="P2484" i="1"/>
  <c r="Q1671" i="1"/>
  <c r="Q840" i="1"/>
  <c r="P1706" i="1"/>
  <c r="P1721" i="1"/>
  <c r="Q2516" i="1"/>
  <c r="Q1634" i="1"/>
  <c r="Q2451" i="1"/>
  <c r="Q1663" i="1"/>
  <c r="P1636" i="1"/>
  <c r="P833" i="1"/>
  <c r="P2515" i="1"/>
  <c r="Q837" i="1"/>
  <c r="P1662" i="1"/>
  <c r="P1684" i="1"/>
  <c r="P2475" i="1"/>
  <c r="P1679" i="1"/>
  <c r="P2478" i="1"/>
  <c r="P2481" i="1"/>
  <c r="P2450" i="1"/>
  <c r="Q2450" i="1" s="1"/>
  <c r="P1670" i="1"/>
  <c r="Q1670" i="1" s="1"/>
  <c r="P1659" i="1"/>
  <c r="P1651" i="1"/>
  <c r="P1703" i="1"/>
  <c r="P1718" i="1"/>
  <c r="P1724" i="1"/>
  <c r="P1709" i="1"/>
  <c r="P1633" i="1"/>
  <c r="P801" i="1"/>
  <c r="P845" i="1"/>
  <c r="P839" i="1"/>
  <c r="P819" i="1"/>
  <c r="P811" i="1"/>
  <c r="P827" i="1"/>
  <c r="P836" i="1"/>
  <c r="Q836" i="1" s="1"/>
  <c r="P859" i="1"/>
  <c r="P796" i="1" l="1"/>
  <c r="Q801" i="1"/>
  <c r="Q859" i="1"/>
  <c r="Q819" i="1"/>
  <c r="Q814" i="1"/>
  <c r="Q1639" i="1"/>
  <c r="Q2477" i="1"/>
  <c r="Q2486" i="1"/>
  <c r="Q1686" i="1"/>
  <c r="Q2481" i="1"/>
  <c r="Q2517" i="1"/>
  <c r="Q1684" i="1"/>
  <c r="Q1721" i="1"/>
  <c r="Q838" i="1"/>
  <c r="Q1635" i="1"/>
  <c r="Q2483" i="1"/>
  <c r="Q1638" i="1"/>
  <c r="Q1702" i="1"/>
  <c r="P1700" i="1"/>
  <c r="Q1700" i="1" s="1"/>
  <c r="Q835" i="1"/>
  <c r="Q813" i="1"/>
  <c r="P2440" i="1"/>
  <c r="Q1661" i="1"/>
  <c r="Q807" i="1"/>
  <c r="Q1703" i="1"/>
  <c r="Q1679" i="1"/>
  <c r="Q1672" i="1"/>
  <c r="Q1720" i="1"/>
  <c r="Q1662" i="1"/>
  <c r="Q839" i="1"/>
  <c r="Q1681" i="1"/>
  <c r="Q841" i="1"/>
  <c r="Q847" i="1"/>
  <c r="Q1708" i="1"/>
  <c r="Q1636" i="1"/>
  <c r="Q2475" i="1"/>
  <c r="Q1651" i="1"/>
  <c r="Q1653" i="1"/>
  <c r="Q811" i="1"/>
  <c r="Q1718" i="1"/>
  <c r="Q1726" i="1"/>
  <c r="Q2452" i="1"/>
  <c r="Q2515" i="1"/>
  <c r="Q2480" i="1"/>
  <c r="Q1711" i="1"/>
  <c r="Q845" i="1"/>
  <c r="Q1705" i="1"/>
  <c r="Q1724" i="1"/>
  <c r="Q1633" i="1"/>
  <c r="Q829" i="1"/>
  <c r="Q833" i="1"/>
  <c r="Q1659" i="1"/>
  <c r="Q1706" i="1"/>
  <c r="Q1709" i="1"/>
  <c r="Q2484" i="1"/>
  <c r="Q2478" i="1"/>
  <c r="Q1664" i="1"/>
  <c r="Q1723" i="1"/>
  <c r="Q827" i="1"/>
  <c r="P1631" i="1" l="1"/>
  <c r="Q2431" i="1"/>
  <c r="M2430" i="1"/>
  <c r="Q2430" i="1" s="1"/>
  <c r="M2429" i="1"/>
  <c r="L2422" i="1"/>
  <c r="Q2419" i="1"/>
  <c r="L2419" i="1"/>
  <c r="L2416" i="1"/>
  <c r="L2413" i="1"/>
  <c r="Q1628" i="1"/>
  <c r="L1628" i="1"/>
  <c r="L1625" i="1"/>
  <c r="Q1622" i="1"/>
  <c r="L1622" i="1"/>
  <c r="Q1619" i="1"/>
  <c r="L1619" i="1"/>
  <c r="L1616" i="1"/>
  <c r="Q1613" i="1"/>
  <c r="L1613" i="1"/>
  <c r="H1608" i="1"/>
  <c r="I30" i="1"/>
  <c r="L2408" i="1" l="1"/>
  <c r="F30" i="1"/>
  <c r="Q2429" i="1"/>
  <c r="M2428" i="1"/>
  <c r="M2408" i="1" s="1"/>
  <c r="Q1616" i="1"/>
  <c r="Q2422" i="1"/>
  <c r="Q1625" i="1"/>
  <c r="Q2416" i="1"/>
  <c r="Q2428" i="1" l="1"/>
  <c r="Q2408" i="1"/>
  <c r="L2316" i="1"/>
  <c r="L2312" i="1"/>
  <c r="L2309" i="1"/>
  <c r="L2305" i="1"/>
  <c r="L2302" i="1"/>
  <c r="L2301" i="1"/>
  <c r="L2298" i="1"/>
  <c r="L2294" i="1"/>
  <c r="L2291" i="1"/>
  <c r="L2288" i="1"/>
  <c r="L2285" i="1"/>
  <c r="L2286" i="1" s="1"/>
  <c r="M2286" i="1" s="1"/>
  <c r="L2282" i="1"/>
  <c r="L2281" i="1"/>
  <c r="L2277" i="1"/>
  <c r="L2274" i="1"/>
  <c r="L2266" i="1"/>
  <c r="L2265" i="1"/>
  <c r="L2262" i="1"/>
  <c r="L2261" i="1"/>
  <c r="L2257" i="1"/>
  <c r="L2256" i="1"/>
  <c r="L2253" i="1"/>
  <c r="L2249" i="1"/>
  <c r="L2248" i="1"/>
  <c r="L2245" i="1"/>
  <c r="L2244" i="1"/>
  <c r="L2241" i="1"/>
  <c r="L2240" i="1"/>
  <c r="L2239" i="1"/>
  <c r="L2236" i="1"/>
  <c r="L2233" i="1"/>
  <c r="L2232" i="1"/>
  <c r="L2229" i="1"/>
  <c r="L2228" i="1"/>
  <c r="L2225" i="1"/>
  <c r="L2226" i="1" s="1"/>
  <c r="L1606" i="1"/>
  <c r="L1605" i="1"/>
  <c r="L1602" i="1"/>
  <c r="L1601" i="1"/>
  <c r="L1597" i="1"/>
  <c r="L1596" i="1"/>
  <c r="L1591" i="1"/>
  <c r="L1588" i="1"/>
  <c r="L1587" i="1"/>
  <c r="L1583" i="1"/>
  <c r="Q1580" i="1"/>
  <c r="L1580" i="1"/>
  <c r="Q1577" i="1"/>
  <c r="L1577" i="1"/>
  <c r="L1574" i="1"/>
  <c r="Q1571" i="1"/>
  <c r="L1571" i="1"/>
  <c r="Q1568" i="1"/>
  <c r="L1568" i="1"/>
  <c r="L1565" i="1"/>
  <c r="L1562" i="1"/>
  <c r="Q1558" i="1"/>
  <c r="Q1555" i="1"/>
  <c r="L1553" i="1"/>
  <c r="L1554" i="1" s="1"/>
  <c r="Q1549" i="1"/>
  <c r="L1549" i="1"/>
  <c r="Q1546" i="1"/>
  <c r="L1546" i="1"/>
  <c r="L1544" i="1"/>
  <c r="L1543" i="1"/>
  <c r="Q1539" i="1"/>
  <c r="L1539" i="1"/>
  <c r="Q1536" i="1"/>
  <c r="L1536" i="1"/>
  <c r="L1533" i="1"/>
  <c r="L1531" i="1"/>
  <c r="L1530" i="1"/>
  <c r="L1529" i="1"/>
  <c r="L1525" i="1"/>
  <c r="L1524" i="1"/>
  <c r="L1521" i="1"/>
  <c r="L1520" i="1"/>
  <c r="L1519" i="1"/>
  <c r="L1516" i="1"/>
  <c r="L1515" i="1"/>
  <c r="L1514" i="1"/>
  <c r="L1511" i="1"/>
  <c r="L1510" i="1"/>
  <c r="L1509" i="1"/>
  <c r="Q1502" i="1"/>
  <c r="L1502" i="1"/>
  <c r="L1499" i="1"/>
  <c r="Q1496" i="1"/>
  <c r="L1496" i="1"/>
  <c r="L1493" i="1"/>
  <c r="L1492" i="1"/>
  <c r="L1489" i="1"/>
  <c r="L1488" i="1"/>
  <c r="L1487" i="1"/>
  <c r="Q1483" i="1"/>
  <c r="L1480" i="1"/>
  <c r="Q1477" i="1"/>
  <c r="L1477" i="1"/>
  <c r="L1474" i="1"/>
  <c r="L1472" i="1"/>
  <c r="L1473" i="1" s="1"/>
  <c r="H1469" i="1"/>
  <c r="Q782" i="1"/>
  <c r="Q764" i="1"/>
  <c r="L726" i="1"/>
  <c r="P723" i="1"/>
  <c r="O723" i="1"/>
  <c r="N723" i="1"/>
  <c r="N650" i="1" s="1"/>
  <c r="M723" i="1"/>
  <c r="L710" i="1"/>
  <c r="L708" i="1" s="1"/>
  <c r="L707" i="1"/>
  <c r="L705" i="1" s="1"/>
  <c r="L2234" i="1" l="1"/>
  <c r="M2234" i="1" s="1"/>
  <c r="L1590" i="1"/>
  <c r="M1590" i="1" s="1"/>
  <c r="M2284" i="1"/>
  <c r="Q2284" i="1" s="1"/>
  <c r="Q2286" i="1"/>
  <c r="L1527" i="1"/>
  <c r="M1527" i="1" s="1"/>
  <c r="M1523" i="1" s="1"/>
  <c r="Q1523" i="1" s="1"/>
  <c r="L1490" i="1"/>
  <c r="M1490" i="1" s="1"/>
  <c r="L1603" i="1"/>
  <c r="M1603" i="1" s="1"/>
  <c r="L1512" i="1"/>
  <c r="M1512" i="1" s="1"/>
  <c r="M1508" i="1" s="1"/>
  <c r="Q1508" i="1" s="1"/>
  <c r="L2263" i="1"/>
  <c r="L2279" i="1"/>
  <c r="M2279" i="1" s="1"/>
  <c r="L2242" i="1"/>
  <c r="M2242" i="1" s="1"/>
  <c r="L2303" i="1"/>
  <c r="M2303" i="1" s="1"/>
  <c r="L2230" i="1"/>
  <c r="M2230" i="1" s="1"/>
  <c r="L2246" i="1"/>
  <c r="L2310" i="1"/>
  <c r="L2308" i="1" s="1"/>
  <c r="L1545" i="1"/>
  <c r="L1564" i="1"/>
  <c r="M1564" i="1" s="1"/>
  <c r="L1598" i="1"/>
  <c r="M1598" i="1" s="1"/>
  <c r="L2267" i="1"/>
  <c r="M2267" i="1" s="1"/>
  <c r="L2289" i="1"/>
  <c r="M2289" i="1" s="1"/>
  <c r="L2314" i="1"/>
  <c r="M2314" i="1" s="1"/>
  <c r="L1517" i="1"/>
  <c r="M1517" i="1" s="1"/>
  <c r="L1532" i="1"/>
  <c r="M1532" i="1" s="1"/>
  <c r="L2251" i="1"/>
  <c r="M2251" i="1" s="1"/>
  <c r="M2247" i="1" s="1"/>
  <c r="Q2247" i="1" s="1"/>
  <c r="L2275" i="1"/>
  <c r="M2275" i="1" s="1"/>
  <c r="L2292" i="1"/>
  <c r="M2292" i="1" s="1"/>
  <c r="L2317" i="1"/>
  <c r="M2317" i="1" s="1"/>
  <c r="L2307" i="1"/>
  <c r="M2307" i="1" s="1"/>
  <c r="M2304" i="1" s="1"/>
  <c r="Q2304" i="1" s="1"/>
  <c r="L2237" i="1"/>
  <c r="M2237" i="1" s="1"/>
  <c r="L2254" i="1"/>
  <c r="M2254" i="1" s="1"/>
  <c r="M2252" i="1" s="1"/>
  <c r="Q2252" i="1" s="1"/>
  <c r="L2295" i="1"/>
  <c r="M2295" i="1" s="1"/>
  <c r="L2299" i="1"/>
  <c r="L2296" i="1" s="1"/>
  <c r="L1495" i="1"/>
  <c r="M1495" i="1" s="1"/>
  <c r="L1522" i="1"/>
  <c r="M1522" i="1" s="1"/>
  <c r="L1607" i="1"/>
  <c r="L2259" i="1"/>
  <c r="M2259" i="1" s="1"/>
  <c r="Q2259" i="1" s="1"/>
  <c r="L2283" i="1"/>
  <c r="M2283" i="1" s="1"/>
  <c r="M686" i="1"/>
  <c r="M738" i="1"/>
  <c r="M666" i="1"/>
  <c r="M660" i="1" s="1"/>
  <c r="M700" i="1"/>
  <c r="M746" i="1"/>
  <c r="M760" i="1"/>
  <c r="M757" i="1" s="1"/>
  <c r="M742" i="1"/>
  <c r="M682" i="1"/>
  <c r="Q682" i="1" s="1"/>
  <c r="M696" i="1"/>
  <c r="Q696" i="1" s="1"/>
  <c r="M731" i="1"/>
  <c r="Q723" i="1"/>
  <c r="Q776" i="1"/>
  <c r="Q1533" i="1"/>
  <c r="Q1574" i="1"/>
  <c r="Q1480" i="1"/>
  <c r="Q1499" i="1"/>
  <c r="Q1565" i="1"/>
  <c r="Q1474" i="1"/>
  <c r="Q1583" i="1"/>
  <c r="Q1591" i="1"/>
  <c r="L2284" i="1"/>
  <c r="L1483" i="1"/>
  <c r="L1555" i="1"/>
  <c r="L1558" i="1"/>
  <c r="L1586" i="1" l="1"/>
  <c r="Q760" i="1"/>
  <c r="Q757" i="1"/>
  <c r="Q775" i="1"/>
  <c r="Q773" i="1"/>
  <c r="Q769" i="1"/>
  <c r="Q767" i="1"/>
  <c r="Q660" i="1"/>
  <c r="Q666" i="1"/>
  <c r="L2290" i="1"/>
  <c r="L2276" i="1"/>
  <c r="L2315" i="1"/>
  <c r="M2299" i="1"/>
  <c r="Q2299" i="1" s="1"/>
  <c r="L1561" i="1"/>
  <c r="L2293" i="1"/>
  <c r="L2252" i="1"/>
  <c r="L2235" i="1"/>
  <c r="Q2292" i="1"/>
  <c r="M2290" i="1"/>
  <c r="Q2290" i="1" s="1"/>
  <c r="M2310" i="1"/>
  <c r="L2304" i="1"/>
  <c r="L2311" i="1"/>
  <c r="M2235" i="1"/>
  <c r="Q2235" i="1" s="1"/>
  <c r="Q2237" i="1"/>
  <c r="Q2314" i="1"/>
  <c r="M2311" i="1"/>
  <c r="Q2311" i="1" s="1"/>
  <c r="M2315" i="1"/>
  <c r="Q2315" i="1" s="1"/>
  <c r="Q2317" i="1"/>
  <c r="Q2289" i="1"/>
  <c r="M2287" i="1"/>
  <c r="Q2287" i="1" s="1"/>
  <c r="Q2295" i="1"/>
  <c r="M2293" i="1"/>
  <c r="Q2293" i="1" s="1"/>
  <c r="M2273" i="1"/>
  <c r="Q2273" i="1" s="1"/>
  <c r="Q2275" i="1"/>
  <c r="Q1564" i="1"/>
  <c r="M1561" i="1"/>
  <c r="Q1561" i="1" s="1"/>
  <c r="Q2279" i="1"/>
  <c r="M2276" i="1"/>
  <c r="Q2276" i="1" s="1"/>
  <c r="Q2254" i="1"/>
  <c r="L2273" i="1"/>
  <c r="Q2307" i="1"/>
  <c r="L2287" i="1"/>
  <c r="Q742" i="1"/>
  <c r="M739" i="1"/>
  <c r="Q739" i="1" s="1"/>
  <c r="M704" i="1"/>
  <c r="M743" i="1"/>
  <c r="Q743" i="1" s="1"/>
  <c r="Q746" i="1"/>
  <c r="M729" i="1"/>
  <c r="Q729" i="1" s="1"/>
  <c r="Q731" i="1"/>
  <c r="Q659" i="1"/>
  <c r="M657" i="1"/>
  <c r="M735" i="1"/>
  <c r="Q735" i="1" s="1"/>
  <c r="Q738" i="1"/>
  <c r="M750" i="1"/>
  <c r="M680" i="1"/>
  <c r="Q680" i="1" s="1"/>
  <c r="M2255" i="1"/>
  <c r="Q2255" i="1" s="1"/>
  <c r="L2255" i="1"/>
  <c r="M693" i="1"/>
  <c r="Q693" i="1" s="1"/>
  <c r="L1486" i="1"/>
  <c r="L1508" i="1"/>
  <c r="L1491" i="1"/>
  <c r="Q1527" i="1"/>
  <c r="L1513" i="1"/>
  <c r="L2264" i="1"/>
  <c r="Q1512" i="1"/>
  <c r="L1599" i="1"/>
  <c r="L2247" i="1"/>
  <c r="L2238" i="1"/>
  <c r="L1523" i="1"/>
  <c r="L2227" i="1"/>
  <c r="Q2251" i="1"/>
  <c r="M1599" i="1"/>
  <c r="Q1599" i="1" s="1"/>
  <c r="Q1603" i="1"/>
  <c r="M1518" i="1"/>
  <c r="Q1518" i="1" s="1"/>
  <c r="Q1522" i="1"/>
  <c r="M1486" i="1"/>
  <c r="Q1486" i="1" s="1"/>
  <c r="Q1490" i="1"/>
  <c r="M1491" i="1"/>
  <c r="Q1491" i="1" s="1"/>
  <c r="Q1495" i="1"/>
  <c r="L2280" i="1"/>
  <c r="M2227" i="1"/>
  <c r="Q2227" i="1" s="1"/>
  <c r="Q2230" i="1"/>
  <c r="M2231" i="1"/>
  <c r="Q2231" i="1" s="1"/>
  <c r="Q2234" i="1"/>
  <c r="L1594" i="1"/>
  <c r="M1528" i="1"/>
  <c r="Q1528" i="1" s="1"/>
  <c r="Q1532" i="1"/>
  <c r="Q686" i="1"/>
  <c r="M683" i="1"/>
  <c r="Q683" i="1" s="1"/>
  <c r="M1513" i="1"/>
  <c r="Q1513" i="1" s="1"/>
  <c r="Q1517" i="1"/>
  <c r="Q700" i="1"/>
  <c r="M697" i="1"/>
  <c r="Q697" i="1" s="1"/>
  <c r="M2280" i="1"/>
  <c r="Q2280" i="1" s="1"/>
  <c r="Q2283" i="1"/>
  <c r="L1528" i="1"/>
  <c r="L2300" i="1"/>
  <c r="L2231" i="1"/>
  <c r="M2264" i="1"/>
  <c r="Q2264" i="1" s="1"/>
  <c r="Q2267" i="1"/>
  <c r="M1594" i="1"/>
  <c r="Q1594" i="1" s="1"/>
  <c r="Q1598" i="1"/>
  <c r="M1586" i="1"/>
  <c r="Q1586" i="1" s="1"/>
  <c r="Q1590" i="1"/>
  <c r="M2300" i="1"/>
  <c r="Q2300" i="1" s="1"/>
  <c r="Q2303" i="1"/>
  <c r="L1518" i="1"/>
  <c r="M2238" i="1"/>
  <c r="Q2238" i="1" s="1"/>
  <c r="Q2242" i="1"/>
  <c r="M2221" i="1"/>
  <c r="M2219" i="1" s="1"/>
  <c r="P2219" i="1"/>
  <c r="O2219" i="1"/>
  <c r="L2219" i="1"/>
  <c r="M2218" i="1"/>
  <c r="P2216" i="1"/>
  <c r="O2216" i="1"/>
  <c r="L2216" i="1"/>
  <c r="M2215" i="1"/>
  <c r="P2213" i="1"/>
  <c r="L2213" i="1"/>
  <c r="M2212" i="1"/>
  <c r="P2210" i="1"/>
  <c r="O2210" i="1"/>
  <c r="L2210" i="1"/>
  <c r="M2209" i="1"/>
  <c r="P2207" i="1"/>
  <c r="O2207" i="1"/>
  <c r="L2207" i="1"/>
  <c r="M2206" i="1"/>
  <c r="P2204" i="1"/>
  <c r="O2204" i="1"/>
  <c r="L2204" i="1"/>
  <c r="M2203" i="1"/>
  <c r="P2201" i="1"/>
  <c r="O2201" i="1"/>
  <c r="L2201" i="1"/>
  <c r="M2200" i="1"/>
  <c r="P2198" i="1"/>
  <c r="O2198" i="1"/>
  <c r="L2198" i="1"/>
  <c r="M2197" i="1"/>
  <c r="P2195" i="1"/>
  <c r="O2195" i="1"/>
  <c r="L2195" i="1"/>
  <c r="M2194" i="1"/>
  <c r="M2192" i="1" s="1"/>
  <c r="P2192" i="1"/>
  <c r="O2192" i="1"/>
  <c r="L2192" i="1"/>
  <c r="M2191" i="1"/>
  <c r="M2189" i="1" s="1"/>
  <c r="P2189" i="1"/>
  <c r="L2189" i="1"/>
  <c r="L2180" i="1"/>
  <c r="M2187" i="1"/>
  <c r="Q2187" i="1" s="1"/>
  <c r="Q2186" i="1"/>
  <c r="M2185" i="1"/>
  <c r="Q2185" i="1" s="1"/>
  <c r="M2184" i="1"/>
  <c r="Q2184" i="1" s="1"/>
  <c r="M2183" i="1"/>
  <c r="Q2183" i="1" s="1"/>
  <c r="M2182" i="1"/>
  <c r="Q2181" i="1"/>
  <c r="M2179" i="1"/>
  <c r="Q2179" i="1" s="1"/>
  <c r="M2178" i="1"/>
  <c r="Q2178" i="1" s="1"/>
  <c r="M2177" i="1"/>
  <c r="Q2177" i="1" s="1"/>
  <c r="M2176" i="1"/>
  <c r="Q2176" i="1" s="1"/>
  <c r="M2175" i="1"/>
  <c r="Q2175" i="1" s="1"/>
  <c r="M2174" i="1"/>
  <c r="Q2174" i="1" s="1"/>
  <c r="M2173" i="1"/>
  <c r="Q2172" i="1"/>
  <c r="M2170" i="1"/>
  <c r="Q2170" i="1" s="1"/>
  <c r="M2169" i="1"/>
  <c r="Q2169" i="1" s="1"/>
  <c r="Q2168" i="1"/>
  <c r="Q2167" i="1"/>
  <c r="Q2166" i="1"/>
  <c r="M2165" i="1"/>
  <c r="Q2165" i="1" s="1"/>
  <c r="M2164" i="1"/>
  <c r="Q2163" i="1"/>
  <c r="M2161" i="1"/>
  <c r="Q2161" i="1" s="1"/>
  <c r="M2160" i="1"/>
  <c r="Q2160" i="1" s="1"/>
  <c r="Q2159" i="1"/>
  <c r="Q2158" i="1"/>
  <c r="Q2157" i="1"/>
  <c r="M2156" i="1"/>
  <c r="Q2156" i="1" s="1"/>
  <c r="M2155" i="1"/>
  <c r="Q2154" i="1"/>
  <c r="L2144" i="1"/>
  <c r="M2151" i="1"/>
  <c r="Q2151" i="1" s="1"/>
  <c r="Q2150" i="1"/>
  <c r="Q2149" i="1"/>
  <c r="Q2148" i="1"/>
  <c r="M2147" i="1"/>
  <c r="Q2147" i="1" s="1"/>
  <c r="M2146" i="1"/>
  <c r="Q2145" i="1"/>
  <c r="L2136" i="1"/>
  <c r="Q2142" i="1"/>
  <c r="Q2141" i="1"/>
  <c r="Q2140" i="1"/>
  <c r="M2139" i="1"/>
  <c r="Q2139" i="1" s="1"/>
  <c r="M2138" i="1"/>
  <c r="Q2137" i="1"/>
  <c r="L2127" i="1"/>
  <c r="M2134" i="1"/>
  <c r="Q2134" i="1" s="1"/>
  <c r="Q2133" i="1"/>
  <c r="Q2132" i="1"/>
  <c r="Q2131" i="1"/>
  <c r="M2130" i="1"/>
  <c r="Q2130" i="1" s="1"/>
  <c r="M2129" i="1"/>
  <c r="Q2128" i="1"/>
  <c r="M1468" i="1"/>
  <c r="P1466" i="1"/>
  <c r="O1466" i="1"/>
  <c r="L1466" i="1"/>
  <c r="M1465" i="1"/>
  <c r="P1463" i="1"/>
  <c r="O1463" i="1"/>
  <c r="L1463" i="1"/>
  <c r="M1462" i="1"/>
  <c r="M1460" i="1" s="1"/>
  <c r="P1460" i="1"/>
  <c r="O1460" i="1"/>
  <c r="L1460" i="1"/>
  <c r="M1459" i="1"/>
  <c r="P1457" i="1"/>
  <c r="O1457" i="1"/>
  <c r="L1457" i="1"/>
  <c r="M1456" i="1"/>
  <c r="P1454" i="1"/>
  <c r="O1454" i="1"/>
  <c r="L1454" i="1"/>
  <c r="M1453" i="1"/>
  <c r="M1451" i="1" s="1"/>
  <c r="P1451" i="1"/>
  <c r="O1451" i="1"/>
  <c r="L1451" i="1"/>
  <c r="M1450" i="1"/>
  <c r="P1448" i="1"/>
  <c r="O1448" i="1"/>
  <c r="L1448" i="1"/>
  <c r="M1447" i="1"/>
  <c r="P1445" i="1"/>
  <c r="O1445" i="1"/>
  <c r="L1445" i="1"/>
  <c r="M1444" i="1"/>
  <c r="P1442" i="1"/>
  <c r="O1442" i="1"/>
  <c r="L1442" i="1"/>
  <c r="M1441" i="1"/>
  <c r="M1439" i="1" s="1"/>
  <c r="P1439" i="1"/>
  <c r="O1439" i="1"/>
  <c r="L1439" i="1"/>
  <c r="M1438" i="1"/>
  <c r="P1436" i="1"/>
  <c r="L1436" i="1"/>
  <c r="M1435" i="1"/>
  <c r="M1433" i="1" s="1"/>
  <c r="P1433" i="1"/>
  <c r="O1433" i="1"/>
  <c r="L1433" i="1"/>
  <c r="M1432" i="1"/>
  <c r="P1430" i="1"/>
  <c r="O1430" i="1"/>
  <c r="L1430" i="1"/>
  <c r="M1429" i="1"/>
  <c r="P1427" i="1"/>
  <c r="O1427" i="1"/>
  <c r="L1427" i="1"/>
  <c r="L1426" i="1"/>
  <c r="M1426" i="1" s="1"/>
  <c r="Q1426" i="1" s="1"/>
  <c r="M1425" i="1"/>
  <c r="Q1425" i="1" s="1"/>
  <c r="M1424" i="1"/>
  <c r="Q1423" i="1"/>
  <c r="L1421" i="1"/>
  <c r="M1421" i="1" s="1"/>
  <c r="Q1421" i="1" s="1"/>
  <c r="M1420" i="1"/>
  <c r="Q1420" i="1" s="1"/>
  <c r="M1419" i="1"/>
  <c r="Q1418" i="1"/>
  <c r="L1416" i="1"/>
  <c r="M1416" i="1" s="1"/>
  <c r="Q1416" i="1" s="1"/>
  <c r="M1415" i="1"/>
  <c r="Q1415" i="1" s="1"/>
  <c r="M1414" i="1"/>
  <c r="M1413" i="1"/>
  <c r="Q1413" i="1" s="1"/>
  <c r="M1411" i="1"/>
  <c r="Q1411" i="1" s="1"/>
  <c r="M1410" i="1"/>
  <c r="Q1410" i="1" s="1"/>
  <c r="Q1409" i="1"/>
  <c r="Q1408" i="1"/>
  <c r="M1407" i="1"/>
  <c r="Q1407" i="1" s="1"/>
  <c r="M1406" i="1"/>
  <c r="M1405" i="1"/>
  <c r="Q1405" i="1" s="1"/>
  <c r="L1396" i="1"/>
  <c r="M1402" i="1"/>
  <c r="Q1402" i="1" s="1"/>
  <c r="Q1401" i="1"/>
  <c r="Q1400" i="1"/>
  <c r="M1399" i="1"/>
  <c r="Q1399" i="1" s="1"/>
  <c r="M1398" i="1"/>
  <c r="M1397" i="1"/>
  <c r="Q1397" i="1" s="1"/>
  <c r="M1395" i="1"/>
  <c r="Q1395" i="1" s="1"/>
  <c r="M1394" i="1"/>
  <c r="Q1394" i="1" s="1"/>
  <c r="Q1393" i="1"/>
  <c r="M1392" i="1"/>
  <c r="Q1392" i="1" s="1"/>
  <c r="M1391" i="1"/>
  <c r="Q1391" i="1" s="1"/>
  <c r="M1390" i="1"/>
  <c r="M1389" i="1"/>
  <c r="Q1389" i="1" s="1"/>
  <c r="L1387" i="1"/>
  <c r="M1387" i="1" s="1"/>
  <c r="Q1387" i="1" s="1"/>
  <c r="M1386" i="1"/>
  <c r="Q1386" i="1" s="1"/>
  <c r="M1385" i="1"/>
  <c r="Q1385" i="1" s="1"/>
  <c r="M1384" i="1"/>
  <c r="Q1384" i="1" s="1"/>
  <c r="M1383" i="1"/>
  <c r="Q1383" i="1" s="1"/>
  <c r="M1382" i="1"/>
  <c r="Q1382" i="1" s="1"/>
  <c r="M1381" i="1"/>
  <c r="L1371" i="1"/>
  <c r="M1378" i="1"/>
  <c r="Q1378" i="1" s="1"/>
  <c r="M1377" i="1"/>
  <c r="Q1377" i="1" s="1"/>
  <c r="M1376" i="1"/>
  <c r="Q1376" i="1" s="1"/>
  <c r="M1375" i="1"/>
  <c r="Q1375" i="1" s="1"/>
  <c r="M1374" i="1"/>
  <c r="Q1374" i="1" s="1"/>
  <c r="M1373" i="1"/>
  <c r="Q1372" i="1"/>
  <c r="M1370" i="1"/>
  <c r="Q1370" i="1" s="1"/>
  <c r="M1369" i="1"/>
  <c r="Q1369" i="1" s="1"/>
  <c r="M1368" i="1"/>
  <c r="Q1367" i="1"/>
  <c r="M1365" i="1"/>
  <c r="Q1365" i="1" s="1"/>
  <c r="M1364" i="1"/>
  <c r="Q1364" i="1" s="1"/>
  <c r="M1363" i="1"/>
  <c r="M1362" i="1"/>
  <c r="Q1362" i="1" s="1"/>
  <c r="M1357" i="1"/>
  <c r="Q1357" i="1" s="1"/>
  <c r="M1356" i="1"/>
  <c r="Q1356" i="1" s="1"/>
  <c r="M1355" i="1"/>
  <c r="M1354" i="1"/>
  <c r="Q1354" i="1" s="1"/>
  <c r="M1352" i="1"/>
  <c r="Q1352" i="1" s="1"/>
  <c r="M1351" i="1"/>
  <c r="Q1351" i="1" s="1"/>
  <c r="M1350" i="1"/>
  <c r="M1349" i="1"/>
  <c r="Q1349" i="1" s="1"/>
  <c r="M1343" i="1"/>
  <c r="Q1343" i="1" s="1"/>
  <c r="M1342" i="1"/>
  <c r="Q1342" i="1" s="1"/>
  <c r="M1341" i="1"/>
  <c r="Q1340" i="1"/>
  <c r="L1334" i="1"/>
  <c r="M1337" i="1"/>
  <c r="Q1337" i="1" s="1"/>
  <c r="M1336" i="1"/>
  <c r="Q1335" i="1"/>
  <c r="L1329" i="1"/>
  <c r="M1332" i="1"/>
  <c r="Q1332" i="1" s="1"/>
  <c r="M1331" i="1"/>
  <c r="Q1330" i="1"/>
  <c r="L1324" i="1"/>
  <c r="M1327" i="1"/>
  <c r="Q1327" i="1" s="1"/>
  <c r="M1326" i="1"/>
  <c r="Q1325" i="1"/>
  <c r="M1323" i="1"/>
  <c r="Q1323" i="1" s="1"/>
  <c r="M1322" i="1"/>
  <c r="Q1321" i="1"/>
  <c r="L1319" i="1"/>
  <c r="M1319" i="1" s="1"/>
  <c r="Q1319" i="1" s="1"/>
  <c r="M1318" i="1"/>
  <c r="M1317" i="1"/>
  <c r="Q1317" i="1" s="1"/>
  <c r="M649" i="1"/>
  <c r="P647" i="1"/>
  <c r="L647" i="1"/>
  <c r="M646" i="1"/>
  <c r="P644" i="1"/>
  <c r="L644" i="1"/>
  <c r="M643" i="1"/>
  <c r="P641" i="1"/>
  <c r="L641" i="1"/>
  <c r="M640" i="1"/>
  <c r="P638" i="1"/>
  <c r="L638" i="1"/>
  <c r="M637" i="1"/>
  <c r="P635" i="1"/>
  <c r="L635" i="1"/>
  <c r="M634" i="1"/>
  <c r="P632" i="1"/>
  <c r="L632" i="1"/>
  <c r="M631" i="1"/>
  <c r="P629" i="1"/>
  <c r="L629" i="1"/>
  <c r="M628" i="1"/>
  <c r="P626" i="1"/>
  <c r="L626" i="1"/>
  <c r="M625" i="1"/>
  <c r="P623" i="1"/>
  <c r="L623" i="1"/>
  <c r="M622" i="1"/>
  <c r="P620" i="1"/>
  <c r="L620" i="1"/>
  <c r="M619" i="1"/>
  <c r="P617" i="1"/>
  <c r="M616" i="1"/>
  <c r="P614" i="1"/>
  <c r="L614" i="1"/>
  <c r="M610" i="1"/>
  <c r="P608" i="1"/>
  <c r="L608" i="1"/>
  <c r="M607" i="1"/>
  <c r="P605" i="1"/>
  <c r="L605" i="1"/>
  <c r="M604" i="1"/>
  <c r="P602" i="1"/>
  <c r="L602" i="1"/>
  <c r="P599" i="1"/>
  <c r="L599" i="1"/>
  <c r="M598" i="1"/>
  <c r="P596" i="1"/>
  <c r="L596" i="1"/>
  <c r="M595" i="1"/>
  <c r="P593" i="1"/>
  <c r="L593" i="1"/>
  <c r="M586" i="1"/>
  <c r="M582" i="1"/>
  <c r="Q582" i="1" s="1"/>
  <c r="M581" i="1"/>
  <c r="Q581" i="1" s="1"/>
  <c r="M578" i="1"/>
  <c r="Q578" i="1" s="1"/>
  <c r="M577" i="1"/>
  <c r="M575" i="1"/>
  <c r="Q574" i="1"/>
  <c r="Q573" i="1"/>
  <c r="Q572" i="1"/>
  <c r="Q571" i="1"/>
  <c r="Q570" i="1"/>
  <c r="Q569" i="1"/>
  <c r="Q566" i="1"/>
  <c r="Q565" i="1"/>
  <c r="Q564" i="1"/>
  <c r="Q563" i="1"/>
  <c r="Q562" i="1"/>
  <c r="Q561" i="1"/>
  <c r="Q560" i="1"/>
  <c r="Q556" i="1"/>
  <c r="Q555" i="1"/>
  <c r="Q554" i="1"/>
  <c r="Q553" i="1"/>
  <c r="Q552" i="1"/>
  <c r="Q551" i="1"/>
  <c r="M547" i="1"/>
  <c r="Q547" i="1" s="1"/>
  <c r="M546" i="1"/>
  <c r="Q546" i="1" s="1"/>
  <c r="M545" i="1"/>
  <c r="Q545" i="1" s="1"/>
  <c r="M544" i="1"/>
  <c r="Q544" i="1" s="1"/>
  <c r="M543" i="1"/>
  <c r="Q543" i="1" s="1"/>
  <c r="Q542" i="1"/>
  <c r="M539" i="1"/>
  <c r="Q539" i="1" s="1"/>
  <c r="M538" i="1"/>
  <c r="M536" i="1"/>
  <c r="Q536" i="1" s="1"/>
  <c r="M529" i="1"/>
  <c r="Q529" i="1" s="1"/>
  <c r="M528" i="1"/>
  <c r="Q528" i="1" s="1"/>
  <c r="M524" i="1"/>
  <c r="Q524" i="1" s="1"/>
  <c r="M523" i="1"/>
  <c r="Q523" i="1" s="1"/>
  <c r="M520" i="1"/>
  <c r="Q520" i="1" s="1"/>
  <c r="M519" i="1"/>
  <c r="Q519" i="1" s="1"/>
  <c r="M518" i="1"/>
  <c r="Q518" i="1" s="1"/>
  <c r="M514" i="1"/>
  <c r="Q514" i="1" s="1"/>
  <c r="M513" i="1"/>
  <c r="M510" i="1"/>
  <c r="Q510" i="1" s="1"/>
  <c r="M509" i="1"/>
  <c r="Q509" i="1" s="1"/>
  <c r="M508" i="1"/>
  <c r="Q508" i="1" s="1"/>
  <c r="M505" i="1"/>
  <c r="Q505" i="1" s="1"/>
  <c r="M504" i="1"/>
  <c r="Q586" i="1" l="1"/>
  <c r="M584" i="1"/>
  <c r="Q584" i="1" s="1"/>
  <c r="L501" i="1"/>
  <c r="P1314" i="1"/>
  <c r="P501" i="1"/>
  <c r="Q575" i="1"/>
  <c r="M567" i="1"/>
  <c r="Q567" i="1" s="1"/>
  <c r="Q513" i="1"/>
  <c r="M2296" i="1"/>
  <c r="Q2296" i="1" s="1"/>
  <c r="Q657" i="1"/>
  <c r="M2308" i="1"/>
  <c r="Q2308" i="1" s="1"/>
  <c r="Q2310" i="1"/>
  <c r="M701" i="1"/>
  <c r="Q701" i="1" s="1"/>
  <c r="Q704" i="1"/>
  <c r="Q750" i="1"/>
  <c r="M747" i="1"/>
  <c r="Q747" i="1" s="1"/>
  <c r="P2125" i="1"/>
  <c r="Q1432" i="1"/>
  <c r="M1430" i="1"/>
  <c r="Q1444" i="1"/>
  <c r="M1442" i="1"/>
  <c r="Q1456" i="1"/>
  <c r="M1454" i="1"/>
  <c r="Q2197" i="1"/>
  <c r="M2195" i="1"/>
  <c r="Q2209" i="1"/>
  <c r="M2207" i="1"/>
  <c r="Q2207" i="1" s="1"/>
  <c r="Q1459" i="1"/>
  <c r="M1457" i="1"/>
  <c r="Q2214" i="1"/>
  <c r="O2213" i="1"/>
  <c r="Q1429" i="1"/>
  <c r="M1427" i="1"/>
  <c r="Q1437" i="1"/>
  <c r="O1436" i="1"/>
  <c r="O1314" i="1" s="1"/>
  <c r="Q1438" i="1"/>
  <c r="M1436" i="1"/>
  <c r="Q1450" i="1"/>
  <c r="M1448" i="1"/>
  <c r="Q1448" i="1" s="1"/>
  <c r="Q1468" i="1"/>
  <c r="M1466" i="1"/>
  <c r="Q1466" i="1" s="1"/>
  <c r="Q2190" i="1"/>
  <c r="O2189" i="1"/>
  <c r="Q2189" i="1" s="1"/>
  <c r="Q2203" i="1"/>
  <c r="M2201" i="1"/>
  <c r="Q2215" i="1"/>
  <c r="M2213" i="1"/>
  <c r="Q1447" i="1"/>
  <c r="M1445" i="1"/>
  <c r="Q1445" i="1" s="1"/>
  <c r="Q1465" i="1"/>
  <c r="M1463" i="1"/>
  <c r="Q1463" i="1" s="1"/>
  <c r="Q2200" i="1"/>
  <c r="M2198" i="1"/>
  <c r="Q2206" i="1"/>
  <c r="M2204" i="1"/>
  <c r="Q2212" i="1"/>
  <c r="M2210" i="1"/>
  <c r="Q2210" i="1" s="1"/>
  <c r="Q2218" i="1"/>
  <c r="M2216" i="1"/>
  <c r="Q1350" i="1"/>
  <c r="M1348" i="1"/>
  <c r="Q1348" i="1" s="1"/>
  <c r="Q2138" i="1"/>
  <c r="Q1398" i="1"/>
  <c r="Q1381" i="1"/>
  <c r="M1380" i="1"/>
  <c r="Q1380" i="1" s="1"/>
  <c r="Q1390" i="1"/>
  <c r="M1388" i="1"/>
  <c r="Q1388" i="1" s="1"/>
  <c r="Q2146" i="1"/>
  <c r="Q2155" i="1"/>
  <c r="M2153" i="1"/>
  <c r="Q2153" i="1" s="1"/>
  <c r="Q2164" i="1"/>
  <c r="M2162" i="1"/>
  <c r="Q2162" i="1" s="1"/>
  <c r="Q2173" i="1"/>
  <c r="M2171" i="1"/>
  <c r="Q2171" i="1" s="1"/>
  <c r="Q2182" i="1"/>
  <c r="Q1326" i="1"/>
  <c r="Q1331" i="1"/>
  <c r="Q1341" i="1"/>
  <c r="M1339" i="1"/>
  <c r="Q1339" i="1" s="1"/>
  <c r="Q1355" i="1"/>
  <c r="M1353" i="1"/>
  <c r="Q1353" i="1" s="1"/>
  <c r="Q1368" i="1"/>
  <c r="M1366" i="1"/>
  <c r="Q1366" i="1" s="1"/>
  <c r="Q1414" i="1"/>
  <c r="M1412" i="1"/>
  <c r="Q1412" i="1" s="1"/>
  <c r="Q1424" i="1"/>
  <c r="M1422" i="1"/>
  <c r="Q1422" i="1" s="1"/>
  <c r="Q1336" i="1"/>
  <c r="Q1363" i="1"/>
  <c r="M1361" i="1"/>
  <c r="Q1361" i="1" s="1"/>
  <c r="Q1373" i="1"/>
  <c r="Q1419" i="1"/>
  <c r="M1417" i="1"/>
  <c r="Q1417" i="1" s="1"/>
  <c r="Q2129" i="1"/>
  <c r="Q1318" i="1"/>
  <c r="M1316" i="1"/>
  <c r="Q1322" i="1"/>
  <c r="M1320" i="1"/>
  <c r="Q1320" i="1" s="1"/>
  <c r="Q1406" i="1"/>
  <c r="M1404" i="1"/>
  <c r="Q1404" i="1" s="1"/>
  <c r="Q1440" i="1"/>
  <c r="Q1464" i="1"/>
  <c r="Q512" i="1"/>
  <c r="Q532" i="1"/>
  <c r="O602" i="1"/>
  <c r="Q603" i="1"/>
  <c r="O617" i="1"/>
  <c r="Q618" i="1"/>
  <c r="O629" i="1"/>
  <c r="Q630" i="1"/>
  <c r="O635" i="1"/>
  <c r="Q636" i="1"/>
  <c r="O647" i="1"/>
  <c r="Q648" i="1"/>
  <c r="Q1431" i="1"/>
  <c r="Q1455" i="1"/>
  <c r="Q1439" i="1"/>
  <c r="Q1441" i="1"/>
  <c r="Q1446" i="1"/>
  <c r="Q2191" i="1"/>
  <c r="Q2196" i="1"/>
  <c r="Q2220" i="1"/>
  <c r="M503" i="1"/>
  <c r="Q504" i="1"/>
  <c r="Q535" i="1"/>
  <c r="M534" i="1"/>
  <c r="Q534" i="1" s="1"/>
  <c r="M602" i="1"/>
  <c r="Q604" i="1"/>
  <c r="M608" i="1"/>
  <c r="Q610" i="1"/>
  <c r="M617" i="1"/>
  <c r="Q619" i="1"/>
  <c r="M623" i="1"/>
  <c r="Q625" i="1"/>
  <c r="M629" i="1"/>
  <c r="Q631" i="1"/>
  <c r="M635" i="1"/>
  <c r="Q637" i="1"/>
  <c r="M641" i="1"/>
  <c r="Q643" i="1"/>
  <c r="M647" i="1"/>
  <c r="Q649" i="1"/>
  <c r="Q1461" i="1"/>
  <c r="Q2211" i="1"/>
  <c r="M596" i="1"/>
  <c r="Q598" i="1"/>
  <c r="Q1428" i="1"/>
  <c r="Q1452" i="1"/>
  <c r="Q2202" i="1"/>
  <c r="Q2219" i="1"/>
  <c r="Q2221" i="1"/>
  <c r="M593" i="1"/>
  <c r="Q595" i="1"/>
  <c r="Q1433" i="1"/>
  <c r="Q1435" i="1"/>
  <c r="Q522" i="1"/>
  <c r="Q580" i="1"/>
  <c r="O608" i="1"/>
  <c r="Q609" i="1"/>
  <c r="O623" i="1"/>
  <c r="Q624" i="1"/>
  <c r="O641" i="1"/>
  <c r="Q642" i="1"/>
  <c r="Q2205" i="1"/>
  <c r="O596" i="1"/>
  <c r="Q597" i="1"/>
  <c r="Q507" i="1"/>
  <c r="M506" i="1"/>
  <c r="Q506" i="1" s="1"/>
  <c r="M516" i="1"/>
  <c r="Q516" i="1" s="1"/>
  <c r="Q517" i="1"/>
  <c r="Q527" i="1"/>
  <c r="M537" i="1"/>
  <c r="Q537" i="1" s="1"/>
  <c r="Q538" i="1"/>
  <c r="Q606" i="1"/>
  <c r="O605" i="1"/>
  <c r="O614" i="1"/>
  <c r="Q615" i="1"/>
  <c r="O620" i="1"/>
  <c r="Q621" i="1"/>
  <c r="Q627" i="1"/>
  <c r="O626" i="1"/>
  <c r="O632" i="1"/>
  <c r="Q633" i="1"/>
  <c r="O638" i="1"/>
  <c r="Q639" i="1"/>
  <c r="O644" i="1"/>
  <c r="Q645" i="1"/>
  <c r="Q1443" i="1"/>
  <c r="Q1460" i="1"/>
  <c r="Q1462" i="1"/>
  <c r="Q1467" i="1"/>
  <c r="Q2193" i="1"/>
  <c r="Q2217" i="1"/>
  <c r="Q594" i="1"/>
  <c r="O593" i="1"/>
  <c r="O599" i="1"/>
  <c r="Q600" i="1"/>
  <c r="Q1434" i="1"/>
  <c r="Q1453" i="1"/>
  <c r="Q1458" i="1"/>
  <c r="Q2208" i="1"/>
  <c r="Q541" i="1"/>
  <c r="Q550" i="1"/>
  <c r="Q559" i="1"/>
  <c r="M558" i="1"/>
  <c r="Q558" i="1" s="1"/>
  <c r="Q568" i="1"/>
  <c r="Q577" i="1"/>
  <c r="M576" i="1"/>
  <c r="Q576" i="1" s="1"/>
  <c r="M605" i="1"/>
  <c r="Q607" i="1"/>
  <c r="M614" i="1"/>
  <c r="Q616" i="1"/>
  <c r="M620" i="1"/>
  <c r="Q622" i="1"/>
  <c r="M626" i="1"/>
  <c r="Q628" i="1"/>
  <c r="M632" i="1"/>
  <c r="Q634" i="1"/>
  <c r="M638" i="1"/>
  <c r="Q640" i="1"/>
  <c r="M644" i="1"/>
  <c r="Q646" i="1"/>
  <c r="Q1449" i="1"/>
  <c r="Q2192" i="1"/>
  <c r="Q2194" i="1"/>
  <c r="Q2199" i="1"/>
  <c r="L1380" i="1"/>
  <c r="L1366" i="1"/>
  <c r="L2171" i="1"/>
  <c r="L2153" i="1"/>
  <c r="L2162" i="1"/>
  <c r="M2152" i="1"/>
  <c r="Q2152" i="1" s="1"/>
  <c r="L1339" i="1"/>
  <c r="L1353" i="1"/>
  <c r="L1404" i="1"/>
  <c r="L1422" i="1"/>
  <c r="M2143" i="1"/>
  <c r="Q2143" i="1" s="1"/>
  <c r="M2135" i="1"/>
  <c r="Q2135" i="1" s="1"/>
  <c r="L1412" i="1"/>
  <c r="L1417" i="1"/>
  <c r="M2188" i="1"/>
  <c r="Q2188" i="1" s="1"/>
  <c r="L1361" i="1"/>
  <c r="L1348" i="1"/>
  <c r="L1320" i="1"/>
  <c r="L1316" i="1"/>
  <c r="M1338" i="1"/>
  <c r="Q1338" i="1" s="1"/>
  <c r="M1333" i="1"/>
  <c r="Q1333" i="1" s="1"/>
  <c r="L1388" i="1"/>
  <c r="M1403" i="1"/>
  <c r="Q1403" i="1" s="1"/>
  <c r="M1328" i="1"/>
  <c r="Q1328" i="1" s="1"/>
  <c r="M1379" i="1"/>
  <c r="Q1379" i="1" s="1"/>
  <c r="M583" i="1"/>
  <c r="Q583" i="1" s="1"/>
  <c r="M557" i="1"/>
  <c r="Q557" i="1" s="1"/>
  <c r="M530" i="1"/>
  <c r="Q530" i="1" s="1"/>
  <c r="M548" i="1"/>
  <c r="M525" i="1"/>
  <c r="Q525" i="1" s="1"/>
  <c r="M533" i="1"/>
  <c r="Q533" i="1" s="1"/>
  <c r="Q1316" i="1" l="1"/>
  <c r="L1314" i="1"/>
  <c r="Q614" i="1"/>
  <c r="O501" i="1"/>
  <c r="Q548" i="1"/>
  <c r="M540" i="1"/>
  <c r="Q1436" i="1"/>
  <c r="M2180" i="1"/>
  <c r="Q2180" i="1" s="1"/>
  <c r="Q2213" i="1"/>
  <c r="Q593" i="1"/>
  <c r="Q605" i="1"/>
  <c r="M2144" i="1"/>
  <c r="Q2144" i="1" s="1"/>
  <c r="M579" i="1"/>
  <c r="Q579" i="1" s="1"/>
  <c r="M1334" i="1"/>
  <c r="Q1334" i="1" s="1"/>
  <c r="L2125" i="1"/>
  <c r="Q647" i="1"/>
  <c r="Q638" i="1"/>
  <c r="M521" i="1"/>
  <c r="Q521" i="1" s="1"/>
  <c r="M2127" i="1"/>
  <c r="Q2127" i="1" s="1"/>
  <c r="O2125" i="1"/>
  <c r="Q626" i="1"/>
  <c r="M1324" i="1"/>
  <c r="Q1324" i="1" s="1"/>
  <c r="M1396" i="1"/>
  <c r="Q1396" i="1" s="1"/>
  <c r="Q602" i="1"/>
  <c r="M1371" i="1"/>
  <c r="Q1371" i="1" s="1"/>
  <c r="M1329" i="1"/>
  <c r="M2136" i="1"/>
  <c r="Q1457" i="1"/>
  <c r="Q632" i="1"/>
  <c r="M549" i="1"/>
  <c r="Q549" i="1" s="1"/>
  <c r="Q2198" i="1"/>
  <c r="Q1454" i="1"/>
  <c r="Q2195" i="1"/>
  <c r="Q599" i="1"/>
  <c r="M526" i="1"/>
  <c r="Q526" i="1" s="1"/>
  <c r="Q608" i="1"/>
  <c r="Q635" i="1"/>
  <c r="M531" i="1"/>
  <c r="Q531" i="1" s="1"/>
  <c r="Q2201" i="1"/>
  <c r="Q629" i="1"/>
  <c r="Q1451" i="1"/>
  <c r="Q623" i="1"/>
  <c r="Q1430" i="1"/>
  <c r="Q1442" i="1"/>
  <c r="Q2204" i="1"/>
  <c r="Q2216" i="1"/>
  <c r="Q1427" i="1"/>
  <c r="Q644" i="1"/>
  <c r="Q620" i="1"/>
  <c r="Q596" i="1"/>
  <c r="Q641" i="1"/>
  <c r="Q617" i="1"/>
  <c r="Q503" i="1"/>
  <c r="M1314" i="1" l="1"/>
  <c r="Q1314" i="1" s="1"/>
  <c r="Q540" i="1"/>
  <c r="M2125" i="1"/>
  <c r="Q2125" i="1" s="1"/>
  <c r="Q1329" i="1"/>
  <c r="Q2136" i="1"/>
  <c r="O2122" i="1" l="1"/>
  <c r="L2122" i="1"/>
  <c r="O2119" i="1"/>
  <c r="L2119" i="1"/>
  <c r="O2116" i="1"/>
  <c r="L2116" i="1"/>
  <c r="O2113" i="1"/>
  <c r="L2113" i="1"/>
  <c r="O2110" i="1"/>
  <c r="L2110" i="1"/>
  <c r="O2107" i="1"/>
  <c r="L2107" i="1"/>
  <c r="O2104" i="1"/>
  <c r="L2104" i="1"/>
  <c r="O2101" i="1"/>
  <c r="L2101" i="1"/>
  <c r="O2098" i="1"/>
  <c r="L2098" i="1"/>
  <c r="O2095" i="1"/>
  <c r="L2095" i="1"/>
  <c r="O2092" i="1"/>
  <c r="L2092" i="1"/>
  <c r="O2089" i="1"/>
  <c r="L2089" i="1"/>
  <c r="O2086" i="1"/>
  <c r="L2086" i="1"/>
  <c r="O2083" i="1"/>
  <c r="L2083" i="1"/>
  <c r="O2080" i="1"/>
  <c r="L2080" i="1"/>
  <c r="O2077" i="1"/>
  <c r="L2077" i="1"/>
  <c r="O2074" i="1"/>
  <c r="L2074" i="1"/>
  <c r="O2071" i="1"/>
  <c r="L2071" i="1"/>
  <c r="O2068" i="1"/>
  <c r="L2068" i="1"/>
  <c r="O2065" i="1"/>
  <c r="L2065" i="1"/>
  <c r="O2062" i="1"/>
  <c r="L2062" i="1"/>
  <c r="O2059" i="1"/>
  <c r="L2059" i="1"/>
  <c r="O2056" i="1"/>
  <c r="L2056" i="1"/>
  <c r="O2053" i="1"/>
  <c r="L2053" i="1"/>
  <c r="O2050" i="1"/>
  <c r="L2050" i="1"/>
  <c r="O2047" i="1"/>
  <c r="L2047" i="1"/>
  <c r="O2044" i="1"/>
  <c r="L2044" i="1"/>
  <c r="O2041" i="1"/>
  <c r="L2041" i="1"/>
  <c r="O2038" i="1"/>
  <c r="L2038" i="1"/>
  <c r="O2035" i="1"/>
  <c r="L2035" i="1"/>
  <c r="O2032" i="1"/>
  <c r="L2032" i="1"/>
  <c r="O2029" i="1"/>
  <c r="L2029" i="1"/>
  <c r="O2026" i="1"/>
  <c r="L2026" i="1"/>
  <c r="O2023" i="1"/>
  <c r="L2023" i="1"/>
  <c r="O2020" i="1"/>
  <c r="L2020" i="1"/>
  <c r="O2017" i="1"/>
  <c r="L2017" i="1"/>
  <c r="O2014" i="1"/>
  <c r="L2014" i="1"/>
  <c r="L2004" i="1"/>
  <c r="O1311" i="1"/>
  <c r="L1311" i="1"/>
  <c r="O1308" i="1"/>
  <c r="L1308" i="1"/>
  <c r="O1305" i="1"/>
  <c r="L1305" i="1"/>
  <c r="O1302" i="1"/>
  <c r="L1302" i="1"/>
  <c r="O1299" i="1"/>
  <c r="L1299" i="1"/>
  <c r="O1296" i="1"/>
  <c r="L1296" i="1"/>
  <c r="O1293" i="1"/>
  <c r="L1293" i="1"/>
  <c r="O1290" i="1"/>
  <c r="L1290" i="1"/>
  <c r="O1287" i="1"/>
  <c r="L1287" i="1"/>
  <c r="O1284" i="1"/>
  <c r="L1284" i="1"/>
  <c r="O1281" i="1"/>
  <c r="L1281" i="1"/>
  <c r="O1278" i="1"/>
  <c r="L1278" i="1"/>
  <c r="O1275" i="1"/>
  <c r="L1275" i="1"/>
  <c r="O1272" i="1"/>
  <c r="L1272" i="1"/>
  <c r="O1269" i="1"/>
  <c r="L1269" i="1"/>
  <c r="O1266" i="1"/>
  <c r="L1266" i="1"/>
  <c r="O1263" i="1"/>
  <c r="L1263" i="1"/>
  <c r="O1260" i="1"/>
  <c r="L1260" i="1"/>
  <c r="O1257" i="1"/>
  <c r="L1257" i="1"/>
  <c r="O1254" i="1"/>
  <c r="L1254" i="1"/>
  <c r="O1251" i="1"/>
  <c r="L1251" i="1"/>
  <c r="O1248" i="1"/>
  <c r="L1248" i="1"/>
  <c r="O1245" i="1"/>
  <c r="L1245" i="1"/>
  <c r="O1242" i="1"/>
  <c r="L1242" i="1"/>
  <c r="O1239" i="1"/>
  <c r="L1239" i="1"/>
  <c r="O1236" i="1"/>
  <c r="L1236" i="1"/>
  <c r="O1233" i="1"/>
  <c r="L1233" i="1"/>
  <c r="O1230" i="1"/>
  <c r="L1230" i="1"/>
  <c r="O1227" i="1"/>
  <c r="L1227" i="1"/>
  <c r="L498" i="1"/>
  <c r="L495" i="1"/>
  <c r="L492" i="1"/>
  <c r="L489" i="1"/>
  <c r="L486" i="1"/>
  <c r="L483" i="1"/>
  <c r="L480" i="1"/>
  <c r="L477" i="1"/>
  <c r="L474" i="1"/>
  <c r="L471" i="1"/>
  <c r="L468" i="1"/>
  <c r="L465" i="1"/>
  <c r="L462" i="1"/>
  <c r="L459" i="1"/>
  <c r="L456" i="1"/>
  <c r="L453" i="1"/>
  <c r="L450" i="1"/>
  <c r="L447" i="1"/>
  <c r="L444" i="1"/>
  <c r="L441" i="1"/>
  <c r="L438" i="1"/>
  <c r="L435" i="1"/>
  <c r="L432" i="1"/>
  <c r="L429" i="1"/>
  <c r="L426" i="1"/>
  <c r="L423" i="1"/>
  <c r="L420" i="1"/>
  <c r="L417" i="1"/>
  <c r="L414" i="1"/>
  <c r="L411" i="1"/>
  <c r="L408" i="1"/>
  <c r="L405" i="1"/>
  <c r="L402" i="1"/>
  <c r="Q296" i="1"/>
  <c r="P294" i="1"/>
  <c r="O294" i="1"/>
  <c r="N294" i="1"/>
  <c r="N263" i="1" s="1"/>
  <c r="N31" i="1" s="1"/>
  <c r="H263" i="1"/>
  <c r="L263" i="1" l="1"/>
  <c r="O1083" i="1"/>
  <c r="O1896" i="1"/>
  <c r="L1123" i="1"/>
  <c r="M1125" i="1"/>
  <c r="Q1125" i="1" s="1"/>
  <c r="L1931" i="1"/>
  <c r="M1934" i="1"/>
  <c r="M1931" i="1" s="1"/>
  <c r="Q1931" i="1" s="1"/>
  <c r="L1098" i="1"/>
  <c r="M1101" i="1"/>
  <c r="M1098" i="1" s="1"/>
  <c r="Q1098" i="1" s="1"/>
  <c r="L1188" i="1"/>
  <c r="M1190" i="1"/>
  <c r="Q1190" i="1" s="1"/>
  <c r="L1907" i="1"/>
  <c r="M1909" i="1"/>
  <c r="M1907" i="1" s="1"/>
  <c r="Q1907" i="1" s="1"/>
  <c r="L2001" i="1"/>
  <c r="M2003" i="1"/>
  <c r="M2001" i="1" s="1"/>
  <c r="Q2001" i="1" s="1"/>
  <c r="L1102" i="1"/>
  <c r="M1105" i="1"/>
  <c r="Q1105" i="1" s="1"/>
  <c r="L1191" i="1"/>
  <c r="M1193" i="1"/>
  <c r="Q1193" i="1" s="1"/>
  <c r="L1106" i="1"/>
  <c r="M1108" i="1"/>
  <c r="Q1108" i="1" s="1"/>
  <c r="L1194" i="1"/>
  <c r="M1196" i="1"/>
  <c r="M1194" i="1" s="1"/>
  <c r="Q1194" i="1" s="1"/>
  <c r="L1109" i="1"/>
  <c r="M1112" i="1"/>
  <c r="M1109" i="1" s="1"/>
  <c r="Q1109" i="1" s="1"/>
  <c r="L1138" i="1"/>
  <c r="M1142" i="1"/>
  <c r="M1138" i="1" s="1"/>
  <c r="Q1138" i="1" s="1"/>
  <c r="L1197" i="1"/>
  <c r="M1199" i="1"/>
  <c r="M1197" i="1" s="1"/>
  <c r="Q1197" i="1" s="1"/>
  <c r="M1916" i="1"/>
  <c r="L1946" i="1"/>
  <c r="M1948" i="1"/>
  <c r="M1946" i="1" s="1"/>
  <c r="Q1946" i="1" s="1"/>
  <c r="L1977" i="1"/>
  <c r="M1979" i="1"/>
  <c r="M1977" i="1" s="1"/>
  <c r="Q1977" i="1" s="1"/>
  <c r="M2011" i="1"/>
  <c r="L1094" i="1"/>
  <c r="M1097" i="1"/>
  <c r="M1094" i="1" s="1"/>
  <c r="Q1094" i="1" s="1"/>
  <c r="L1185" i="1"/>
  <c r="M1187" i="1"/>
  <c r="M1185" i="1" s="1"/>
  <c r="Q1185" i="1" s="1"/>
  <c r="L1126" i="1"/>
  <c r="M1129" i="1"/>
  <c r="Q1129" i="1" s="1"/>
  <c r="L1935" i="1"/>
  <c r="M1937" i="1"/>
  <c r="M1935" i="1" s="1"/>
  <c r="Q1935" i="1" s="1"/>
  <c r="L1168" i="1"/>
  <c r="M1171" i="1"/>
  <c r="M1168" i="1" s="1"/>
  <c r="Q1168" i="1" s="1"/>
  <c r="L1085" i="1"/>
  <c r="M1089" i="1"/>
  <c r="M1085" i="1" s="1"/>
  <c r="L1113" i="1"/>
  <c r="M1115" i="1"/>
  <c r="Q1115" i="1" s="1"/>
  <c r="L1143" i="1"/>
  <c r="M1145" i="1"/>
  <c r="Q1145" i="1" s="1"/>
  <c r="L1175" i="1"/>
  <c r="M1178" i="1"/>
  <c r="M1175" i="1" s="1"/>
  <c r="Q1175" i="1" s="1"/>
  <c r="L1949" i="1"/>
  <c r="M1952" i="1"/>
  <c r="Q1952" i="1" s="1"/>
  <c r="L1116" i="1"/>
  <c r="M1119" i="1"/>
  <c r="M1116" i="1" s="1"/>
  <c r="Q1116" i="1" s="1"/>
  <c r="L1146" i="1"/>
  <c r="M1149" i="1"/>
  <c r="Q1149" i="1" s="1"/>
  <c r="L1179" i="1"/>
  <c r="M1181" i="1"/>
  <c r="M1179" i="1" s="1"/>
  <c r="Q1179" i="1" s="1"/>
  <c r="M1215" i="1"/>
  <c r="M1211" i="1" s="1"/>
  <c r="Q1211" i="1" s="1"/>
  <c r="L1901" i="1"/>
  <c r="M1903" i="1"/>
  <c r="Q1903" i="1" s="1"/>
  <c r="L1923" i="1"/>
  <c r="M1926" i="1"/>
  <c r="M1923" i="1" s="1"/>
  <c r="Q1923" i="1" s="1"/>
  <c r="L1953" i="1"/>
  <c r="M1956" i="1"/>
  <c r="Q1956" i="1" s="1"/>
  <c r="L1984" i="1"/>
  <c r="M1988" i="1"/>
  <c r="Q1988" i="1" s="1"/>
  <c r="L1153" i="1"/>
  <c r="M1155" i="1"/>
  <c r="M1153" i="1" s="1"/>
  <c r="Q1153" i="1" s="1"/>
  <c r="L1961" i="1"/>
  <c r="M1964" i="1"/>
  <c r="Q1964" i="1" s="1"/>
  <c r="L1156" i="1"/>
  <c r="M1158" i="1"/>
  <c r="Q1158" i="1" s="1"/>
  <c r="L1965" i="1"/>
  <c r="M1968" i="1"/>
  <c r="M1965" i="1" s="1"/>
  <c r="Q1965" i="1" s="1"/>
  <c r="L1130" i="1"/>
  <c r="M1133" i="1"/>
  <c r="M1130" i="1" s="1"/>
  <c r="Q1130" i="1" s="1"/>
  <c r="M1940" i="1"/>
  <c r="L1969" i="1"/>
  <c r="M1972" i="1"/>
  <c r="Q1972" i="1" s="1"/>
  <c r="L1134" i="1"/>
  <c r="M1137" i="1"/>
  <c r="Q1137" i="1" s="1"/>
  <c r="L1172" i="1"/>
  <c r="M1174" i="1"/>
  <c r="M1172" i="1" s="1"/>
  <c r="Q1172" i="1" s="1"/>
  <c r="L1910" i="1"/>
  <c r="M1912" i="1"/>
  <c r="Q1912" i="1" s="1"/>
  <c r="L1943" i="1"/>
  <c r="M1945" i="1"/>
  <c r="Q1945" i="1" s="1"/>
  <c r="L1973" i="1"/>
  <c r="M1976" i="1"/>
  <c r="Q1976" i="1" s="1"/>
  <c r="L1200" i="1"/>
  <c r="M1204" i="1"/>
  <c r="Q1204" i="1" s="1"/>
  <c r="L1898" i="1"/>
  <c r="M1900" i="1"/>
  <c r="Q1900" i="1" s="1"/>
  <c r="L1919" i="1"/>
  <c r="M1922" i="1"/>
  <c r="Q1922" i="1" s="1"/>
  <c r="L1980" i="1"/>
  <c r="M1983" i="1"/>
  <c r="M1980" i="1" s="1"/>
  <c r="Q1980" i="1" s="1"/>
  <c r="Q392" i="1"/>
  <c r="L1090" i="1"/>
  <c r="M1093" i="1"/>
  <c r="Q1093" i="1" s="1"/>
  <c r="L1120" i="1"/>
  <c r="M1122" i="1"/>
  <c r="M1120" i="1" s="1"/>
  <c r="Q1120" i="1" s="1"/>
  <c r="L1150" i="1"/>
  <c r="M1152" i="1"/>
  <c r="M1150" i="1" s="1"/>
  <c r="Q1150" i="1" s="1"/>
  <c r="L1182" i="1"/>
  <c r="M1184" i="1"/>
  <c r="Q1184" i="1" s="1"/>
  <c r="L1904" i="1"/>
  <c r="M1906" i="1"/>
  <c r="M1904" i="1" s="1"/>
  <c r="Q1904" i="1" s="1"/>
  <c r="L1927" i="1"/>
  <c r="M1930" i="1"/>
  <c r="M1927" i="1" s="1"/>
  <c r="Q1927" i="1" s="1"/>
  <c r="L1957" i="1"/>
  <c r="M1960" i="1"/>
  <c r="M1957" i="1" s="1"/>
  <c r="Q1957" i="1" s="1"/>
  <c r="L1989" i="1"/>
  <c r="M1993" i="1"/>
  <c r="M1989" i="1" s="1"/>
  <c r="Q1989" i="1" s="1"/>
  <c r="Q2008" i="1"/>
  <c r="M2004" i="1"/>
  <c r="Q2004" i="1" s="1"/>
  <c r="M333" i="1"/>
  <c r="Q333" i="1" s="1"/>
  <c r="Q335" i="1"/>
  <c r="M374" i="1"/>
  <c r="Q374" i="1" s="1"/>
  <c r="Q376" i="1"/>
  <c r="P402" i="1"/>
  <c r="O402" i="1"/>
  <c r="P438" i="1"/>
  <c r="O438" i="1"/>
  <c r="P474" i="1"/>
  <c r="O474" i="1"/>
  <c r="M275" i="1"/>
  <c r="Q277" i="1"/>
  <c r="Q290" i="1"/>
  <c r="M288" i="1"/>
  <c r="Q288" i="1" s="1"/>
  <c r="M297" i="1"/>
  <c r="Q297" i="1" s="1"/>
  <c r="Q299" i="1"/>
  <c r="M310" i="1"/>
  <c r="Q310" i="1" s="1"/>
  <c r="Q312" i="1"/>
  <c r="M322" i="1"/>
  <c r="Q322" i="1" s="1"/>
  <c r="Q324" i="1"/>
  <c r="M350" i="1"/>
  <c r="Q350" i="1" s="1"/>
  <c r="Q352" i="1"/>
  <c r="Q366" i="1"/>
  <c r="M363" i="1"/>
  <c r="Q363" i="1" s="1"/>
  <c r="M393" i="1"/>
  <c r="Q393" i="1" s="1"/>
  <c r="Q395" i="1"/>
  <c r="P405" i="1"/>
  <c r="O405" i="1"/>
  <c r="P417" i="1"/>
  <c r="O417" i="1"/>
  <c r="P429" i="1"/>
  <c r="O429" i="1"/>
  <c r="P441" i="1"/>
  <c r="O441" i="1"/>
  <c r="P453" i="1"/>
  <c r="O453" i="1"/>
  <c r="P465" i="1"/>
  <c r="O465" i="1"/>
  <c r="P477" i="1"/>
  <c r="O477" i="1"/>
  <c r="P489" i="1"/>
  <c r="O489" i="1"/>
  <c r="P1239" i="1"/>
  <c r="Q1239" i="1" s="1"/>
  <c r="P1251" i="1"/>
  <c r="Q1251" i="1" s="1"/>
  <c r="P1263" i="1"/>
  <c r="Q1263" i="1" s="1"/>
  <c r="P1275" i="1"/>
  <c r="Q1275" i="1" s="1"/>
  <c r="P1287" i="1"/>
  <c r="Q1287" i="1" s="1"/>
  <c r="Q1288" i="1"/>
  <c r="P2017" i="1"/>
  <c r="Q2017" i="1" s="1"/>
  <c r="P2026" i="1"/>
  <c r="Q2026" i="1" s="1"/>
  <c r="P2038" i="1"/>
  <c r="Q2038" i="1" s="1"/>
  <c r="P2047" i="1"/>
  <c r="Q2047" i="1" s="1"/>
  <c r="P2059" i="1"/>
  <c r="Q2059" i="1" s="1"/>
  <c r="P2071" i="1"/>
  <c r="Q2071" i="1" s="1"/>
  <c r="P2083" i="1"/>
  <c r="P2116" i="1"/>
  <c r="M278" i="1"/>
  <c r="Q278" i="1" s="1"/>
  <c r="Q280" i="1"/>
  <c r="M291" i="1"/>
  <c r="Q291" i="1" s="1"/>
  <c r="Q293" i="1"/>
  <c r="Q284" i="1"/>
  <c r="Q287" i="1"/>
  <c r="M307" i="1"/>
  <c r="Q307" i="1" s="1"/>
  <c r="Q309" i="1"/>
  <c r="M319" i="1"/>
  <c r="Q319" i="1" s="1"/>
  <c r="Q321" i="1"/>
  <c r="M347" i="1"/>
  <c r="Q347" i="1" s="1"/>
  <c r="Q349" i="1"/>
  <c r="M359" i="1"/>
  <c r="Q359" i="1" s="1"/>
  <c r="Q362" i="1"/>
  <c r="O414" i="1"/>
  <c r="P426" i="1"/>
  <c r="O426" i="1"/>
  <c r="P450" i="1"/>
  <c r="O450" i="1"/>
  <c r="P462" i="1"/>
  <c r="O462" i="1"/>
  <c r="P486" i="1"/>
  <c r="O486" i="1"/>
  <c r="P498" i="1"/>
  <c r="O498" i="1"/>
  <c r="M300" i="1"/>
  <c r="Q300" i="1" s="1"/>
  <c r="Q303" i="1"/>
  <c r="M313" i="1"/>
  <c r="Q313" i="1" s="1"/>
  <c r="Q315" i="1"/>
  <c r="M325" i="1"/>
  <c r="Q325" i="1" s="1"/>
  <c r="Q328" i="1"/>
  <c r="M339" i="1"/>
  <c r="Q339" i="1" s="1"/>
  <c r="Q342" i="1"/>
  <c r="M353" i="1"/>
  <c r="Q353" i="1" s="1"/>
  <c r="Q355" i="1"/>
  <c r="M367" i="1"/>
  <c r="Q367" i="1" s="1"/>
  <c r="Q370" i="1"/>
  <c r="O408" i="1"/>
  <c r="O420" i="1"/>
  <c r="O432" i="1"/>
  <c r="O444" i="1"/>
  <c r="O456" i="1"/>
  <c r="O468" i="1"/>
  <c r="O480" i="1"/>
  <c r="O492" i="1"/>
  <c r="M281" i="1"/>
  <c r="Q281" i="1" s="1"/>
  <c r="Q283" i="1"/>
  <c r="M304" i="1"/>
  <c r="Q304" i="1" s="1"/>
  <c r="Q306" i="1"/>
  <c r="M316" i="1"/>
  <c r="Q316" i="1" s="1"/>
  <c r="Q318" i="1"/>
  <c r="M329" i="1"/>
  <c r="Q329" i="1" s="1"/>
  <c r="Q332" i="1"/>
  <c r="M343" i="1"/>
  <c r="Q343" i="1" s="1"/>
  <c r="Q346" i="1"/>
  <c r="M356" i="1"/>
  <c r="Q356" i="1" s="1"/>
  <c r="Q358" i="1"/>
  <c r="Q373" i="1"/>
  <c r="M371" i="1"/>
  <c r="Q371" i="1" s="1"/>
  <c r="Q385" i="1"/>
  <c r="Q387" i="1"/>
  <c r="O399" i="1"/>
  <c r="O411" i="1"/>
  <c r="O423" i="1"/>
  <c r="O435" i="1"/>
  <c r="O447" i="1"/>
  <c r="O459" i="1"/>
  <c r="O471" i="1"/>
  <c r="O483" i="1"/>
  <c r="O495" i="1"/>
  <c r="P1230" i="1"/>
  <c r="Q1230" i="1" s="1"/>
  <c r="P1254" i="1"/>
  <c r="Q1254" i="1" s="1"/>
  <c r="P1278" i="1"/>
  <c r="Q1278" i="1" s="1"/>
  <c r="P1302" i="1"/>
  <c r="Q1302" i="1" s="1"/>
  <c r="P2014" i="1"/>
  <c r="P2029" i="1"/>
  <c r="Q2029" i="1" s="1"/>
  <c r="P2041" i="1"/>
  <c r="Q2041" i="1" s="1"/>
  <c r="P2044" i="1"/>
  <c r="Q2044" i="1" s="1"/>
  <c r="Q2051" i="1"/>
  <c r="Q2057" i="1"/>
  <c r="P2062" i="1"/>
  <c r="Q2062" i="1" s="1"/>
  <c r="Q2069" i="1"/>
  <c r="P2074" i="1"/>
  <c r="Q2074" i="1" s="1"/>
  <c r="P2086" i="1"/>
  <c r="Q2086" i="1" s="1"/>
  <c r="Q2105" i="1"/>
  <c r="P2107" i="1"/>
  <c r="Q2107" i="1" s="1"/>
  <c r="P2113" i="1"/>
  <c r="Q2113" i="1" s="1"/>
  <c r="P2119" i="1"/>
  <c r="Q2119" i="1" s="1"/>
  <c r="P2092" i="1"/>
  <c r="P2080" i="1"/>
  <c r="P2023" i="1"/>
  <c r="P2035" i="1"/>
  <c r="P2032" i="1"/>
  <c r="Q2032" i="1" s="1"/>
  <c r="P2053" i="1"/>
  <c r="Q2053" i="1" s="1"/>
  <c r="P2101" i="1"/>
  <c r="Q2101" i="1" s="1"/>
  <c r="P2089" i="1"/>
  <c r="Q2089" i="1" s="1"/>
  <c r="P2065" i="1"/>
  <c r="Q2065" i="1" s="1"/>
  <c r="P2110" i="1"/>
  <c r="Q2110" i="1" s="1"/>
  <c r="P2020" i="1"/>
  <c r="Q2020" i="1" s="1"/>
  <c r="P2077" i="1"/>
  <c r="Q2077" i="1" s="1"/>
  <c r="P2122" i="1"/>
  <c r="Q2122" i="1" s="1"/>
  <c r="P1248" i="1"/>
  <c r="Q1248" i="1" s="1"/>
  <c r="P1236" i="1"/>
  <c r="Q1236" i="1" s="1"/>
  <c r="P1260" i="1"/>
  <c r="Q1260" i="1" s="1"/>
  <c r="P1308" i="1"/>
  <c r="Q1308" i="1" s="1"/>
  <c r="P1245" i="1"/>
  <c r="P1257" i="1"/>
  <c r="P1269" i="1"/>
  <c r="P1293" i="1"/>
  <c r="P1296" i="1"/>
  <c r="Q1296" i="1" s="1"/>
  <c r="P1227" i="1"/>
  <c r="P1311" i="1"/>
  <c r="Q1311" i="1" s="1"/>
  <c r="P414" i="1"/>
  <c r="P420" i="1"/>
  <c r="P492" i="1"/>
  <c r="P480" i="1"/>
  <c r="P468" i="1"/>
  <c r="P456" i="1"/>
  <c r="P408" i="1"/>
  <c r="P444" i="1"/>
  <c r="P432" i="1"/>
  <c r="P435" i="1"/>
  <c r="P447" i="1"/>
  <c r="P459" i="1"/>
  <c r="P471" i="1"/>
  <c r="P483" i="1"/>
  <c r="P495" i="1"/>
  <c r="M294" i="1"/>
  <c r="Q294" i="1" s="1"/>
  <c r="P399" i="1"/>
  <c r="P411" i="1"/>
  <c r="P423" i="1"/>
  <c r="Q2011" i="1" l="1"/>
  <c r="M2009" i="1"/>
  <c r="Q2009" i="1" s="1"/>
  <c r="Q1940" i="1"/>
  <c r="M1938" i="1"/>
  <c r="Q1938" i="1" s="1"/>
  <c r="Q1916" i="1"/>
  <c r="M1913" i="1"/>
  <c r="Q1913" i="1" s="1"/>
  <c r="Q1219" i="1"/>
  <c r="Q1222" i="1"/>
  <c r="P263" i="1"/>
  <c r="O263" i="1"/>
  <c r="L1083" i="1"/>
  <c r="Q1085" i="1"/>
  <c r="Q1227" i="1"/>
  <c r="Q1226" i="1"/>
  <c r="Q1223" i="1"/>
  <c r="L1896" i="1"/>
  <c r="Q2014" i="1"/>
  <c r="Q1097" i="1"/>
  <c r="Q1112" i="1"/>
  <c r="Q1215" i="1"/>
  <c r="M1191" i="1"/>
  <c r="Q1191" i="1" s="1"/>
  <c r="M1949" i="1"/>
  <c r="Q1949" i="1" s="1"/>
  <c r="M1188" i="1"/>
  <c r="Q1188" i="1" s="1"/>
  <c r="M1126" i="1"/>
  <c r="Q1126" i="1" s="1"/>
  <c r="Q1089" i="1"/>
  <c r="Q1968" i="1"/>
  <c r="Q1979" i="1"/>
  <c r="M1984" i="1"/>
  <c r="Q1984" i="1" s="1"/>
  <c r="Q1142" i="1"/>
  <c r="Q1152" i="1"/>
  <c r="Q1155" i="1"/>
  <c r="M1123" i="1"/>
  <c r="Q1123" i="1" s="1"/>
  <c r="Q1983" i="1"/>
  <c r="Q1199" i="1"/>
  <c r="M1134" i="1"/>
  <c r="Q1134" i="1" s="1"/>
  <c r="M1106" i="1"/>
  <c r="Q1106" i="1" s="1"/>
  <c r="M388" i="1"/>
  <c r="Q388" i="1" s="1"/>
  <c r="M1973" i="1"/>
  <c r="Q1973" i="1" s="1"/>
  <c r="Q1993" i="1"/>
  <c r="Q1960" i="1"/>
  <c r="Q1174" i="1"/>
  <c r="Q1119" i="1"/>
  <c r="Q1133" i="1"/>
  <c r="M1182" i="1"/>
  <c r="Q1182" i="1" s="1"/>
  <c r="M1200" i="1"/>
  <c r="Q1200" i="1" s="1"/>
  <c r="Q1196" i="1"/>
  <c r="Q1934" i="1"/>
  <c r="Q1937" i="1"/>
  <c r="Q1948" i="1"/>
  <c r="Q1930" i="1"/>
  <c r="Q1101" i="1"/>
  <c r="Q1178" i="1"/>
  <c r="Q1906" i="1"/>
  <c r="M1910" i="1"/>
  <c r="Q1910" i="1" s="1"/>
  <c r="Q1181" i="1"/>
  <c r="M1953" i="1"/>
  <c r="Q1953" i="1" s="1"/>
  <c r="M1156" i="1"/>
  <c r="Q1156" i="1" s="1"/>
  <c r="M1919" i="1"/>
  <c r="Q1919" i="1" s="1"/>
  <c r="Q1187" i="1"/>
  <c r="Q1926" i="1"/>
  <c r="Q1171" i="1"/>
  <c r="Q2003" i="1"/>
  <c r="M1961" i="1"/>
  <c r="Q1961" i="1" s="1"/>
  <c r="M1901" i="1"/>
  <c r="Q1901" i="1" s="1"/>
  <c r="M1090" i="1"/>
  <c r="Q1090" i="1" s="1"/>
  <c r="M1143" i="1"/>
  <c r="Q1143" i="1" s="1"/>
  <c r="M1943" i="1"/>
  <c r="Q1943" i="1" s="1"/>
  <c r="M1146" i="1"/>
  <c r="Q1146" i="1" s="1"/>
  <c r="M1113" i="1"/>
  <c r="Q1113" i="1" s="1"/>
  <c r="M1969" i="1"/>
  <c r="Q1969" i="1" s="1"/>
  <c r="Q1122" i="1"/>
  <c r="M1898" i="1"/>
  <c r="M1102" i="1"/>
  <c r="Q1102" i="1" s="1"/>
  <c r="Q1909" i="1"/>
  <c r="Q441" i="1"/>
  <c r="Q474" i="1"/>
  <c r="Q462" i="1"/>
  <c r="Q1240" i="1"/>
  <c r="Q2036" i="1"/>
  <c r="Q2048" i="1"/>
  <c r="Q490" i="1"/>
  <c r="Q2114" i="1"/>
  <c r="Q2015" i="1"/>
  <c r="Q1231" i="1"/>
  <c r="Q417" i="1"/>
  <c r="Q454" i="1"/>
  <c r="Q466" i="1"/>
  <c r="Q2075" i="1"/>
  <c r="Q2042" i="1"/>
  <c r="Q2060" i="1"/>
  <c r="Q465" i="1"/>
  <c r="Q430" i="1"/>
  <c r="Q409" i="1"/>
  <c r="Q2054" i="1"/>
  <c r="Q2084" i="1"/>
  <c r="Q2063" i="1"/>
  <c r="Q1279" i="1"/>
  <c r="Q496" i="1"/>
  <c r="Q426" i="1"/>
  <c r="Q1264" i="1"/>
  <c r="Q489" i="1"/>
  <c r="Q1255" i="1"/>
  <c r="Q2018" i="1"/>
  <c r="Q495" i="1"/>
  <c r="Q421" i="1"/>
  <c r="Q415" i="1"/>
  <c r="Q2087" i="1"/>
  <c r="Q420" i="1"/>
  <c r="Q463" i="1"/>
  <c r="Q414" i="1"/>
  <c r="Q1270" i="1"/>
  <c r="Q439" i="1"/>
  <c r="Q480" i="1"/>
  <c r="Q2108" i="1"/>
  <c r="Q1303" i="1"/>
  <c r="Q448" i="1"/>
  <c r="Q1252" i="1"/>
  <c r="Q405" i="1"/>
  <c r="Q402" i="1"/>
  <c r="P1272" i="1"/>
  <c r="Q1272" i="1" s="1"/>
  <c r="P2098" i="1"/>
  <c r="Q2098" i="1" s="1"/>
  <c r="P1290" i="1"/>
  <c r="Q1290" i="1" s="1"/>
  <c r="Q2093" i="1"/>
  <c r="P1284" i="1"/>
  <c r="Q1284" i="1" s="1"/>
  <c r="Q1228" i="1"/>
  <c r="Q492" i="1"/>
  <c r="Q1309" i="1"/>
  <c r="Q1267" i="1"/>
  <c r="P1266" i="1"/>
  <c r="Q1266" i="1" s="1"/>
  <c r="Q499" i="1"/>
  <c r="Q451" i="1"/>
  <c r="Q2078" i="1"/>
  <c r="Q2081" i="1"/>
  <c r="P2056" i="1"/>
  <c r="Q2056" i="1" s="1"/>
  <c r="Q2030" i="1"/>
  <c r="Q1261" i="1"/>
  <c r="Q412" i="1"/>
  <c r="Q433" i="1"/>
  <c r="Q498" i="1"/>
  <c r="Q2072" i="1"/>
  <c r="Q2039" i="1"/>
  <c r="Q1294" i="1"/>
  <c r="Q1258" i="1"/>
  <c r="Q1282" i="1"/>
  <c r="P1281" i="1"/>
  <c r="Q1281" i="1" s="1"/>
  <c r="Q2096" i="1"/>
  <c r="P2095" i="1"/>
  <c r="Q2095" i="1" s="1"/>
  <c r="P1299" i="1"/>
  <c r="Q1299" i="1" s="1"/>
  <c r="Q1306" i="1"/>
  <c r="P1305" i="1"/>
  <c r="Q1305" i="1" s="1"/>
  <c r="P2068" i="1"/>
  <c r="Q2068" i="1" s="1"/>
  <c r="Q432" i="1"/>
  <c r="Q2111" i="1"/>
  <c r="P2104" i="1"/>
  <c r="Q2104" i="1" s="1"/>
  <c r="P2050" i="1"/>
  <c r="Q2050" i="1" s="1"/>
  <c r="Q2024" i="1"/>
  <c r="Q460" i="1"/>
  <c r="Q400" i="1"/>
  <c r="Q408" i="1"/>
  <c r="Q1234" i="1"/>
  <c r="P1233" i="1"/>
  <c r="Q1233" i="1" s="1"/>
  <c r="Q2120" i="1"/>
  <c r="Q2099" i="1"/>
  <c r="Q2045" i="1"/>
  <c r="Q1291" i="1"/>
  <c r="Q1243" i="1"/>
  <c r="P1242" i="1"/>
  <c r="Q1242" i="1" s="1"/>
  <c r="Q399" i="1"/>
  <c r="Q481" i="1"/>
  <c r="Q2021" i="1"/>
  <c r="Q1276" i="1"/>
  <c r="Q1246" i="1"/>
  <c r="Q406" i="1"/>
  <c r="Q475" i="1"/>
  <c r="Q1269" i="1"/>
  <c r="Q2083" i="1"/>
  <c r="Q2116" i="1"/>
  <c r="Q1300" i="1"/>
  <c r="Q1285" i="1"/>
  <c r="Q447" i="1"/>
  <c r="Q411" i="1"/>
  <c r="Q1297" i="1"/>
  <c r="Q1273" i="1"/>
  <c r="Q472" i="1"/>
  <c r="Q423" i="1"/>
  <c r="Q493" i="1"/>
  <c r="Q445" i="1"/>
  <c r="Q487" i="1"/>
  <c r="Q2123" i="1"/>
  <c r="Q2033" i="1"/>
  <c r="Q1312" i="1"/>
  <c r="Q477" i="1"/>
  <c r="Q1237" i="1"/>
  <c r="Q471" i="1"/>
  <c r="Q424" i="1"/>
  <c r="Q444" i="1"/>
  <c r="Q486" i="1"/>
  <c r="Q427" i="1"/>
  <c r="Q2117" i="1"/>
  <c r="Q2090" i="1"/>
  <c r="Q2027" i="1"/>
  <c r="Q478" i="1"/>
  <c r="Q442" i="1"/>
  <c r="Q403" i="1"/>
  <c r="Q459" i="1"/>
  <c r="Q469" i="1"/>
  <c r="Q275" i="1"/>
  <c r="Q468" i="1"/>
  <c r="Q1249" i="1"/>
  <c r="Q484" i="1"/>
  <c r="Q436" i="1"/>
  <c r="Q457" i="1"/>
  <c r="Q2102" i="1"/>
  <c r="Q429" i="1"/>
  <c r="Q483" i="1"/>
  <c r="Q435" i="1"/>
  <c r="Q456" i="1"/>
  <c r="Q450" i="1"/>
  <c r="Q2066" i="1"/>
  <c r="Q453" i="1"/>
  <c r="Q418" i="1"/>
  <c r="Q438" i="1"/>
  <c r="Q2092" i="1"/>
  <c r="Q2035" i="1"/>
  <c r="Q2023" i="1"/>
  <c r="Q2080" i="1"/>
  <c r="Q1293" i="1"/>
  <c r="Q1245" i="1"/>
  <c r="Q1257" i="1"/>
  <c r="M1083" i="1" l="1"/>
  <c r="P1083" i="1"/>
  <c r="Q1898" i="1"/>
  <c r="M1896" i="1"/>
  <c r="P1896" i="1"/>
  <c r="M263" i="1"/>
  <c r="Q263" i="1" s="1"/>
  <c r="Q1083" i="1" l="1"/>
  <c r="Q1896" i="1"/>
  <c r="L1074" i="1"/>
  <c r="Q1074" i="1" l="1"/>
  <c r="L1878" i="1" l="1"/>
  <c r="M1895" i="1"/>
  <c r="Q1895" i="1" s="1"/>
  <c r="M1894" i="1"/>
  <c r="Q1894" i="1" s="1"/>
  <c r="M1893" i="1"/>
  <c r="Q1893" i="1" s="1"/>
  <c r="M1892" i="1"/>
  <c r="Q1892" i="1" s="1"/>
  <c r="M1891" i="1"/>
  <c r="L1890" i="1"/>
  <c r="M1889" i="1"/>
  <c r="Q1889" i="1" s="1"/>
  <c r="M1888" i="1"/>
  <c r="M1887" i="1"/>
  <c r="Q1887" i="1" s="1"/>
  <c r="M1886" i="1"/>
  <c r="Q1886" i="1" s="1"/>
  <c r="M1885" i="1"/>
  <c r="L1884" i="1"/>
  <c r="L1882" i="1"/>
  <c r="L1057" i="1"/>
  <c r="Q1057" i="1" s="1"/>
  <c r="Q1068" i="1"/>
  <c r="N1067" i="1"/>
  <c r="N1050" i="1" s="1"/>
  <c r="L1067" i="1"/>
  <c r="M1066" i="1"/>
  <c r="L1065" i="1"/>
  <c r="M1064" i="1"/>
  <c r="L1063" i="1"/>
  <c r="M1056" i="1"/>
  <c r="Q1056" i="1" s="1"/>
  <c r="M1055" i="1"/>
  <c r="Q1055" i="1" s="1"/>
  <c r="M1054" i="1"/>
  <c r="Q1054" i="1" s="1"/>
  <c r="M1053" i="1"/>
  <c r="L1052" i="1"/>
  <c r="Q1073" i="1"/>
  <c r="M1072" i="1"/>
  <c r="Q1072" i="1" s="1"/>
  <c r="M1071" i="1"/>
  <c r="Q1071" i="1" s="1"/>
  <c r="M1070" i="1"/>
  <c r="L1069" i="1"/>
  <c r="L257" i="1"/>
  <c r="L242" i="1"/>
  <c r="L245" i="1"/>
  <c r="L251" i="1"/>
  <c r="M233" i="1"/>
  <c r="Q233" i="1" s="1"/>
  <c r="M232" i="1"/>
  <c r="Q232" i="1" s="1"/>
  <c r="M231" i="1"/>
  <c r="Q231" i="1" s="1"/>
  <c r="M230" i="1"/>
  <c r="Q230" i="1" s="1"/>
  <c r="M229" i="1"/>
  <c r="M226" i="1"/>
  <c r="M223" i="1"/>
  <c r="M253" i="1"/>
  <c r="M247" i="1"/>
  <c r="M244" i="1"/>
  <c r="M206" i="1"/>
  <c r="M259" i="1"/>
  <c r="M256" i="1"/>
  <c r="M240" i="1"/>
  <c r="Q240" i="1" s="1"/>
  <c r="M239" i="1"/>
  <c r="Q239" i="1" s="1"/>
  <c r="M238" i="1"/>
  <c r="Q238" i="1" s="1"/>
  <c r="M237" i="1"/>
  <c r="Q237" i="1" s="1"/>
  <c r="M236" i="1"/>
  <c r="M220" i="1"/>
  <c r="M188" i="1"/>
  <c r="Q188" i="1" s="1"/>
  <c r="M187" i="1"/>
  <c r="Q187" i="1" s="1"/>
  <c r="M186" i="1"/>
  <c r="Q186" i="1" s="1"/>
  <c r="M185" i="1"/>
  <c r="Q185" i="1" s="1"/>
  <c r="M184" i="1"/>
  <c r="M210" i="1"/>
  <c r="M207" i="1" s="1"/>
  <c r="Q207" i="1" s="1"/>
  <c r="M196" i="1"/>
  <c r="M203" i="1"/>
  <c r="L181" i="1" l="1"/>
  <c r="L1871" i="1"/>
  <c r="M235" i="1"/>
  <c r="Q235" i="1" s="1"/>
  <c r="Q196" i="1"/>
  <c r="M190" i="1"/>
  <c r="Q190" i="1" s="1"/>
  <c r="Q184" i="1"/>
  <c r="M183" i="1"/>
  <c r="Q183" i="1" s="1"/>
  <c r="Q223" i="1"/>
  <c r="M222" i="1"/>
  <c r="Q222" i="1" s="1"/>
  <c r="Q226" i="1"/>
  <c r="M225" i="1"/>
  <c r="Q225" i="1" s="1"/>
  <c r="M228" i="1"/>
  <c r="Q228" i="1" s="1"/>
  <c r="Q220" i="1"/>
  <c r="M219" i="1"/>
  <c r="Q219" i="1" s="1"/>
  <c r="Q210" i="1"/>
  <c r="Q1070" i="1"/>
  <c r="M1069" i="1"/>
  <c r="Q1069" i="1" s="1"/>
  <c r="L1050" i="1"/>
  <c r="Q1885" i="1"/>
  <c r="M1884" i="1"/>
  <c r="Q1884" i="1" s="1"/>
  <c r="Q1066" i="1"/>
  <c r="M1065" i="1"/>
  <c r="Q1065" i="1" s="1"/>
  <c r="Q1053" i="1"/>
  <c r="M1052" i="1"/>
  <c r="Q1052" i="1" s="1"/>
  <c r="Q1891" i="1"/>
  <c r="M1890" i="1"/>
  <c r="Q1890" i="1" s="1"/>
  <c r="Q1064" i="1"/>
  <c r="M1063" i="1"/>
  <c r="Q1063" i="1" s="1"/>
  <c r="Q1888" i="1"/>
  <c r="M257" i="1"/>
  <c r="Q259" i="1"/>
  <c r="M201" i="1"/>
  <c r="Q203" i="1"/>
  <c r="Q236" i="1"/>
  <c r="M242" i="1"/>
  <c r="Q244" i="1"/>
  <c r="P254" i="1"/>
  <c r="O254" i="1"/>
  <c r="P245" i="1"/>
  <c r="O245" i="1"/>
  <c r="M254" i="1"/>
  <c r="Q256" i="1"/>
  <c r="Q229" i="1"/>
  <c r="P201" i="1"/>
  <c r="O201" i="1"/>
  <c r="P251" i="1"/>
  <c r="O251" i="1"/>
  <c r="M204" i="1"/>
  <c r="Q206" i="1"/>
  <c r="M245" i="1"/>
  <c r="Q247" i="1"/>
  <c r="P257" i="1"/>
  <c r="O257" i="1"/>
  <c r="Q208" i="1"/>
  <c r="M251" i="1"/>
  <c r="Q253" i="1"/>
  <c r="P204" i="1"/>
  <c r="O204" i="1"/>
  <c r="O242" i="1"/>
  <c r="Q1878" i="1"/>
  <c r="P242" i="1"/>
  <c r="M1067" i="1"/>
  <c r="Q1067" i="1" s="1"/>
  <c r="O181" i="1" l="1"/>
  <c r="P181" i="1"/>
  <c r="M181" i="1"/>
  <c r="Q205" i="1"/>
  <c r="M1871" i="1"/>
  <c r="Q1871" i="1" s="1"/>
  <c r="Q204" i="1"/>
  <c r="Q209" i="1"/>
  <c r="Q252" i="1"/>
  <c r="Q254" i="1"/>
  <c r="Q255" i="1"/>
  <c r="Q202" i="1"/>
  <c r="Q258" i="1"/>
  <c r="M1050" i="1"/>
  <c r="Q1050" i="1" s="1"/>
  <c r="Q243" i="1"/>
  <c r="Q251" i="1"/>
  <c r="Q245" i="1"/>
  <c r="Q242" i="1"/>
  <c r="Q1882" i="1"/>
  <c r="Q201" i="1"/>
  <c r="Q246" i="1"/>
  <c r="Q257" i="1"/>
  <c r="Q181" i="1" l="1"/>
  <c r="M1854" i="1"/>
  <c r="L178" i="1"/>
  <c r="H1027" i="1"/>
  <c r="H901" i="1" s="1"/>
  <c r="L1047" i="1"/>
  <c r="Q1043" i="1"/>
  <c r="L1043" i="1"/>
  <c r="L1034" i="1"/>
  <c r="M1033" i="1"/>
  <c r="Q1033" i="1" s="1"/>
  <c r="M1032" i="1"/>
  <c r="Q1032" i="1" s="1"/>
  <c r="Q1031" i="1"/>
  <c r="Q1039" i="1" l="1"/>
  <c r="M1034" i="1"/>
  <c r="Q1034" i="1" s="1"/>
  <c r="Q1854" i="1"/>
  <c r="L1027" i="1"/>
  <c r="Q1030" i="1"/>
  <c r="M1029" i="1"/>
  <c r="M1047" i="1"/>
  <c r="M1027" i="1" l="1"/>
  <c r="Q1027" i="1" s="1"/>
  <c r="Q1029" i="1"/>
  <c r="Q1047" i="1"/>
  <c r="Q1049" i="1"/>
  <c r="M180" i="1" l="1"/>
  <c r="O178" i="1" l="1"/>
  <c r="M178" i="1"/>
  <c r="Q180" i="1"/>
  <c r="P178" i="1"/>
  <c r="Q178" i="1" l="1"/>
  <c r="Q179" i="1"/>
  <c r="P175" i="1"/>
  <c r="L175" i="1"/>
  <c r="L152" i="1" s="1"/>
  <c r="P172" i="1"/>
  <c r="P169" i="1"/>
  <c r="M163" i="1"/>
  <c r="Q163" i="1" s="1"/>
  <c r="M162" i="1"/>
  <c r="Q162" i="1" s="1"/>
  <c r="M161" i="1"/>
  <c r="Q159" i="1"/>
  <c r="P152" i="1" l="1"/>
  <c r="Q161" i="1"/>
  <c r="O175" i="1"/>
  <c r="Q175" i="1" s="1"/>
  <c r="Q176" i="1"/>
  <c r="O172" i="1"/>
  <c r="Q172" i="1" s="1"/>
  <c r="Q173" i="1"/>
  <c r="O169" i="1"/>
  <c r="Q170" i="1"/>
  <c r="M165" i="1"/>
  <c r="Q165" i="1" s="1"/>
  <c r="O152" i="1" l="1"/>
  <c r="M160" i="1"/>
  <c r="Q169" i="1"/>
  <c r="M1844" i="1"/>
  <c r="P1842" i="1"/>
  <c r="O1842" i="1"/>
  <c r="L1842" i="1"/>
  <c r="M1841" i="1"/>
  <c r="M1839" i="1" s="1"/>
  <c r="P1839" i="1"/>
  <c r="O1839" i="1"/>
  <c r="L1839" i="1"/>
  <c r="M1838" i="1"/>
  <c r="M1836" i="1" s="1"/>
  <c r="P1836" i="1"/>
  <c r="O1836" i="1"/>
  <c r="L1836" i="1"/>
  <c r="M1835" i="1"/>
  <c r="P1833" i="1"/>
  <c r="O1833" i="1"/>
  <c r="L1833" i="1"/>
  <c r="M1832" i="1"/>
  <c r="Q1832" i="1" s="1"/>
  <c r="M1831" i="1"/>
  <c r="M1829" i="1"/>
  <c r="Q1829" i="1" s="1"/>
  <c r="M1828" i="1"/>
  <c r="Q1828" i="1" s="1"/>
  <c r="M1827" i="1"/>
  <c r="L1824" i="1"/>
  <c r="M1824" i="1" s="1"/>
  <c r="Q1824" i="1" s="1"/>
  <c r="M1823" i="1"/>
  <c r="Q1823" i="1" s="1"/>
  <c r="L1822" i="1"/>
  <c r="M1821" i="1"/>
  <c r="L1818" i="1"/>
  <c r="M1818" i="1" s="1"/>
  <c r="Q1818" i="1" s="1"/>
  <c r="L1817" i="1"/>
  <c r="M1817" i="1" s="1"/>
  <c r="Q1817" i="1" s="1"/>
  <c r="L1816" i="1"/>
  <c r="M1815" i="1"/>
  <c r="L1812" i="1"/>
  <c r="M1812" i="1" s="1"/>
  <c r="Q1812" i="1" s="1"/>
  <c r="L1811" i="1"/>
  <c r="M1811" i="1" s="1"/>
  <c r="Q1811" i="1" s="1"/>
  <c r="L1810" i="1"/>
  <c r="L1807" i="1"/>
  <c r="M1807" i="1" s="1"/>
  <c r="Q1807" i="1" s="1"/>
  <c r="L1806" i="1"/>
  <c r="M1806" i="1" s="1"/>
  <c r="Q1806" i="1" s="1"/>
  <c r="L1805" i="1"/>
  <c r="M1804" i="1"/>
  <c r="M1001" i="1"/>
  <c r="Q1001" i="1" s="1"/>
  <c r="M1000" i="1"/>
  <c r="Q1000" i="1" s="1"/>
  <c r="M999" i="1"/>
  <c r="M989" i="1"/>
  <c r="Q989" i="1" s="1"/>
  <c r="M988" i="1"/>
  <c r="Q988" i="1" s="1"/>
  <c r="M987" i="1"/>
  <c r="M1026" i="1"/>
  <c r="M1024" i="1" s="1"/>
  <c r="P1024" i="1"/>
  <c r="O1024" i="1"/>
  <c r="L1024" i="1"/>
  <c r="M1023" i="1"/>
  <c r="M1021" i="1" s="1"/>
  <c r="P1021" i="1"/>
  <c r="O1021" i="1"/>
  <c r="L1021" i="1"/>
  <c r="M1020" i="1"/>
  <c r="P1018" i="1"/>
  <c r="O1018" i="1"/>
  <c r="L1018" i="1"/>
  <c r="M1017" i="1"/>
  <c r="P1015" i="1"/>
  <c r="O1015" i="1"/>
  <c r="L1015" i="1"/>
  <c r="M1014" i="1"/>
  <c r="P1012" i="1"/>
  <c r="O1012" i="1"/>
  <c r="L1012" i="1"/>
  <c r="L1007" i="1"/>
  <c r="M1007" i="1" s="1"/>
  <c r="Q1007" i="1" s="1"/>
  <c r="M1006" i="1"/>
  <c r="Q1006" i="1" s="1"/>
  <c r="L1005" i="1"/>
  <c r="M1004" i="1"/>
  <c r="L998" i="1"/>
  <c r="M998" i="1" s="1"/>
  <c r="Q998" i="1" s="1"/>
  <c r="M997" i="1"/>
  <c r="Q997" i="1" s="1"/>
  <c r="L996" i="1"/>
  <c r="L993" i="1"/>
  <c r="M993" i="1" s="1"/>
  <c r="Q993" i="1" s="1"/>
  <c r="L992" i="1"/>
  <c r="L986" i="1"/>
  <c r="M986" i="1" s="1"/>
  <c r="Q986" i="1" s="1"/>
  <c r="M985" i="1"/>
  <c r="Q985" i="1" s="1"/>
  <c r="L984" i="1"/>
  <c r="L979" i="1"/>
  <c r="M981" i="1"/>
  <c r="Q981" i="1" s="1"/>
  <c r="M980" i="1"/>
  <c r="M978" i="1"/>
  <c r="Q978" i="1" s="1"/>
  <c r="M977" i="1"/>
  <c r="Q975" i="1"/>
  <c r="M974" i="1"/>
  <c r="Q974" i="1" s="1"/>
  <c r="M973" i="1"/>
  <c r="L1825" i="1" l="1"/>
  <c r="L1820" i="1" s="1"/>
  <c r="Q1821" i="1"/>
  <c r="L1008" i="1"/>
  <c r="M1008" i="1" s="1"/>
  <c r="Q1008" i="1" s="1"/>
  <c r="Q1004" i="1"/>
  <c r="Q160" i="1"/>
  <c r="M152" i="1"/>
  <c r="Q152" i="1" s="1"/>
  <c r="L990" i="1"/>
  <c r="M990" i="1" s="1"/>
  <c r="Q990" i="1" s="1"/>
  <c r="L1002" i="1"/>
  <c r="M1002" i="1" s="1"/>
  <c r="Q1002" i="1" s="1"/>
  <c r="M1810" i="1"/>
  <c r="Q1810" i="1" s="1"/>
  <c r="L1813" i="1"/>
  <c r="L1819" i="1"/>
  <c r="M1819" i="1" s="1"/>
  <c r="Q1819" i="1" s="1"/>
  <c r="M992" i="1"/>
  <c r="Q992" i="1" s="1"/>
  <c r="L994" i="1"/>
  <c r="L991" i="1" s="1"/>
  <c r="L1808" i="1"/>
  <c r="M1808" i="1" s="1"/>
  <c r="Q1808" i="1" s="1"/>
  <c r="M1005" i="1"/>
  <c r="Q1005" i="1" s="1"/>
  <c r="O1801" i="1"/>
  <c r="P1801" i="1"/>
  <c r="P970" i="1"/>
  <c r="Q1844" i="1"/>
  <c r="M1842" i="1"/>
  <c r="Q1842" i="1" s="1"/>
  <c r="Q973" i="1"/>
  <c r="M972" i="1"/>
  <c r="Q972" i="1" s="1"/>
  <c r="Q977" i="1"/>
  <c r="M976" i="1"/>
  <c r="Q976" i="1" s="1"/>
  <c r="Q1835" i="1"/>
  <c r="M1833" i="1"/>
  <c r="Q1833" i="1" s="1"/>
  <c r="Q1014" i="1"/>
  <c r="M1012" i="1"/>
  <c r="Q1020" i="1"/>
  <c r="M1018" i="1"/>
  <c r="Q1017" i="1"/>
  <c r="M1015" i="1"/>
  <c r="Q1015" i="1" s="1"/>
  <c r="Q980" i="1"/>
  <c r="O970" i="1"/>
  <c r="Q987" i="1"/>
  <c r="Q1827" i="1"/>
  <c r="M1826" i="1"/>
  <c r="Q1815" i="1"/>
  <c r="Q1804" i="1"/>
  <c r="Q999" i="1"/>
  <c r="Q1831" i="1"/>
  <c r="M1830" i="1"/>
  <c r="Q1834" i="1"/>
  <c r="Q1016" i="1"/>
  <c r="Q1021" i="1"/>
  <c r="Q1023" i="1"/>
  <c r="Q1019" i="1"/>
  <c r="Q1836" i="1"/>
  <c r="Q1838" i="1"/>
  <c r="Q1843" i="1"/>
  <c r="Q1025" i="1"/>
  <c r="Q1840" i="1"/>
  <c r="Q1026" i="1"/>
  <c r="Q1022" i="1"/>
  <c r="Q1841" i="1"/>
  <c r="Q1013" i="1"/>
  <c r="Q1837" i="1"/>
  <c r="L1830" i="1"/>
  <c r="M1816" i="1"/>
  <c r="Q1816" i="1" s="1"/>
  <c r="M1822" i="1"/>
  <c r="Q1822" i="1" s="1"/>
  <c r="M1805" i="1"/>
  <c r="Q1805" i="1" s="1"/>
  <c r="L1826" i="1"/>
  <c r="L976" i="1"/>
  <c r="M984" i="1"/>
  <c r="Q984" i="1" s="1"/>
  <c r="M996" i="1"/>
  <c r="Q996" i="1" s="1"/>
  <c r="M982" i="1"/>
  <c r="Q982" i="1" s="1"/>
  <c r="L972" i="1"/>
  <c r="L1003" i="1" l="1"/>
  <c r="M1003" i="1"/>
  <c r="Q1003" i="1" s="1"/>
  <c r="Q1826" i="1"/>
  <c r="M995" i="1"/>
  <c r="Q995" i="1" s="1"/>
  <c r="M983" i="1"/>
  <c r="Q983" i="1" s="1"/>
  <c r="Q1830" i="1"/>
  <c r="M979" i="1"/>
  <c r="Q979" i="1" s="1"/>
  <c r="M1803" i="1"/>
  <c r="M1814" i="1"/>
  <c r="Q1024" i="1"/>
  <c r="Q1012" i="1"/>
  <c r="Q1839" i="1"/>
  <c r="Q1018" i="1"/>
  <c r="M1825" i="1"/>
  <c r="Q1825" i="1" s="1"/>
  <c r="M994" i="1"/>
  <c r="M1813" i="1"/>
  <c r="L1809" i="1"/>
  <c r="L1803" i="1"/>
  <c r="L1814" i="1"/>
  <c r="L995" i="1"/>
  <c r="L983" i="1"/>
  <c r="L1801" i="1" l="1"/>
  <c r="M1820" i="1"/>
  <c r="Q1820" i="1" s="1"/>
  <c r="L970" i="1"/>
  <c r="Q994" i="1"/>
  <c r="M991" i="1"/>
  <c r="Q991" i="1" s="1"/>
  <c r="Q1814" i="1"/>
  <c r="Q1813" i="1"/>
  <c r="M1809" i="1"/>
  <c r="Q1809" i="1" s="1"/>
  <c r="Q1803" i="1"/>
  <c r="M970" i="1" l="1"/>
  <c r="Q970" i="1" s="1"/>
  <c r="M1801" i="1"/>
  <c r="Q1801" i="1" s="1"/>
  <c r="L147" i="1" l="1"/>
  <c r="P144" i="1"/>
  <c r="L144" i="1"/>
  <c r="M143" i="1"/>
  <c r="P141" i="1"/>
  <c r="L141" i="1"/>
  <c r="M140" i="1"/>
  <c r="P138" i="1"/>
  <c r="L138" i="1"/>
  <c r="M137" i="1"/>
  <c r="P135" i="1"/>
  <c r="L135" i="1"/>
  <c r="M134" i="1"/>
  <c r="P132" i="1"/>
  <c r="L132" i="1"/>
  <c r="M131" i="1"/>
  <c r="Q131" i="1" s="1"/>
  <c r="M130" i="1"/>
  <c r="Q128" i="1"/>
  <c r="M121" i="1"/>
  <c r="Q121" i="1" s="1"/>
  <c r="M120" i="1"/>
  <c r="M116" i="1"/>
  <c r="Q116" i="1" s="1"/>
  <c r="M114" i="1"/>
  <c r="Q114" i="1" s="1"/>
  <c r="M113" i="1"/>
  <c r="M110" i="1"/>
  <c r="M107" i="1"/>
  <c r="M104" i="1"/>
  <c r="L101" i="1" l="1"/>
  <c r="P101" i="1"/>
  <c r="Q113" i="1"/>
  <c r="M135" i="1"/>
  <c r="Q137" i="1"/>
  <c r="Q107" i="1"/>
  <c r="M119" i="1"/>
  <c r="Q119" i="1" s="1"/>
  <c r="Q120" i="1"/>
  <c r="Q133" i="1"/>
  <c r="O132" i="1"/>
  <c r="O144" i="1"/>
  <c r="Q144" i="1" s="1"/>
  <c r="Q145" i="1"/>
  <c r="Q110" i="1"/>
  <c r="Q124" i="1"/>
  <c r="M132" i="1"/>
  <c r="Q134" i="1"/>
  <c r="M138" i="1"/>
  <c r="Q140" i="1"/>
  <c r="M141" i="1"/>
  <c r="Q143" i="1"/>
  <c r="O138" i="1"/>
  <c r="Q139" i="1"/>
  <c r="Q127" i="1"/>
  <c r="Q126" i="1"/>
  <c r="O135" i="1"/>
  <c r="Q136" i="1"/>
  <c r="O141" i="1"/>
  <c r="Q142" i="1"/>
  <c r="Q104" i="1"/>
  <c r="M129" i="1"/>
  <c r="Q129" i="1" s="1"/>
  <c r="Q130" i="1"/>
  <c r="M118" i="1"/>
  <c r="Q118" i="1" s="1"/>
  <c r="M111" i="1"/>
  <c r="Q111" i="1" s="1"/>
  <c r="M108" i="1"/>
  <c r="Q108" i="1" s="1"/>
  <c r="M115" i="1"/>
  <c r="Q115" i="1" s="1"/>
  <c r="M105" i="1"/>
  <c r="Q105" i="1" s="1"/>
  <c r="M117" i="1"/>
  <c r="Q117" i="1" s="1"/>
  <c r="O101" i="1" l="1"/>
  <c r="M112" i="1"/>
  <c r="Q112" i="1" s="1"/>
  <c r="Q135" i="1"/>
  <c r="Q132" i="1"/>
  <c r="Q138" i="1"/>
  <c r="Q141" i="1"/>
  <c r="M109" i="1"/>
  <c r="Q109" i="1" s="1"/>
  <c r="M106" i="1"/>
  <c r="Q106" i="1" s="1"/>
  <c r="M103" i="1"/>
  <c r="Q103" i="1" l="1"/>
  <c r="M1800" i="1"/>
  <c r="P1798" i="1"/>
  <c r="O1798" i="1"/>
  <c r="L1798" i="1"/>
  <c r="M1797" i="1"/>
  <c r="P1795" i="1"/>
  <c r="O1795" i="1"/>
  <c r="L1795" i="1"/>
  <c r="M1794" i="1"/>
  <c r="P1792" i="1"/>
  <c r="O1792" i="1"/>
  <c r="L1792" i="1"/>
  <c r="M1791" i="1"/>
  <c r="P1789" i="1"/>
  <c r="O1789" i="1"/>
  <c r="L1789" i="1"/>
  <c r="M1788" i="1"/>
  <c r="P1786" i="1"/>
  <c r="L1786" i="1"/>
  <c r="M1785" i="1"/>
  <c r="P1783" i="1"/>
  <c r="O1783" i="1"/>
  <c r="L1783" i="1"/>
  <c r="L1762" i="1"/>
  <c r="Q1762" i="1"/>
  <c r="M969" i="1"/>
  <c r="P967" i="1"/>
  <c r="L967" i="1"/>
  <c r="M966" i="1"/>
  <c r="P964" i="1"/>
  <c r="L964" i="1"/>
  <c r="M963" i="1"/>
  <c r="P961" i="1"/>
  <c r="L961" i="1"/>
  <c r="M960" i="1"/>
  <c r="M958" i="1" s="1"/>
  <c r="P958" i="1"/>
  <c r="L958" i="1"/>
  <c r="M953" i="1"/>
  <c r="M941" i="1"/>
  <c r="M940" i="1"/>
  <c r="L931" i="1"/>
  <c r="M935" i="1"/>
  <c r="Q935" i="1" s="1"/>
  <c r="Q934" i="1"/>
  <c r="Q933" i="1"/>
  <c r="M932" i="1"/>
  <c r="M927" i="1"/>
  <c r="Q927" i="1" s="1"/>
  <c r="M926" i="1"/>
  <c r="Q926" i="1" s="1"/>
  <c r="Q925" i="1"/>
  <c r="M924" i="1"/>
  <c r="M921" i="1"/>
  <c r="Q921" i="1" s="1"/>
  <c r="M920" i="1"/>
  <c r="L904" i="1"/>
  <c r="Q920" i="1" l="1"/>
  <c r="M919" i="1"/>
  <c r="Q919" i="1" s="1"/>
  <c r="P1754" i="1"/>
  <c r="L1756" i="1"/>
  <c r="M1758" i="1"/>
  <c r="Q1758" i="1" s="1"/>
  <c r="L1780" i="1"/>
  <c r="M1782" i="1"/>
  <c r="M1780" i="1" s="1"/>
  <c r="Q1780" i="1" s="1"/>
  <c r="L942" i="1"/>
  <c r="M946" i="1"/>
  <c r="L1759" i="1"/>
  <c r="M1761" i="1"/>
  <c r="Q1761" i="1" s="1"/>
  <c r="L1777" i="1"/>
  <c r="M1779" i="1"/>
  <c r="M1777" i="1" s="1"/>
  <c r="Q1777" i="1" s="1"/>
  <c r="M949" i="1"/>
  <c r="Q949" i="1" s="1"/>
  <c r="Q953" i="1"/>
  <c r="L1768" i="1"/>
  <c r="M1771" i="1"/>
  <c r="Q1771" i="1" s="1"/>
  <c r="M1774" i="1"/>
  <c r="Q962" i="1"/>
  <c r="O961" i="1"/>
  <c r="Q969" i="1"/>
  <c r="M967" i="1"/>
  <c r="Q959" i="1"/>
  <c r="O958" i="1"/>
  <c r="Q958" i="1" s="1"/>
  <c r="Q1800" i="1"/>
  <c r="M1798" i="1"/>
  <c r="Q1798" i="1" s="1"/>
  <c r="Q968" i="1"/>
  <c r="O967" i="1"/>
  <c r="Q1785" i="1"/>
  <c r="M1783" i="1"/>
  <c r="Q1783" i="1" s="1"/>
  <c r="Q1797" i="1"/>
  <c r="M1795" i="1"/>
  <c r="Q963" i="1"/>
  <c r="M961" i="1"/>
  <c r="Q1787" i="1"/>
  <c r="O1786" i="1"/>
  <c r="O1754" i="1" s="1"/>
  <c r="Q965" i="1"/>
  <c r="O964" i="1"/>
  <c r="Q1788" i="1"/>
  <c r="M1786" i="1"/>
  <c r="Q1791" i="1"/>
  <c r="M1789" i="1"/>
  <c r="Q1794" i="1"/>
  <c r="M1792" i="1"/>
  <c r="Q966" i="1"/>
  <c r="M964" i="1"/>
  <c r="Q924" i="1"/>
  <c r="Q932" i="1"/>
  <c r="Q1799" i="1"/>
  <c r="Q941" i="1"/>
  <c r="Q940" i="1"/>
  <c r="Q960" i="1"/>
  <c r="Q1784" i="1"/>
  <c r="Q1796" i="1"/>
  <c r="Q1790" i="1"/>
  <c r="Q1793" i="1"/>
  <c r="L949" i="1"/>
  <c r="L939" i="1"/>
  <c r="M904" i="1"/>
  <c r="Q936" i="1"/>
  <c r="L954" i="1"/>
  <c r="H32" i="1"/>
  <c r="H31" i="1" s="1"/>
  <c r="Q1774" i="1" l="1"/>
  <c r="M1772" i="1"/>
  <c r="Q1772" i="1" s="1"/>
  <c r="L1754" i="1"/>
  <c r="H30" i="1"/>
  <c r="Q1782" i="1"/>
  <c r="M1756" i="1"/>
  <c r="M1768" i="1"/>
  <c r="Q1768" i="1" s="1"/>
  <c r="Q946" i="1"/>
  <c r="M942" i="1"/>
  <c r="Q942" i="1" s="1"/>
  <c r="M1759" i="1"/>
  <c r="Q1759" i="1" s="1"/>
  <c r="Q1779" i="1"/>
  <c r="Q964" i="1"/>
  <c r="Q967" i="1"/>
  <c r="Q1786" i="1"/>
  <c r="M939" i="1"/>
  <c r="Q939" i="1" s="1"/>
  <c r="M931" i="1"/>
  <c r="Q931" i="1" s="1"/>
  <c r="Q957" i="1"/>
  <c r="M954" i="1"/>
  <c r="Q954" i="1" s="1"/>
  <c r="Q1792" i="1"/>
  <c r="Q904" i="1"/>
  <c r="Q911" i="1"/>
  <c r="Q961" i="1"/>
  <c r="Q1795" i="1"/>
  <c r="Q1789" i="1"/>
  <c r="M100" i="1"/>
  <c r="L98" i="1"/>
  <c r="M97" i="1"/>
  <c r="L95" i="1"/>
  <c r="M94" i="1"/>
  <c r="M91" i="1"/>
  <c r="L89" i="1"/>
  <c r="L32" i="1" s="1"/>
  <c r="M88" i="1"/>
  <c r="M85" i="1"/>
  <c r="M82" i="1"/>
  <c r="M79" i="1"/>
  <c r="M76" i="1"/>
  <c r="P75" i="1"/>
  <c r="O75" i="1"/>
  <c r="Q72" i="1"/>
  <c r="M71" i="1"/>
  <c r="M68" i="1"/>
  <c r="Q59" i="1"/>
  <c r="Q82" i="1" l="1"/>
  <c r="M80" i="1"/>
  <c r="Q1756" i="1"/>
  <c r="M1754" i="1"/>
  <c r="Q1754" i="1" s="1"/>
  <c r="Q45" i="1"/>
  <c r="Q85" i="1"/>
  <c r="M83" i="1"/>
  <c r="M95" i="1"/>
  <c r="Q97" i="1"/>
  <c r="Q54" i="1"/>
  <c r="O74" i="1"/>
  <c r="Q75" i="1"/>
  <c r="O80" i="1"/>
  <c r="O86" i="1"/>
  <c r="Q87" i="1"/>
  <c r="O92" i="1"/>
  <c r="Q93" i="1"/>
  <c r="O98" i="1"/>
  <c r="Q99" i="1"/>
  <c r="P74" i="1"/>
  <c r="P80" i="1"/>
  <c r="P86" i="1"/>
  <c r="P92" i="1"/>
  <c r="P98" i="1"/>
  <c r="P77" i="1"/>
  <c r="P83" i="1"/>
  <c r="P95" i="1"/>
  <c r="Q51" i="1"/>
  <c r="M77" i="1"/>
  <c r="Q79" i="1"/>
  <c r="M89" i="1"/>
  <c r="Q91" i="1"/>
  <c r="Q57" i="1"/>
  <c r="Q68" i="1"/>
  <c r="M74" i="1"/>
  <c r="Q76" i="1"/>
  <c r="M86" i="1"/>
  <c r="Q88" i="1"/>
  <c r="M92" i="1"/>
  <c r="Q94" i="1"/>
  <c r="M98" i="1"/>
  <c r="Q100" i="1"/>
  <c r="Q48" i="1"/>
  <c r="Q71" i="1"/>
  <c r="O77" i="1"/>
  <c r="Q78" i="1"/>
  <c r="O83" i="1"/>
  <c r="Q84" i="1"/>
  <c r="Q90" i="1"/>
  <c r="O95" i="1"/>
  <c r="Q96" i="1"/>
  <c r="Q46" i="1"/>
  <c r="Q61" i="1"/>
  <c r="Q52" i="1"/>
  <c r="M69" i="1"/>
  <c r="Q69" i="1" s="1"/>
  <c r="Q49" i="1"/>
  <c r="Q55" i="1"/>
  <c r="M66" i="1"/>
  <c r="M62" i="1" s="1"/>
  <c r="Q73" i="1"/>
  <c r="P32" i="1" l="1"/>
  <c r="Q66" i="1"/>
  <c r="Q62" i="1"/>
  <c r="Q80" i="1"/>
  <c r="O32" i="1"/>
  <c r="Q83" i="1"/>
  <c r="Q40" i="1"/>
  <c r="Q42" i="1"/>
  <c r="Q44" i="1"/>
  <c r="M70" i="1"/>
  <c r="Q70" i="1" s="1"/>
  <c r="Q89" i="1"/>
  <c r="Q98" i="1"/>
  <c r="Q74" i="1"/>
  <c r="M50" i="1"/>
  <c r="Q50" i="1" s="1"/>
  <c r="M53" i="1"/>
  <c r="Q53" i="1" s="1"/>
  <c r="Q77" i="1"/>
  <c r="Q92" i="1"/>
  <c r="M67" i="1"/>
  <c r="Q67" i="1" s="1"/>
  <c r="Q95" i="1"/>
  <c r="Q86" i="1"/>
  <c r="M47" i="1"/>
  <c r="Q47" i="1" l="1"/>
  <c r="M32" i="1" l="1"/>
  <c r="Q32" i="1" s="1"/>
  <c r="O873" i="1" l="1"/>
  <c r="Q873" i="1" s="1"/>
  <c r="Q125" i="1" l="1"/>
  <c r="M1855" i="1"/>
  <c r="L1853" i="1"/>
  <c r="L1845" i="1" s="1"/>
  <c r="Q1855" i="1" l="1"/>
  <c r="M1853" i="1"/>
  <c r="M1845" i="1" s="1"/>
  <c r="Q122" i="1"/>
  <c r="M101" i="1"/>
  <c r="Q101" i="1" l="1"/>
  <c r="Q1853" i="1"/>
  <c r="Q1845" i="1"/>
  <c r="P667" i="1" l="1"/>
  <c r="P650" i="1" s="1"/>
  <c r="P705" i="1"/>
  <c r="P31" i="1" l="1"/>
  <c r="O705" i="1"/>
  <c r="Q705" i="1" s="1"/>
  <c r="Q668" i="1"/>
  <c r="O667" i="1"/>
  <c r="O650" i="1" s="1"/>
  <c r="Q706" i="1"/>
  <c r="L2535" i="1"/>
  <c r="L2527" i="1" s="1"/>
  <c r="O31" i="1" l="1"/>
  <c r="O2535" i="1"/>
  <c r="O2527" i="1" s="1"/>
  <c r="O1753" i="1" s="1"/>
  <c r="Q2536" i="1"/>
  <c r="P2535" i="1"/>
  <c r="P2527" i="1" s="1"/>
  <c r="P1753" i="1" l="1"/>
  <c r="Q2535" i="1"/>
  <c r="Q2527" i="1"/>
  <c r="Q756" i="1" l="1"/>
  <c r="M754" i="1" l="1"/>
  <c r="M800" i="1"/>
  <c r="M798" i="1" l="1"/>
  <c r="Q800" i="1"/>
  <c r="Q754" i="1"/>
  <c r="M825" i="1"/>
  <c r="Q825" i="1" s="1"/>
  <c r="Q831" i="1"/>
  <c r="M832" i="1"/>
  <c r="Q832" i="1" s="1"/>
  <c r="Q798" i="1" l="1"/>
  <c r="M830" i="1"/>
  <c r="Q830" i="1" s="1"/>
  <c r="M822" i="1"/>
  <c r="M796" i="1" l="1"/>
  <c r="Q796" i="1" s="1"/>
  <c r="Q822" i="1"/>
  <c r="L923" i="1" l="1"/>
  <c r="M928" i="1"/>
  <c r="Q928" i="1" l="1"/>
  <c r="M923" i="1"/>
  <c r="L1471" i="1"/>
  <c r="M1473" i="1"/>
  <c r="Q1473" i="1" s="1"/>
  <c r="L1542" i="1"/>
  <c r="M1545" i="1"/>
  <c r="M1542" i="1" s="1"/>
  <c r="Q1542" i="1" s="1"/>
  <c r="L1552" i="1"/>
  <c r="M1554" i="1"/>
  <c r="M1552" i="1" s="1"/>
  <c r="Q1545" i="1" l="1"/>
  <c r="Q923" i="1"/>
  <c r="M1471" i="1"/>
  <c r="Q1471" i="1" s="1"/>
  <c r="Q1552" i="1"/>
  <c r="Q1554" i="1"/>
  <c r="M1607" i="1"/>
  <c r="Q1607" i="1" s="1"/>
  <c r="L1604" i="1"/>
  <c r="L1469" i="1" s="1"/>
  <c r="M1604" i="1" l="1"/>
  <c r="M1469" i="1" l="1"/>
  <c r="Q1604" i="1"/>
  <c r="Q1469" i="1" l="1"/>
  <c r="M1612" i="1"/>
  <c r="M1610" i="1" s="1"/>
  <c r="L1610" i="1"/>
  <c r="L1608" i="1" s="1"/>
  <c r="M1608" i="1" l="1"/>
  <c r="Q1610" i="1"/>
  <c r="Q1612" i="1"/>
  <c r="Q1608" i="1" l="1"/>
  <c r="M1658" i="1"/>
  <c r="M1656" i="1" s="1"/>
  <c r="M1631" i="1" s="1"/>
  <c r="L1656" i="1"/>
  <c r="L1631" i="1" s="1"/>
  <c r="Q1656" i="1" l="1"/>
  <c r="Q1658" i="1"/>
  <c r="Q1631" i="1" l="1"/>
  <c r="M2226" i="1" l="1"/>
  <c r="Q2226" i="1" s="1"/>
  <c r="L2224" i="1"/>
  <c r="M2246" i="1"/>
  <c r="Q2246" i="1" s="1"/>
  <c r="L2243" i="1"/>
  <c r="L2260" i="1"/>
  <c r="M2263" i="1"/>
  <c r="Q2263" i="1" s="1"/>
  <c r="L2458" i="1"/>
  <c r="M2460" i="1"/>
  <c r="Q2460" i="1" s="1"/>
  <c r="L2470" i="1"/>
  <c r="M2474" i="1"/>
  <c r="Q2474" i="1" s="1"/>
  <c r="L2494" i="1"/>
  <c r="M2496" i="1"/>
  <c r="Q2496" i="1" s="1"/>
  <c r="L2222" i="1" l="1"/>
  <c r="M2470" i="1"/>
  <c r="Q2470" i="1" s="1"/>
  <c r="M2243" i="1"/>
  <c r="Q2243" i="1" s="1"/>
  <c r="M2224" i="1"/>
  <c r="Q2224" i="1" s="1"/>
  <c r="M2494" i="1"/>
  <c r="Q2494" i="1" s="1"/>
  <c r="M2260" i="1"/>
  <c r="Q2260" i="1" s="1"/>
  <c r="L2440" i="1"/>
  <c r="M2458" i="1"/>
  <c r="M2222" i="1" l="1"/>
  <c r="Q2222" i="1" s="1"/>
  <c r="L1753" i="1"/>
  <c r="Q2458" i="1"/>
  <c r="M2440" i="1"/>
  <c r="Q2440" i="1" s="1"/>
  <c r="M1753" i="1" l="1"/>
  <c r="Q1753" i="1" l="1"/>
  <c r="M918" i="1"/>
  <c r="Q918" i="1" s="1"/>
  <c r="L912" i="1"/>
  <c r="L902" i="1" l="1"/>
  <c r="L901" i="1" s="1"/>
  <c r="M912" i="1"/>
  <c r="Q912" i="1" s="1"/>
  <c r="O902" i="1" l="1"/>
  <c r="O901" i="1" s="1"/>
  <c r="N902" i="1"/>
  <c r="N901" i="1" s="1"/>
  <c r="N30" i="1" s="1"/>
  <c r="M902" i="1"/>
  <c r="M901" i="1" s="1"/>
  <c r="O30" i="1" l="1"/>
  <c r="P902" i="1" l="1"/>
  <c r="M515" i="1"/>
  <c r="M511" i="1" s="1"/>
  <c r="Q511" i="1" s="1"/>
  <c r="P901" i="1" l="1"/>
  <c r="Q901" i="1" s="1"/>
  <c r="Q902" i="1"/>
  <c r="M501" i="1"/>
  <c r="Q515" i="1"/>
  <c r="Q669" i="1"/>
  <c r="L669" i="1"/>
  <c r="L667" i="1" s="1"/>
  <c r="L650" i="1" s="1"/>
  <c r="M667" i="1"/>
  <c r="M650" i="1" s="1"/>
  <c r="Q650" i="1" s="1"/>
  <c r="Q667" i="1" l="1"/>
  <c r="P30" i="1"/>
  <c r="L31" i="1"/>
  <c r="L30" i="1" s="1"/>
  <c r="Q501" i="1"/>
  <c r="M31" i="1" l="1"/>
  <c r="Q31" i="1" s="1"/>
  <c r="M30" i="1" l="1"/>
  <c r="Q30" i="1" s="1"/>
</calcChain>
</file>

<file path=xl/sharedStrings.xml><?xml version="1.0" encoding="utf-8"?>
<sst xmlns="http://schemas.openxmlformats.org/spreadsheetml/2006/main" count="9609" uniqueCount="407">
  <si>
    <t>с. Яр-Сале</t>
  </si>
  <si>
    <t>Ямальский район</t>
  </si>
  <si>
    <t>Х</t>
  </si>
  <si>
    <t>Шурышкарский район</t>
  </si>
  <si>
    <t>пос. Ханымей</t>
  </si>
  <si>
    <t>пос. Пуровск</t>
  </si>
  <si>
    <t>г. Тарко-Сале</t>
  </si>
  <si>
    <t>Приуральский район</t>
  </si>
  <si>
    <t>пгт. Харп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</si>
  <si>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</si>
  <si>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</si>
  <si>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</si>
  <si>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</si>
  <si>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</si>
  <si>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</si>
  <si>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</si>
  <si>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</si>
  <si>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</si>
  <si>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</si>
  <si>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</si>
  <si>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</si>
  <si>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</si>
  <si>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</si>
  <si>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</si>
  <si>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</si>
  <si>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</si>
  <si>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</si>
  <si>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постановлением Правительства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</si>
  <si>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</si>
  <si>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</si>
  <si>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</si>
  <si>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</si>
  <si>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>с. Мужи</t>
  </si>
  <si>
    <t>Код ОКТМО муниципаль-ного образования (№)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</si>
  <si>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</si>
  <si>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</si>
  <si>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</si>
  <si>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</si>
  <si>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</si>
  <si>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</si>
  <si>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</si>
  <si>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</si>
  <si>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</si>
  <si>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</si>
  <si>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</si>
  <si>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</si>
  <si>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</si>
  <si>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</si>
  <si>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</si>
  <si>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</si>
  <si>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</si>
  <si>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</si>
  <si>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</si>
  <si>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</si>
  <si>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</si>
  <si>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</si>
  <si>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</si>
  <si>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</si>
  <si>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</si>
  <si>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</si>
  <si>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</si>
  <si>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</si>
  <si>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</si>
  <si>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</si>
  <si>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</si>
  <si>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</si>
  <si>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</si>
  <si>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</si>
  <si>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</si>
  <si>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</si>
  <si>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</si>
  <si>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</si>
  <si>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</si>
  <si>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</si>
  <si>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</si>
  <si>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</si>
  <si>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</si>
  <si>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</si>
  <si>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</si>
  <si>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</si>
  <si>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</si>
  <si>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</si>
  <si>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</si>
  <si>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</si>
  <si>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</si>
  <si>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</si>
  <si>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</si>
  <si>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</si>
  <si>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</si>
  <si>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 xml:space="preserve">ул. Таежная </t>
  </si>
  <si>
    <t>13А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</si>
  <si>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</si>
  <si>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</si>
  <si>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</si>
  <si>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</si>
  <si>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</si>
  <si>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</si>
  <si>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</si>
  <si>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</si>
  <si>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</si>
  <si>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</si>
  <si>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</si>
  <si>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</si>
  <si>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</si>
  <si>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</si>
  <si>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</si>
  <si>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</si>
  <si>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</si>
  <si>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</si>
  <si>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27А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</si>
  <si>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</si>
  <si>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</si>
  <si>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</si>
  <si>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</si>
  <si>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</si>
  <si>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</si>
  <si>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</si>
  <si>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</si>
  <si>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</si>
  <si>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</si>
  <si>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</si>
  <si>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</si>
  <si>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</si>
  <si>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</si>
  <si>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</si>
  <si>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</si>
  <si>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с. Белоярск</t>
  </si>
  <si>
    <t>ул. Набережная</t>
  </si>
  <si>
    <t>ул. Озёрная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</si>
  <si>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</si>
  <si>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</si>
  <si>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</si>
  <si>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</si>
  <si>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</si>
  <si>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</si>
  <si>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</si>
  <si>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</si>
  <si>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</si>
  <si>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</si>
  <si>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</si>
  <si>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</si>
  <si>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</si>
  <si>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</si>
  <si>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1А</t>
  </si>
  <si>
    <t>10А</t>
  </si>
  <si>
    <t>ул. Труда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</si>
  <si>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</si>
  <si>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</si>
  <si>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</si>
  <si>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</si>
  <si>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</si>
  <si>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</si>
  <si>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</si>
  <si>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</si>
  <si>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</si>
  <si>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</si>
  <si>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</si>
  <si>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</si>
  <si>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</si>
  <si>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</si>
  <si>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</si>
  <si>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</si>
  <si>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</si>
  <si>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</si>
  <si>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</si>
  <si>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</si>
  <si>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</si>
  <si>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</si>
  <si>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</si>
  <si>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</si>
  <si>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</si>
  <si>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</si>
  <si>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</si>
  <si>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</si>
  <si>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</si>
  <si>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</si>
  <si>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</si>
  <si>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6а</t>
  </si>
  <si>
    <t>ул. Изыскателей</t>
  </si>
  <si>
    <t>57/55</t>
  </si>
  <si>
    <t>ул. Б. Кнунянца</t>
  </si>
  <si>
    <t>21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</si>
  <si>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</si>
  <si>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</si>
  <si>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</si>
  <si>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</si>
  <si>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</si>
  <si>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</si>
  <si>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</si>
  <si>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</si>
  <si>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</si>
  <si>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</si>
  <si>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</si>
  <si>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</si>
  <si>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</si>
  <si>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</si>
  <si>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</si>
  <si>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</si>
  <si>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</si>
  <si>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</si>
  <si>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</si>
  <si>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</si>
  <si>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</si>
  <si>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</si>
  <si>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</si>
  <si>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</si>
  <si>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</si>
  <si>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</si>
  <si>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</si>
  <si>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</si>
  <si>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</si>
  <si>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</si>
  <si>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</si>
  <si>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</si>
  <si>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</si>
  <si>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</si>
  <si>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</si>
  <si>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</si>
  <si>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</si>
  <si>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</si>
  <si>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</si>
  <si>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</si>
  <si>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</si>
  <si>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</si>
  <si>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</si>
  <si>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</si>
  <si>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</si>
  <si>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</si>
  <si>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</si>
  <si>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</si>
  <si>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</si>
  <si>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</si>
  <si>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</si>
  <si>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</si>
  <si>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</si>
  <si>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</si>
  <si>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</si>
  <si>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ул. Городилова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</si>
  <si>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</si>
  <si>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</si>
  <si>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</si>
  <si>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</si>
  <si>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</si>
  <si>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>ул. Бульвар Стрижева</t>
  </si>
  <si>
    <t xml:space="preserve">ул. Сенькина </t>
  </si>
  <si>
    <t>Ремонт внутридомовых инженерных систем водоснабжения</t>
  </si>
  <si>
    <t>1 А</t>
  </si>
  <si>
    <t>12 А</t>
  </si>
  <si>
    <t>11 В</t>
  </si>
  <si>
    <t>пгт. Уренгой </t>
  </si>
  <si>
    <t>4 Б</t>
  </si>
  <si>
    <t>10 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</si>
  <si>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</si>
  <si>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</si>
  <si>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</si>
  <si>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</si>
  <si>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</si>
  <si>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</si>
  <si>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</si>
  <si>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</si>
  <si>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</si>
  <si>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</si>
  <si>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</si>
  <si>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</si>
  <si>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</si>
  <si>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</si>
  <si>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</si>
  <si>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</si>
  <si>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</si>
  <si>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</si>
  <si>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</si>
  <si>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</si>
  <si>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</si>
  <si>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</si>
  <si>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</si>
  <si>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</si>
  <si>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</si>
  <si>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</si>
  <si>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</si>
  <si>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</si>
  <si>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</si>
  <si>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</si>
  <si>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</si>
  <si>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</si>
  <si>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</si>
  <si>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</si>
  <si>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</si>
  <si>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</si>
  <si>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</si>
  <si>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</si>
  <si>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</si>
  <si>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</si>
  <si>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</si>
  <si>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</si>
  <si>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</si>
  <si>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</si>
  <si>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Итого: муниципальное образование город Салехард за 2021 год</t>
  </si>
  <si>
    <t>Итого: муниципальное образование город Губкинский за 2021 год</t>
  </si>
  <si>
    <t>Итого: муниципальное образование город Лабытнанги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</si>
  <si>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</si>
  <si>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</si>
  <si>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</si>
  <si>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Приуральский район за 2021 год</t>
  </si>
  <si>
    <t>Итого: муниципальное образование Шурышкарский район за 2021 год</t>
  </si>
  <si>
    <t>Итого: муниципальное образование Ямальский район за 2021 год</t>
  </si>
  <si>
    <t>Итого: муниципальное образование город Салехард за 2022 год</t>
  </si>
  <si>
    <t>Итого: муниципальное образование город Губкинский за 2022 год</t>
  </si>
  <si>
    <t>Итого: муниципальное образование город Лабытнанги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</si>
  <si>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</si>
  <si>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</si>
  <si>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</si>
  <si>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Приуральский район за 2022 год</t>
  </si>
  <si>
    <t>Итого: муниципальное образование Шурышкарский район за 2022 год</t>
  </si>
  <si>
    <t>Итого: муниципальное образование Ямальский район за 2022 год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</si>
  <si>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</si>
  <si>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</si>
  <si>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</si>
  <si>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</si>
  <si>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</si>
  <si>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</si>
  <si>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</si>
  <si>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</si>
  <si>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конструктив (капитальное исполнение - далее КИ)</t>
  </si>
  <si>
    <t>Итого: муниципальное образование Приуральский район за 2020 год</t>
  </si>
  <si>
    <t>Ассигнования, не распределенные муниципальным образованием город Лабытнанги в 2021 году</t>
  </si>
  <si>
    <t>с. Сеяха</t>
  </si>
  <si>
    <t>пос. Тазовский</t>
  </si>
  <si>
    <t>ул. Таежная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</si>
  <si>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</si>
  <si>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тепловой энергии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</si>
  <si>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</si>
  <si>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</si>
  <si>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>09</t>
  </si>
  <si>
    <t xml:space="preserve">ул. Ленина </t>
  </si>
  <si>
    <t>ул. Магистральная</t>
  </si>
  <si>
    <t>ул. Геологоразведчиков</t>
  </si>
  <si>
    <t>29/1</t>
  </si>
  <si>
    <t xml:space="preserve">установка коллективных (общедомовых) приборов учета потребления тепловой энергии и узлов управления и регулирования потребления этих ресурсов </t>
  </si>
  <si>
    <t>31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</si>
  <si>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</si>
  <si>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</si>
  <si>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</si>
  <si>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ИЗМЕНЕНИЕ,</t>
  </si>
  <si>
    <t>которое вносится в региональный краткосрочный план реализации региональной программы капитального ремонта общего имущества в многоквартирных домах,</t>
  </si>
  <si>
    <t>расположенных на территории Ямало-Ненецкого автономного округа, на 2020 - 2022 годы</t>
  </si>
  <si>
    <t>УТВЕРЖДЕНО</t>
  </si>
  <si>
    <t xml:space="preserve">постановлением Правительства </t>
  </si>
  <si>
    <t xml:space="preserve">Ямало-Ненецкого автономного округа </t>
  </si>
  <si>
    <t>(в редакции постановления Правительства</t>
  </si>
  <si>
    <t>от  25 сентября 2019 года № 1041-П</t>
  </si>
  <si>
    <t>"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</si>
  <si>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</si>
  <si>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</si>
  <si>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 Б</t>
  </si>
  <si>
    <t>1Д</t>
  </si>
  <si>
    <t>1Е</t>
  </si>
  <si>
    <t>ул. Таёжная</t>
  </si>
  <si>
    <t>24 А</t>
  </si>
  <si>
    <t xml:space="preserve">"УТВЕРЖДЁН 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</si>
  <si>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</si>
  <si>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</si>
  <si>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76А</t>
  </si>
  <si>
    <t>76Б</t>
  </si>
  <si>
    <t>82В</t>
  </si>
  <si>
    <t>82А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</si>
  <si>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</si>
  <si>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</si>
  <si>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</si>
  <si>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</si>
  <si>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</si>
  <si>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</si>
  <si>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</si>
  <si>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</si>
  <si>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</si>
  <si>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Наименование муниципального образования (городской округ, муниципальный район, муниципальный округ)</t>
  </si>
  <si>
    <t>муниципальный округ Надымский район ЯНАО</t>
  </si>
  <si>
    <t>муниципальный округ Пуровский район ЯНАО</t>
  </si>
  <si>
    <t>муниципальный округ Тазовский район ЯНАО</t>
  </si>
  <si>
    <t>Итого: муниципальное образование муниципальный округ Тазовский район ЯНАО за 2020 год</t>
  </si>
  <si>
    <t>Ассигнования, не распределенные муниципальным образованием муниципальный округ Тазовский район ЯНАО в 2020 году</t>
  </si>
  <si>
    <t>Ассигнования, не распределенные муниципальным образованием муниципальный округ Тазовский район ЯНАО в 2021 году</t>
  </si>
  <si>
    <t>Ассигнования, не распределенные муниципальным образованием муниципальный округ Тазовский район ЯНАО в 2022 году</t>
  </si>
  <si>
    <t>Итого: муниципальное образование муниципальный округ Тазовский район ЯНАО за 2021 год</t>
  </si>
  <si>
    <t>Итого: муниципальное образование муниципальный округ Тазовский район ЯНАО за 2022 год</t>
  </si>
  <si>
    <t>Итого: муниципальное образование муниципальный округ Надымский район ЯНАО за 2020 год</t>
  </si>
  <si>
    <t>Ассигнования, не распределенные муниципальным образованием муниципальный округ Надымский район ЯНАО в 2020 году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</si>
  <si>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</si>
  <si>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</si>
  <si>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Итого: муниципальное образование муниципальный округ Надымский район ЯНАО за 2021 год</t>
  </si>
  <si>
    <t>Ассигнования, не распределенные муниципальным образованием муниципальный округ Надымский район в 2021 году</t>
  </si>
  <si>
    <t>Итого: муниципальное образование муниципальный округ Пуровский район ЯНАО за 2021 год</t>
  </si>
  <si>
    <t>Ассигнования, не распределенные муниципальным образованием муниципальный округ Пуровский район ЯНАО в 2021 году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</si>
  <si>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</si>
  <si>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</si>
  <si>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Итого: муниципальное образование муниципальный округ Пуровский район ЯНАО за 2022 год</t>
  </si>
  <si>
    <t>Ассигнования, не распределенные муниципальным образованием муниципальный округ Пуровский район ЯНАО в 2022 году</t>
  </si>
  <si>
    <t xml:space="preserve">         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Ямало-Ненецкого автономного округа, на 2020 – 2022 годы изложить в следующей редакции: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</si>
  <si>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</si>
  <si>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</si>
  <si>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Итого по муниципальным образованиям в Ямало-Ненецком автономном округе (далее - ЯНАО) 
за 2020 - 2022 годы</t>
  </si>
  <si>
    <t>Итого по муниципальным образованиям в ЯНАО за 2020 год</t>
  </si>
  <si>
    <t>Итого по муниципальным образованиям в ЯНАО за 2021 год</t>
  </si>
  <si>
    <t>Итого по муниципальным образованиям в  ЯНАО за 2022 год</t>
  </si>
  <si>
    <t>* Считать как пос. Пурпе в соответствии с Законом ЯНАО от 06 октября 2006 года № 42-ЗАО "Об административно-территориальном устройстве Ямало-Ненецкого автономного округа".</t>
  </si>
  <si>
    <t>** Считать как с. Сывдарма в соответствии с Законом ЯНАО  от 06 октября 2006 года № 42-ЗАО "Об административно-территориальном устройстве Ямало-Ненецкого автономного округа".</t>
  </si>
  <si>
    <t>от 28 июля 2020 года  № 906-П</t>
  </si>
  <si>
    <t>от 28 июля 2020 года № 906-П)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</si>
</sst>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67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7" fillId="0" borderId="0" xfId="0" applyFont="1" applyFill="1"/>
    <xf numFmtId="0" fontId="28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0" fontId="18" fillId="0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5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4" fontId="32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top" wrapText="1"/>
    </xf>
    <xf numFmtId="3" fontId="20" fillId="0" borderId="5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/>
    </xf>
    <xf numFmtId="4" fontId="2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/>
    </xf>
    <xf numFmtId="166" fontId="0" fillId="3" borderId="0" xfId="0" applyNumberFormat="1" applyFill="1"/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30" fillId="0" borderId="0" xfId="0" applyNumberFormat="1" applyFont="1" applyFill="1" applyAlignment="1">
      <alignment horizontal="right" vertical="top"/>
    </xf>
    <xf numFmtId="4" fontId="0" fillId="3" borderId="0" xfId="0" applyNumberFormat="1" applyFill="1"/>
    <xf numFmtId="4" fontId="7" fillId="3" borderId="0" xfId="0" applyNumberFormat="1" applyFont="1" applyFill="1"/>
    <xf numFmtId="0" fontId="0" fillId="3" borderId="0" xfId="0" applyFill="1" applyAlignment="1">
      <alignment vertical="top"/>
    </xf>
    <xf numFmtId="0" fontId="34" fillId="3" borderId="0" xfId="0" applyFont="1" applyFill="1" applyAlignment="1"/>
    <xf numFmtId="0" fontId="30" fillId="3" borderId="0" xfId="0" applyFont="1" applyFill="1" applyAlignment="1"/>
    <xf numFmtId="0" fontId="30" fillId="3" borderId="0" xfId="0" applyFont="1" applyFill="1" applyAlignment="1">
      <alignment horizontal="center"/>
    </xf>
    <xf numFmtId="0" fontId="30" fillId="3" borderId="0" xfId="0" applyFont="1" applyFill="1" applyAlignment="1">
      <alignment vertical="top" wrapText="1"/>
    </xf>
    <xf numFmtId="4" fontId="17" fillId="3" borderId="0" xfId="0" applyNumberFormat="1" applyFont="1" applyFill="1"/>
    <xf numFmtId="0" fontId="17" fillId="3" borderId="0" xfId="0" applyFont="1" applyFill="1"/>
    <xf numFmtId="0" fontId="19" fillId="3" borderId="0" xfId="0" applyFont="1" applyFill="1"/>
    <xf numFmtId="0" fontId="12" fillId="3" borderId="0" xfId="0" applyFont="1" applyFill="1"/>
    <xf numFmtId="0" fontId="1" fillId="3" borderId="0" xfId="5" applyFill="1"/>
    <xf numFmtId="0" fontId="27" fillId="3" borderId="0" xfId="0" applyFont="1" applyFill="1"/>
    <xf numFmtId="0" fontId="28" fillId="3" borderId="0" xfId="0" applyFont="1" applyFill="1"/>
    <xf numFmtId="0" fontId="4" fillId="3" borderId="0" xfId="0" applyFont="1" applyFill="1"/>
    <xf numFmtId="0" fontId="1" fillId="3" borderId="0" xfId="2" applyFill="1"/>
    <xf numFmtId="0" fontId="8" fillId="3" borderId="0" xfId="0" applyFont="1" applyFill="1"/>
    <xf numFmtId="0" fontId="18" fillId="3" borderId="0" xfId="0" applyFont="1" applyFill="1"/>
    <xf numFmtId="0" fontId="0" fillId="5" borderId="0" xfId="0" applyFill="1"/>
    <xf numFmtId="0" fontId="0" fillId="6" borderId="0" xfId="0" applyFill="1"/>
    <xf numFmtId="49" fontId="18" fillId="3" borderId="1" xfId="1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top" wrapText="1"/>
    </xf>
    <xf numFmtId="4" fontId="10" fillId="3" borderId="0" xfId="0" applyNumberFormat="1" applyFont="1" applyFill="1" applyAlignment="1">
      <alignment vertical="top"/>
    </xf>
    <xf numFmtId="4" fontId="3" fillId="3" borderId="0" xfId="0" applyNumberFormat="1" applyFont="1" applyFill="1"/>
    <xf numFmtId="4" fontId="0" fillId="3" borderId="0" xfId="0" applyNumberFormat="1" applyFont="1" applyFill="1"/>
    <xf numFmtId="4" fontId="20" fillId="3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/>
    <xf numFmtId="49" fontId="22" fillId="3" borderId="1" xfId="1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1" xfId="1" applyNumberFormat="1" applyFont="1" applyFill="1" applyBorder="1" applyAlignment="1">
      <alignment horizontal="center" vertical="top" wrapText="1"/>
    </xf>
    <xf numFmtId="0" fontId="20" fillId="3" borderId="1" xfId="14" applyFont="1" applyFill="1" applyBorder="1" applyAlignment="1">
      <alignment vertical="top" wrapText="1"/>
    </xf>
    <xf numFmtId="0" fontId="20" fillId="3" borderId="1" xfId="14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/>
    </xf>
    <xf numFmtId="0" fontId="20" fillId="3" borderId="1" xfId="14" applyFont="1" applyFill="1" applyBorder="1" applyAlignment="1">
      <alignment horizontal="center" vertical="top"/>
    </xf>
    <xf numFmtId="3" fontId="18" fillId="3" borderId="1" xfId="0" applyNumberFormat="1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3" fontId="18" fillId="3" borderId="5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5" applyFont="1" applyFill="1" applyBorder="1" applyAlignment="1">
      <alignment vertical="top"/>
    </xf>
    <xf numFmtId="4" fontId="22" fillId="3" borderId="1" xfId="0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>
      <alignment horizontal="right" vertical="top"/>
    </xf>
    <xf numFmtId="2" fontId="24" fillId="0" borderId="1" xfId="2" applyNumberFormat="1" applyFont="1" applyFill="1" applyBorder="1" applyAlignment="1">
      <alignment vertical="top"/>
    </xf>
    <xf numFmtId="2" fontId="18" fillId="0" borderId="1" xfId="7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vertical="top" wrapText="1"/>
    </xf>
    <xf numFmtId="3" fontId="1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3" fontId="24" fillId="3" borderId="1" xfId="0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4" fontId="24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1" fillId="3" borderId="1" xfId="5" applyFont="1" applyFill="1" applyBorder="1" applyAlignment="1">
      <alignment vertical="top" wrapText="1"/>
    </xf>
    <xf numFmtId="0" fontId="20" fillId="3" borderId="1" xfId="5" applyFont="1" applyFill="1" applyBorder="1" applyAlignment="1">
      <alignment horizontal="center" vertical="top" wrapText="1"/>
    </xf>
    <xf numFmtId="4" fontId="20" fillId="3" borderId="1" xfId="5" applyNumberFormat="1" applyFont="1" applyFill="1" applyBorder="1" applyAlignment="1">
      <alignment horizontal="center" vertical="top" wrapText="1"/>
    </xf>
    <xf numFmtId="3" fontId="20" fillId="3" borderId="1" xfId="5" applyNumberFormat="1" applyFont="1" applyFill="1" applyBorder="1" applyAlignment="1">
      <alignment horizontal="center" vertical="top" wrapText="1"/>
    </xf>
    <xf numFmtId="0" fontId="20" fillId="3" borderId="1" xfId="5" applyNumberFormat="1" applyFont="1" applyFill="1" applyBorder="1" applyAlignment="1">
      <alignment horizontal="center" vertical="top" wrapText="1"/>
    </xf>
    <xf numFmtId="4" fontId="18" fillId="3" borderId="0" xfId="0" applyNumberFormat="1" applyFont="1" applyFill="1" applyBorder="1" applyAlignment="1">
      <alignment horizontal="right" vertical="top" wrapText="1"/>
    </xf>
    <xf numFmtId="0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left" vertical="top"/>
    </xf>
    <xf numFmtId="3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center" vertical="top"/>
    </xf>
    <xf numFmtId="2" fontId="18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18" fillId="3" borderId="4" xfId="5" applyFont="1" applyFill="1" applyBorder="1" applyAlignment="1">
      <alignment horizontal="center" vertical="top"/>
    </xf>
    <xf numFmtId="49" fontId="18" fillId="3" borderId="4" xfId="8" applyNumberFormat="1" applyFont="1" applyFill="1" applyBorder="1" applyAlignment="1">
      <alignment horizontal="center" vertical="top" wrapText="1"/>
    </xf>
    <xf numFmtId="0" fontId="18" fillId="3" borderId="4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/>
    </xf>
    <xf numFmtId="49" fontId="18" fillId="3" borderId="1" xfId="8" applyNumberFormat="1" applyFont="1" applyFill="1" applyBorder="1" applyAlignment="1">
      <alignment horizontal="center" vertical="top" wrapText="1"/>
    </xf>
    <xf numFmtId="0" fontId="21" fillId="3" borderId="1" xfId="5" applyFont="1" applyFill="1" applyBorder="1" applyAlignment="1">
      <alignment horizontal="left" vertical="top" wrapText="1"/>
    </xf>
    <xf numFmtId="0" fontId="18" fillId="3" borderId="6" xfId="5" applyFont="1" applyFill="1" applyBorder="1" applyAlignment="1">
      <alignment horizontal="left" vertical="top"/>
    </xf>
    <xf numFmtId="3" fontId="18" fillId="3" borderId="6" xfId="5" applyNumberFormat="1" applyFont="1" applyFill="1" applyBorder="1" applyAlignment="1">
      <alignment horizontal="center" vertical="top"/>
    </xf>
    <xf numFmtId="2" fontId="18" fillId="3" borderId="6" xfId="5" applyNumberFormat="1" applyFont="1" applyFill="1" applyBorder="1" applyAlignment="1">
      <alignment horizontal="center" vertical="top"/>
    </xf>
    <xf numFmtId="0" fontId="18" fillId="3" borderId="6" xfId="5" applyNumberFormat="1" applyFont="1" applyFill="1" applyBorder="1" applyAlignment="1">
      <alignment horizontal="center" vertical="top"/>
    </xf>
    <xf numFmtId="0" fontId="18" fillId="3" borderId="8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 wrapText="1"/>
    </xf>
    <xf numFmtId="49" fontId="20" fillId="3" borderId="4" xfId="5" applyNumberFormat="1" applyFont="1" applyFill="1" applyBorder="1" applyAlignment="1">
      <alignment horizontal="center" vertical="top" wrapText="1"/>
    </xf>
    <xf numFmtId="2" fontId="18" fillId="3" borderId="1" xfId="5" applyNumberFormat="1" applyFont="1" applyFill="1" applyBorder="1" applyAlignment="1">
      <alignment horizontal="right" vertical="top"/>
    </xf>
    <xf numFmtId="2" fontId="20" fillId="3" borderId="1" xfId="5" applyNumberFormat="1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right" vertical="top" wrapText="1"/>
    </xf>
    <xf numFmtId="0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2" fontId="20" fillId="3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49" fontId="20" fillId="3" borderId="1" xfId="1" applyNumberFormat="1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20" fillId="3" borderId="1" xfId="14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49" fontId="20" fillId="3" borderId="1" xfId="14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vertical="top"/>
    </xf>
    <xf numFmtId="0" fontId="20" fillId="3" borderId="1" xfId="5" applyFont="1" applyFill="1" applyBorder="1" applyAlignment="1">
      <alignment vertical="top" wrapText="1"/>
    </xf>
    <xf numFmtId="0" fontId="20" fillId="3" borderId="10" xfId="0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5" applyFont="1" applyFill="1" applyBorder="1" applyAlignment="1">
      <alignment vertical="top"/>
    </xf>
    <xf numFmtId="3" fontId="22" fillId="3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9" fontId="18" fillId="3" borderId="6" xfId="1" applyNumberFormat="1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" fontId="22" fillId="3" borderId="1" xfId="0" applyNumberFormat="1" applyFont="1" applyFill="1" applyBorder="1" applyAlignment="1">
      <alignment vertical="top" wrapText="1"/>
    </xf>
    <xf numFmtId="3" fontId="20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3" fontId="22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4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/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4" fontId="18" fillId="3" borderId="1" xfId="1" applyNumberFormat="1" applyFont="1" applyFill="1" applyBorder="1" applyAlignment="1">
      <alignment horizontal="center" vertical="top" wrapText="1"/>
    </xf>
    <xf numFmtId="4" fontId="20" fillId="3" borderId="1" xfId="1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 wrapText="1"/>
    </xf>
    <xf numFmtId="4" fontId="18" fillId="3" borderId="1" xfId="5" applyNumberFormat="1" applyFont="1" applyFill="1" applyBorder="1" applyAlignment="1">
      <alignment horizontal="center" vertical="top"/>
    </xf>
    <xf numFmtId="4" fontId="18" fillId="3" borderId="6" xfId="5" applyNumberFormat="1" applyFont="1" applyFill="1" applyBorder="1" applyAlignment="1">
      <alignment horizontal="center" vertical="top"/>
    </xf>
    <xf numFmtId="4" fontId="18" fillId="3" borderId="1" xfId="9" applyNumberFormat="1" applyFont="1" applyFill="1" applyBorder="1" applyAlignment="1">
      <alignment horizontal="center" vertical="top"/>
    </xf>
    <xf numFmtId="4" fontId="18" fillId="3" borderId="1" xfId="5" applyNumberFormat="1" applyFont="1" applyFill="1" applyBorder="1" applyAlignment="1">
      <alignment horizontal="center" vertical="top" wrapText="1"/>
    </xf>
    <xf numFmtId="4" fontId="24" fillId="3" borderId="1" xfId="5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center" vertical="top"/>
    </xf>
    <xf numFmtId="4" fontId="22" fillId="3" borderId="1" xfId="1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horizontal="center" vertical="top" wrapText="1"/>
    </xf>
    <xf numFmtId="4" fontId="22" fillId="3" borderId="4" xfId="0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/>
    </xf>
    <xf numFmtId="4" fontId="20" fillId="3" borderId="11" xfId="0" applyNumberFormat="1" applyFont="1" applyFill="1" applyBorder="1" applyAlignment="1">
      <alignment horizontal="center" vertical="top"/>
    </xf>
    <xf numFmtId="4" fontId="20" fillId="3" borderId="6" xfId="0" applyNumberFormat="1" applyFont="1" applyFill="1" applyBorder="1" applyAlignment="1">
      <alignment horizontal="center" vertical="top" wrapText="1"/>
    </xf>
    <xf numFmtId="4" fontId="20" fillId="3" borderId="0" xfId="0" applyNumberFormat="1" applyFont="1" applyFill="1" applyBorder="1" applyAlignment="1">
      <alignment horizontal="center" vertical="top"/>
    </xf>
    <xf numFmtId="4" fontId="22" fillId="3" borderId="0" xfId="0" applyNumberFormat="1" applyFont="1" applyFill="1" applyBorder="1" applyAlignment="1">
      <alignment horizontal="center" vertical="top"/>
    </xf>
    <xf numFmtId="4" fontId="18" fillId="3" borderId="5" xfId="1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18" fillId="0" borderId="1" xfId="9" applyNumberFormat="1" applyFont="1" applyFill="1" applyBorder="1" applyAlignment="1">
      <alignment horizontal="center" vertical="top"/>
    </xf>
    <xf numFmtId="4" fontId="18" fillId="0" borderId="6" xfId="2" applyNumberFormat="1" applyFont="1" applyFill="1" applyBorder="1" applyAlignment="1">
      <alignment horizontal="center" vertical="top"/>
    </xf>
    <xf numFmtId="4" fontId="18" fillId="0" borderId="1" xfId="2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 wrapText="1"/>
    </xf>
    <xf numFmtId="4" fontId="20" fillId="0" borderId="1" xfId="1" applyNumberFormat="1" applyFont="1" applyFill="1" applyBorder="1" applyAlignment="1">
      <alignment horizontal="center" vertical="top" wrapText="1"/>
    </xf>
    <xf numFmtId="4" fontId="18" fillId="0" borderId="6" xfId="10" applyNumberFormat="1" applyFont="1" applyFill="1" applyBorder="1" applyAlignment="1">
      <alignment horizontal="center" vertical="top"/>
    </xf>
    <xf numFmtId="4" fontId="18" fillId="0" borderId="0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 wrapText="1"/>
    </xf>
    <xf numFmtId="4" fontId="20" fillId="0" borderId="1" xfId="14" applyNumberFormat="1" applyFont="1" applyFill="1" applyBorder="1" applyAlignment="1">
      <alignment horizontal="center" vertical="top" wrapText="1"/>
    </xf>
    <xf numFmtId="4" fontId="18" fillId="0" borderId="5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5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4" fontId="18" fillId="3" borderId="0" xfId="5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vertical="top"/>
    </xf>
    <xf numFmtId="3" fontId="18" fillId="3" borderId="6" xfId="0" applyNumberFormat="1" applyFont="1" applyFill="1" applyBorder="1" applyAlignment="1">
      <alignment horizontal="center" vertical="top"/>
    </xf>
    <xf numFmtId="4" fontId="18" fillId="3" borderId="6" xfId="0" applyNumberFormat="1" applyFont="1" applyFill="1" applyBorder="1" applyAlignment="1">
      <alignment vertical="top"/>
    </xf>
    <xf numFmtId="0" fontId="20" fillId="3" borderId="6" xfId="0" applyFont="1" applyFill="1" applyBorder="1" applyAlignment="1">
      <alignment horizontal="left" vertical="top" wrapText="1"/>
    </xf>
    <xf numFmtId="4" fontId="18" fillId="3" borderId="6" xfId="1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4" fontId="20" fillId="3" borderId="14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left" vertical="top" wrapText="1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center" wrapText="1"/>
    </xf>
    <xf numFmtId="0" fontId="24" fillId="3" borderId="7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" xfId="5" applyFont="1" applyFill="1" applyBorder="1" applyAlignment="1">
      <alignment horizontal="left" vertical="top" wrapText="1"/>
    </xf>
    <xf numFmtId="0" fontId="20" fillId="3" borderId="3" xfId="5" applyFont="1" applyFill="1" applyBorder="1" applyAlignment="1">
      <alignment horizontal="left" vertical="top" wrapText="1"/>
    </xf>
    <xf numFmtId="0" fontId="20" fillId="3" borderId="2" xfId="5" applyFont="1" applyFill="1" applyBorder="1" applyAlignment="1">
      <alignment horizontal="left" vertical="top" wrapText="1"/>
    </xf>
    <xf numFmtId="0" fontId="18" fillId="3" borderId="5" xfId="5" applyFont="1" applyFill="1" applyBorder="1" applyAlignment="1">
      <alignment horizontal="center" vertical="top"/>
    </xf>
    <xf numFmtId="0" fontId="18" fillId="3" borderId="7" xfId="5" applyFont="1" applyFill="1" applyBorder="1" applyAlignment="1">
      <alignment horizontal="center" vertical="top"/>
    </xf>
    <xf numFmtId="0" fontId="18" fillId="3" borderId="6" xfId="5" applyFont="1" applyFill="1" applyBorder="1" applyAlignment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center" vertical="center" textRotation="90" wrapText="1"/>
    </xf>
    <xf numFmtId="3" fontId="22" fillId="0" borderId="1" xfId="0" applyNumberFormat="1" applyFont="1" applyFill="1" applyBorder="1" applyAlignment="1">
      <alignment horizontal="center" vertical="top" textRotation="90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4" fillId="3" borderId="7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64"/>
  <sheetViews>
    <sheetView tabSelected="1" view="pageBreakPreview" topLeftCell="G1" zoomScaleNormal="76" zoomScaleSheetLayoutView="100" zoomScalePageLayoutView="60" workbookViewId="0">
      <selection activeCell="M31" sqref="M31"/>
    </sheetView>
  </sheetViews>
  <sheetFormatPr defaultColWidth="9.140625" defaultRowHeight="15"/>
  <cols>
    <col min="1" max="1" width="5.5703125" style="168" customWidth="1"/>
    <col min="2" max="2" width="14.140625" style="168" customWidth="1"/>
    <col min="3" max="3" width="28.85546875" style="159" customWidth="1"/>
    <col min="4" max="4" width="24.42578125" style="159" customWidth="1"/>
    <col min="5" max="5" width="36" style="159" customWidth="1"/>
    <col min="6" max="6" width="19.42578125" style="170" customWidth="1"/>
    <col min="7" max="7" width="14.28515625" style="168" customWidth="1"/>
    <col min="8" max="8" width="18.7109375" style="93" customWidth="1"/>
    <col min="9" max="9" width="15.5703125" style="171" customWidth="1"/>
    <col min="10" max="10" width="50" style="160" customWidth="1"/>
    <col min="11" max="11" width="10" style="159" customWidth="1"/>
    <col min="12" max="12" width="19.5703125" style="93" customWidth="1"/>
    <col min="13" max="13" width="21.140625" style="93" customWidth="1"/>
    <col min="14" max="14" width="14.7109375" style="93" customWidth="1"/>
    <col min="15" max="15" width="22" style="93" customWidth="1"/>
    <col min="16" max="16" width="21.5703125" style="93" customWidth="1"/>
    <col min="17" max="17" width="19.85546875" style="93" customWidth="1"/>
    <col min="18" max="18" width="21.28515625" style="6" customWidth="1"/>
    <col min="19" max="19" width="9.140625" style="6"/>
    <col min="20" max="16384" width="9.140625" style="2"/>
  </cols>
  <sheetData>
    <row r="1" spans="1:19" ht="26.25" customHeight="1">
      <c r="A1" s="169"/>
      <c r="B1" s="169"/>
      <c r="C1" s="172"/>
      <c r="D1" s="172"/>
      <c r="E1" s="172"/>
      <c r="F1" s="173"/>
      <c r="G1" s="172"/>
      <c r="H1" s="173"/>
      <c r="I1" s="174"/>
      <c r="J1" s="175"/>
      <c r="K1" s="172"/>
      <c r="L1" s="173"/>
      <c r="M1" s="374"/>
      <c r="N1" s="374" t="s">
        <v>345</v>
      </c>
      <c r="O1" s="375"/>
      <c r="P1" s="375"/>
      <c r="Q1" s="173"/>
    </row>
    <row r="2" spans="1:19" ht="6.6" customHeight="1">
      <c r="A2" s="169"/>
      <c r="B2" s="169"/>
      <c r="C2" s="172"/>
      <c r="D2" s="172"/>
      <c r="E2" s="172"/>
      <c r="F2" s="173"/>
      <c r="G2" s="172"/>
      <c r="H2" s="173"/>
      <c r="I2" s="174"/>
      <c r="J2" s="175"/>
      <c r="K2" s="172"/>
      <c r="L2" s="173"/>
      <c r="M2" s="374"/>
      <c r="N2" s="374"/>
      <c r="O2" s="374"/>
      <c r="P2" s="374"/>
      <c r="Q2" s="173"/>
    </row>
    <row r="3" spans="1:19" ht="13.15" customHeight="1">
      <c r="A3" s="169"/>
      <c r="B3" s="169"/>
      <c r="C3" s="172"/>
      <c r="D3" s="172"/>
      <c r="E3" s="172"/>
      <c r="F3" s="173"/>
      <c r="G3" s="172"/>
      <c r="H3" s="173"/>
      <c r="I3" s="174"/>
      <c r="J3" s="175"/>
      <c r="K3" s="172"/>
      <c r="L3" s="173"/>
      <c r="M3" s="374"/>
      <c r="N3" s="374" t="s">
        <v>346</v>
      </c>
      <c r="O3" s="375"/>
      <c r="P3" s="375"/>
      <c r="Q3" s="173"/>
    </row>
    <row r="4" spans="1:19" ht="16.149999999999999" customHeight="1">
      <c r="A4" s="169"/>
      <c r="B4" s="169"/>
      <c r="C4" s="172"/>
      <c r="D4" s="172"/>
      <c r="E4" s="172"/>
      <c r="F4" s="173"/>
      <c r="G4" s="172"/>
      <c r="H4" s="173"/>
      <c r="I4" s="174"/>
      <c r="J4" s="175"/>
      <c r="K4" s="172"/>
      <c r="L4" s="173"/>
      <c r="M4" s="374"/>
      <c r="N4" s="374" t="s">
        <v>347</v>
      </c>
      <c r="O4" s="375"/>
      <c r="P4" s="375"/>
      <c r="Q4" s="173"/>
    </row>
    <row r="5" spans="1:19" ht="33" customHeight="1">
      <c r="A5" s="169"/>
      <c r="B5" s="169"/>
      <c r="C5" s="172"/>
      <c r="D5" s="172"/>
      <c r="E5" s="172"/>
      <c r="F5" s="173"/>
      <c r="G5" s="172"/>
      <c r="H5" s="173"/>
      <c r="I5" s="174"/>
      <c r="J5" s="175"/>
      <c r="K5" s="172"/>
      <c r="L5" s="173"/>
      <c r="M5" s="374"/>
      <c r="N5" s="374" t="s">
        <v>405</v>
      </c>
      <c r="O5" s="374"/>
      <c r="P5" s="374"/>
      <c r="Q5" s="173"/>
    </row>
    <row r="6" spans="1:19" ht="17.45" customHeight="1">
      <c r="A6" s="489" t="s">
        <v>342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216"/>
      <c r="S6" s="216"/>
    </row>
    <row r="7" spans="1:19" ht="17.45" customHeight="1">
      <c r="A7" s="490" t="s">
        <v>343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217"/>
      <c r="S7" s="217"/>
    </row>
    <row r="8" spans="1:19" ht="16.149999999999999" customHeight="1">
      <c r="A8" s="490" t="s">
        <v>344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217"/>
      <c r="S8" s="217"/>
    </row>
    <row r="9" spans="1:19" ht="18.600000000000001" customHeight="1">
      <c r="A9" s="169"/>
      <c r="B9" s="169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218"/>
      <c r="S9" s="218"/>
    </row>
    <row r="10" spans="1:19" ht="21.6" customHeight="1">
      <c r="A10" s="488" t="s">
        <v>396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219"/>
      <c r="S10" s="219"/>
    </row>
    <row r="11" spans="1:19" ht="20.2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488"/>
      <c r="N11" s="488"/>
      <c r="O11" s="377"/>
      <c r="P11" s="377"/>
      <c r="Q11" s="377"/>
      <c r="R11" s="219"/>
      <c r="S11" s="219"/>
    </row>
    <row r="12" spans="1:19" ht="25.9" customHeight="1">
      <c r="A12" s="377"/>
      <c r="B12" s="377"/>
      <c r="C12" s="377"/>
      <c r="D12" s="377"/>
      <c r="E12" s="488"/>
      <c r="F12" s="488"/>
      <c r="G12" s="377"/>
      <c r="H12" s="377"/>
      <c r="I12" s="377"/>
      <c r="J12" s="377"/>
      <c r="K12" s="377"/>
      <c r="L12" s="377"/>
      <c r="M12" s="172"/>
      <c r="N12" s="563" t="s">
        <v>358</v>
      </c>
      <c r="O12" s="563"/>
      <c r="P12" s="172"/>
      <c r="Q12" s="377"/>
      <c r="R12" s="219"/>
      <c r="S12" s="219"/>
    </row>
    <row r="13" spans="1:19" ht="16.149999999999999" customHeight="1">
      <c r="A13" s="377"/>
      <c r="B13" s="377"/>
      <c r="C13" s="377"/>
      <c r="D13" s="377"/>
      <c r="E13" s="488"/>
      <c r="F13" s="488"/>
      <c r="G13" s="488"/>
      <c r="H13" s="377"/>
      <c r="I13" s="377"/>
      <c r="J13" s="377"/>
      <c r="K13" s="377"/>
      <c r="L13" s="377"/>
      <c r="M13" s="172"/>
      <c r="N13" s="563" t="s">
        <v>27</v>
      </c>
      <c r="O13" s="563"/>
      <c r="P13" s="563"/>
      <c r="Q13" s="377"/>
      <c r="R13" s="219"/>
      <c r="S13" s="219"/>
    </row>
    <row r="14" spans="1:19" ht="18.600000000000001" customHeight="1">
      <c r="A14" s="377"/>
      <c r="B14" s="377"/>
      <c r="C14" s="377"/>
      <c r="D14" s="377"/>
      <c r="E14" s="488"/>
      <c r="F14" s="488"/>
      <c r="G14" s="488"/>
      <c r="H14" s="377"/>
      <c r="I14" s="377"/>
      <c r="J14" s="377"/>
      <c r="K14" s="377"/>
      <c r="L14" s="377"/>
      <c r="M14" s="172"/>
      <c r="N14" s="563" t="s">
        <v>22</v>
      </c>
      <c r="O14" s="563"/>
      <c r="P14" s="563"/>
      <c r="Q14" s="377"/>
      <c r="R14" s="219"/>
      <c r="S14" s="219"/>
    </row>
    <row r="15" spans="1:19" ht="14.45" customHeight="1">
      <c r="A15" s="377"/>
      <c r="B15" s="377"/>
      <c r="C15" s="377"/>
      <c r="D15" s="377"/>
      <c r="E15" s="488"/>
      <c r="F15" s="488"/>
      <c r="G15" s="488"/>
      <c r="H15" s="377"/>
      <c r="I15" s="377"/>
      <c r="J15" s="377"/>
      <c r="K15" s="377"/>
      <c r="L15" s="377"/>
      <c r="M15" s="172"/>
      <c r="N15" s="563" t="s">
        <v>349</v>
      </c>
      <c r="O15" s="563"/>
      <c r="P15" s="563"/>
      <c r="Q15" s="377"/>
      <c r="R15" s="219"/>
      <c r="S15" s="219"/>
    </row>
    <row r="16" spans="1:19" ht="16.149999999999999" customHeight="1">
      <c r="A16" s="377"/>
      <c r="B16" s="377"/>
      <c r="C16" s="377"/>
      <c r="D16" s="377"/>
      <c r="E16" s="488"/>
      <c r="F16" s="488"/>
      <c r="G16" s="488"/>
      <c r="H16" s="377"/>
      <c r="I16" s="377"/>
      <c r="J16" s="377"/>
      <c r="K16" s="377"/>
      <c r="L16" s="377"/>
      <c r="M16" s="172"/>
      <c r="N16" s="563" t="s">
        <v>348</v>
      </c>
      <c r="O16" s="563"/>
      <c r="P16" s="563"/>
      <c r="Q16" s="377"/>
      <c r="R16" s="219"/>
      <c r="S16" s="219"/>
    </row>
    <row r="17" spans="1:19" ht="15.6" customHeight="1">
      <c r="A17" s="377"/>
      <c r="B17" s="377"/>
      <c r="C17" s="377"/>
      <c r="D17" s="377"/>
      <c r="E17" s="488"/>
      <c r="F17" s="488"/>
      <c r="G17" s="488"/>
      <c r="H17" s="377"/>
      <c r="I17" s="377"/>
      <c r="J17" s="377"/>
      <c r="K17" s="377"/>
      <c r="L17" s="377"/>
      <c r="M17" s="172"/>
      <c r="N17" s="563" t="s">
        <v>22</v>
      </c>
      <c r="O17" s="563"/>
      <c r="P17" s="563"/>
      <c r="Q17" s="377"/>
      <c r="R17" s="219"/>
      <c r="S17" s="219"/>
    </row>
    <row r="18" spans="1:19" ht="20.25">
      <c r="A18" s="377"/>
      <c r="B18" s="377"/>
      <c r="C18" s="377"/>
      <c r="D18" s="377"/>
      <c r="E18" s="488"/>
      <c r="F18" s="488"/>
      <c r="G18" s="488"/>
      <c r="H18" s="377"/>
      <c r="I18" s="377"/>
      <c r="J18" s="377"/>
      <c r="K18" s="377"/>
      <c r="L18" s="377"/>
      <c r="M18" s="172"/>
      <c r="N18" s="563" t="s">
        <v>406</v>
      </c>
      <c r="O18" s="563"/>
      <c r="P18" s="563"/>
      <c r="Q18" s="377"/>
      <c r="R18" s="219"/>
      <c r="S18" s="219"/>
    </row>
    <row r="19" spans="1:19" ht="11.25" customHeight="1">
      <c r="A19" s="533" t="s">
        <v>21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</row>
    <row r="20" spans="1:19" ht="9" customHeight="1">
      <c r="A20" s="533"/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</row>
    <row r="21" spans="1:19" ht="18" customHeight="1">
      <c r="A21" s="534" t="s">
        <v>20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</row>
    <row r="22" spans="1:19" ht="17.45" customHeight="1">
      <c r="A22" s="534" t="s">
        <v>344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</row>
    <row r="23" spans="1:19" ht="11.25" customHeight="1">
      <c r="A23" s="376"/>
      <c r="B23" s="376"/>
      <c r="C23" s="378"/>
      <c r="D23" s="378"/>
      <c r="E23" s="378"/>
      <c r="F23" s="379"/>
      <c r="G23" s="376"/>
      <c r="H23" s="374"/>
      <c r="I23" s="380"/>
      <c r="J23" s="381"/>
      <c r="K23" s="378"/>
      <c r="L23" s="374"/>
      <c r="M23" s="374"/>
      <c r="N23" s="374"/>
      <c r="O23" s="374"/>
      <c r="P23" s="374"/>
      <c r="Q23" s="374"/>
    </row>
    <row r="24" spans="1:19" ht="62.25" customHeight="1">
      <c r="A24" s="536" t="s">
        <v>26</v>
      </c>
      <c r="B24" s="536" t="s">
        <v>33</v>
      </c>
      <c r="C24" s="536" t="s">
        <v>374</v>
      </c>
      <c r="D24" s="538" t="s">
        <v>19</v>
      </c>
      <c r="E24" s="539"/>
      <c r="F24" s="539"/>
      <c r="G24" s="540"/>
      <c r="H24" s="537" t="s">
        <v>398</v>
      </c>
      <c r="I24" s="546" t="s">
        <v>28</v>
      </c>
      <c r="J24" s="536" t="s">
        <v>339</v>
      </c>
      <c r="K24" s="536"/>
      <c r="L24" s="537" t="s">
        <v>36</v>
      </c>
      <c r="M24" s="535" t="s">
        <v>359</v>
      </c>
      <c r="N24" s="535"/>
      <c r="O24" s="535"/>
      <c r="P24" s="535"/>
      <c r="Q24" s="535"/>
    </row>
    <row r="25" spans="1:19" ht="93.75" customHeight="1">
      <c r="A25" s="536"/>
      <c r="B25" s="536"/>
      <c r="C25" s="536"/>
      <c r="D25" s="536" t="s">
        <v>397</v>
      </c>
      <c r="E25" s="536" t="s">
        <v>370</v>
      </c>
      <c r="F25" s="537" t="s">
        <v>29</v>
      </c>
      <c r="G25" s="536" t="s">
        <v>322</v>
      </c>
      <c r="H25" s="537"/>
      <c r="I25" s="546"/>
      <c r="J25" s="536"/>
      <c r="K25" s="536"/>
      <c r="L25" s="537"/>
      <c r="M25" s="541" t="s">
        <v>351</v>
      </c>
      <c r="N25" s="542" t="s">
        <v>23</v>
      </c>
      <c r="O25" s="545" t="s">
        <v>18</v>
      </c>
      <c r="P25" s="545" t="s">
        <v>17</v>
      </c>
      <c r="Q25" s="545" t="s">
        <v>14</v>
      </c>
    </row>
    <row r="26" spans="1:19" ht="70.5" customHeight="1">
      <c r="A26" s="536"/>
      <c r="B26" s="536"/>
      <c r="C26" s="536"/>
      <c r="D26" s="536"/>
      <c r="E26" s="536"/>
      <c r="F26" s="537"/>
      <c r="G26" s="536"/>
      <c r="H26" s="537"/>
      <c r="I26" s="546"/>
      <c r="J26" s="536"/>
      <c r="K26" s="536"/>
      <c r="L26" s="537"/>
      <c r="M26" s="541"/>
      <c r="N26" s="543"/>
      <c r="O26" s="545"/>
      <c r="P26" s="545"/>
      <c r="Q26" s="545"/>
    </row>
    <row r="27" spans="1:19" ht="15.75" customHeight="1">
      <c r="A27" s="536"/>
      <c r="B27" s="536"/>
      <c r="C27" s="536"/>
      <c r="D27" s="536"/>
      <c r="E27" s="536"/>
      <c r="F27" s="537"/>
      <c r="G27" s="536"/>
      <c r="H27" s="537"/>
      <c r="I27" s="546"/>
      <c r="J27" s="536"/>
      <c r="K27" s="536"/>
      <c r="L27" s="537"/>
      <c r="M27" s="541"/>
      <c r="N27" s="544"/>
      <c r="O27" s="545"/>
      <c r="P27" s="545"/>
      <c r="Q27" s="545"/>
    </row>
    <row r="28" spans="1:19" s="3" customFormat="1" ht="51" customHeight="1">
      <c r="A28" s="536"/>
      <c r="B28" s="536"/>
      <c r="C28" s="536"/>
      <c r="D28" s="536"/>
      <c r="E28" s="536"/>
      <c r="F28" s="537"/>
      <c r="G28" s="536"/>
      <c r="H28" s="537"/>
      <c r="I28" s="546"/>
      <c r="J28" s="199" t="s">
        <v>16</v>
      </c>
      <c r="K28" s="200" t="s">
        <v>15</v>
      </c>
      <c r="L28" s="203" t="s">
        <v>14</v>
      </c>
      <c r="M28" s="204" t="s">
        <v>34</v>
      </c>
      <c r="N28" s="204" t="s">
        <v>34</v>
      </c>
      <c r="O28" s="204" t="s">
        <v>35</v>
      </c>
      <c r="P28" s="204" t="s">
        <v>35</v>
      </c>
      <c r="Q28" s="204" t="s">
        <v>34</v>
      </c>
      <c r="R28" s="215"/>
      <c r="S28" s="215"/>
    </row>
    <row r="29" spans="1:19" s="1" customFormat="1" ht="15.75">
      <c r="A29" s="210">
        <v>1</v>
      </c>
      <c r="B29" s="210">
        <v>2</v>
      </c>
      <c r="C29" s="210">
        <v>3</v>
      </c>
      <c r="D29" s="210">
        <v>4</v>
      </c>
      <c r="E29" s="210">
        <v>5</v>
      </c>
      <c r="F29" s="49">
        <v>6</v>
      </c>
      <c r="G29" s="49">
        <v>7</v>
      </c>
      <c r="H29" s="49">
        <v>8</v>
      </c>
      <c r="I29" s="49">
        <v>9</v>
      </c>
      <c r="J29" s="199">
        <v>10</v>
      </c>
      <c r="K29" s="199">
        <v>11</v>
      </c>
      <c r="L29" s="49">
        <v>12</v>
      </c>
      <c r="M29" s="49">
        <v>13</v>
      </c>
      <c r="N29" s="49">
        <v>14</v>
      </c>
      <c r="O29" s="49">
        <v>15</v>
      </c>
      <c r="P29" s="49">
        <v>16</v>
      </c>
      <c r="Q29" s="84">
        <v>17</v>
      </c>
      <c r="R29" s="8"/>
      <c r="S29" s="8"/>
    </row>
    <row r="30" spans="1:19" s="8" customFormat="1" ht="33" customHeight="1">
      <c r="A30" s="514" t="s">
        <v>399</v>
      </c>
      <c r="B30" s="515"/>
      <c r="C30" s="515"/>
      <c r="D30" s="515"/>
      <c r="E30" s="516"/>
      <c r="F30" s="238">
        <f>F31+F901+F1753</f>
        <v>672</v>
      </c>
      <c r="G30" s="239"/>
      <c r="H30" s="261">
        <f>H31+H901+H1753</f>
        <v>2661961.83</v>
      </c>
      <c r="I30" s="238">
        <f>I31+I901+I1753</f>
        <v>110031</v>
      </c>
      <c r="J30" s="260" t="s">
        <v>2</v>
      </c>
      <c r="K30" s="260" t="s">
        <v>2</v>
      </c>
      <c r="L30" s="261">
        <f>L31+L901+L1753</f>
        <v>2879067607.7400002</v>
      </c>
      <c r="M30" s="261">
        <f>M31+M901+M1753</f>
        <v>2796964881.75</v>
      </c>
      <c r="N30" s="261">
        <f>N31+N901+N1753</f>
        <v>0</v>
      </c>
      <c r="O30" s="261">
        <f>O31+O901+O1753</f>
        <v>80159999.996999994</v>
      </c>
      <c r="P30" s="261">
        <f>P31+P901+P1753</f>
        <v>4105136.2570000002</v>
      </c>
      <c r="Q30" s="261">
        <f t="shared" ref="Q30:Q35" si="0">M30+N30+O30+P30</f>
        <v>2881230018.0040002</v>
      </c>
    </row>
    <row r="31" spans="1:19" s="9" customFormat="1" ht="18" customHeight="1">
      <c r="A31" s="547" t="s">
        <v>400</v>
      </c>
      <c r="B31" s="547"/>
      <c r="C31" s="547"/>
      <c r="D31" s="547"/>
      <c r="E31" s="547"/>
      <c r="F31" s="238">
        <f>F32+F101+F152+F181+F263+F501+F650+F785+F796+F871+F876+F892</f>
        <v>237</v>
      </c>
      <c r="G31" s="260" t="s">
        <v>2</v>
      </c>
      <c r="H31" s="261">
        <f>H32+H101+H152+H181+H263+H501+H650+H785+H796+H871+H876+H892</f>
        <v>1011618.5799999998</v>
      </c>
      <c r="I31" s="238">
        <f>I32+I101+I152+I181+I263+I501+I650+I785+I796+I871+I876+I892</f>
        <v>41746</v>
      </c>
      <c r="J31" s="260" t="s">
        <v>2</v>
      </c>
      <c r="K31" s="260" t="s">
        <v>2</v>
      </c>
      <c r="L31" s="261">
        <f>L32+L101+L152+L181+L263+L501+L650+L785+L796+L871+L876+L892</f>
        <v>1028698854.2000002</v>
      </c>
      <c r="M31" s="261">
        <f>M32+M101+M152+M181+M263+M501+M650+M785+M796+M871+M876+M892</f>
        <v>1001373627.9499999</v>
      </c>
      <c r="N31" s="261">
        <f>N32+N101+N152+N181+N263+N501+N650+N785+N796+N871+N876+N892</f>
        <v>0</v>
      </c>
      <c r="O31" s="261">
        <f>O32+O101+O152+O181+O263+O501+O650+O785+O796+O871+O876+O892</f>
        <v>28049999.996999994</v>
      </c>
      <c r="P31" s="261">
        <f>P32+P101+P152+P181+P263+P501+P650+P785+P796+P871+P876+P892</f>
        <v>1366261.2370000004</v>
      </c>
      <c r="Q31" s="261">
        <f t="shared" si="0"/>
        <v>1030789889.1839999</v>
      </c>
    </row>
    <row r="32" spans="1:19" s="23" customFormat="1" ht="18" customHeight="1">
      <c r="A32" s="564" t="s">
        <v>288</v>
      </c>
      <c r="B32" s="565"/>
      <c r="C32" s="565"/>
      <c r="D32" s="565"/>
      <c r="E32" s="566"/>
      <c r="F32" s="235">
        <v>19</v>
      </c>
      <c r="G32" s="236" t="s">
        <v>2</v>
      </c>
      <c r="H32" s="237">
        <f>H34+H40+H44+H47+H50+H53+H56+H62+H67+H70+H74+H77+H80+H83+H86+H89+H92+H95+H98</f>
        <v>69548.2</v>
      </c>
      <c r="I32" s="235">
        <f>I34+I40+I44+I47+I50+I53+I56+I62+I67+I70+I74+I77+I80+I83+I86+I89+I92+I95+I98</f>
        <v>2038</v>
      </c>
      <c r="J32" s="262" t="s">
        <v>2</v>
      </c>
      <c r="K32" s="276" t="s">
        <v>2</v>
      </c>
      <c r="L32" s="237">
        <f>L34+L40+L44+L47+L50+L53+L56+L62+L67+L70+L74+L77+L80+L83+L86+L89+L92+L95+L98</f>
        <v>71962076.49000001</v>
      </c>
      <c r="M32" s="237">
        <f>M34+M40+M44+M47+M50+M53+M56+M62+M67+M70+M74+M77+M80+M83+M86+M89+M92+M95+M98</f>
        <v>68557386.829999998</v>
      </c>
      <c r="N32" s="237">
        <f>N34+N40+N44+N47+N50+N53+N56+N62+N67+N70+N74+N77+N80+N83+N86+N89+N92+N95+N98</f>
        <v>0</v>
      </c>
      <c r="O32" s="237">
        <f>O34+O40+O44+O47+O50+O53+O56+O62+O67+O70+O74+O77+O80+O83+O86+O89+O92+O95+O98+O33</f>
        <v>3749999.997</v>
      </c>
      <c r="P32" s="237">
        <f>P34+P40+P44+P47+P50+P53+P56+P62+P67+P70+P74+P77+P80+P83+P86+P89+P92+P95+P98</f>
        <v>170234.48300000001</v>
      </c>
      <c r="Q32" s="237">
        <f t="shared" si="0"/>
        <v>72477621.309999987</v>
      </c>
      <c r="R32" s="220"/>
      <c r="S32" s="221"/>
    </row>
    <row r="33" spans="1:19" s="24" customFormat="1" ht="18" customHeight="1">
      <c r="A33" s="514" t="s">
        <v>284</v>
      </c>
      <c r="B33" s="515"/>
      <c r="C33" s="515"/>
      <c r="D33" s="515"/>
      <c r="E33" s="515"/>
      <c r="F33" s="515"/>
      <c r="G33" s="515"/>
      <c r="H33" s="515"/>
      <c r="I33" s="516"/>
      <c r="J33" s="262" t="s">
        <v>2</v>
      </c>
      <c r="K33" s="253" t="s">
        <v>2</v>
      </c>
      <c r="L33" s="382"/>
      <c r="M33" s="382"/>
      <c r="N33" s="382"/>
      <c r="O33" s="383">
        <v>515544.82</v>
      </c>
      <c r="P33" s="382"/>
      <c r="Q33" s="237">
        <f t="shared" si="0"/>
        <v>515544.82</v>
      </c>
      <c r="R33" s="251"/>
      <c r="S33" s="10"/>
    </row>
    <row r="34" spans="1:19" s="25" customFormat="1" ht="18" customHeight="1">
      <c r="A34" s="277">
        <v>1</v>
      </c>
      <c r="B34" s="278">
        <v>71951000</v>
      </c>
      <c r="C34" s="234" t="s">
        <v>13</v>
      </c>
      <c r="D34" s="234" t="s">
        <v>13</v>
      </c>
      <c r="E34" s="234" t="s">
        <v>180</v>
      </c>
      <c r="F34" s="235">
        <v>7</v>
      </c>
      <c r="G34" s="240" t="s">
        <v>38</v>
      </c>
      <c r="H34" s="237">
        <v>1672.2</v>
      </c>
      <c r="I34" s="235">
        <v>54</v>
      </c>
      <c r="J34" s="239" t="s">
        <v>39</v>
      </c>
      <c r="K34" s="276" t="s">
        <v>2</v>
      </c>
      <c r="L34" s="288">
        <f>L35+L36+L37+L38+L39</f>
        <v>6111413</v>
      </c>
      <c r="M34" s="288">
        <f>M35+M36+M37+M38+M39</f>
        <v>6111413</v>
      </c>
      <c r="N34" s="288">
        <f t="shared" ref="N34:P34" si="1">N35+N36+N37+N38+N39</f>
        <v>0</v>
      </c>
      <c r="O34" s="288">
        <f t="shared" si="1"/>
        <v>0</v>
      </c>
      <c r="P34" s="288">
        <f t="shared" si="1"/>
        <v>0</v>
      </c>
      <c r="Q34" s="237">
        <f t="shared" si="0"/>
        <v>6111413</v>
      </c>
      <c r="R34" s="222"/>
      <c r="S34" s="222"/>
    </row>
    <row r="35" spans="1:19" s="26" customFormat="1" ht="32.25" customHeight="1">
      <c r="A35" s="279"/>
      <c r="B35" s="277">
        <v>71951000</v>
      </c>
      <c r="C35" s="280" t="s">
        <v>13</v>
      </c>
      <c r="D35" s="246"/>
      <c r="E35" s="246"/>
      <c r="F35" s="281"/>
      <c r="G35" s="282"/>
      <c r="H35" s="283"/>
      <c r="I35" s="281"/>
      <c r="J35" s="239" t="s">
        <v>103</v>
      </c>
      <c r="K35" s="233" t="s">
        <v>104</v>
      </c>
      <c r="L35" s="288">
        <v>1630896</v>
      </c>
      <c r="M35" s="288">
        <f>L35</f>
        <v>1630896</v>
      </c>
      <c r="N35" s="382"/>
      <c r="O35" s="382"/>
      <c r="P35" s="382"/>
      <c r="Q35" s="237">
        <f t="shared" si="0"/>
        <v>1630896</v>
      </c>
      <c r="R35" s="17"/>
      <c r="S35" s="17"/>
    </row>
    <row r="36" spans="1:19" s="26" customFormat="1" ht="32.25" customHeight="1">
      <c r="A36" s="279"/>
      <c r="B36" s="277">
        <v>71951000</v>
      </c>
      <c r="C36" s="280" t="s">
        <v>13</v>
      </c>
      <c r="D36" s="246"/>
      <c r="E36" s="246"/>
      <c r="F36" s="281"/>
      <c r="G36" s="282"/>
      <c r="H36" s="283"/>
      <c r="I36" s="281"/>
      <c r="J36" s="239" t="s">
        <v>105</v>
      </c>
      <c r="K36" s="233" t="s">
        <v>106</v>
      </c>
      <c r="L36" s="288">
        <v>962246</v>
      </c>
      <c r="M36" s="288">
        <f t="shared" ref="M36:M42" si="2">L36</f>
        <v>962246</v>
      </c>
      <c r="N36" s="382"/>
      <c r="O36" s="382"/>
      <c r="P36" s="382"/>
      <c r="Q36" s="237">
        <f t="shared" ref="Q36:Q98" si="3">M36+N36+O36+P36</f>
        <v>962246</v>
      </c>
      <c r="R36" s="17"/>
      <c r="S36" s="17"/>
    </row>
    <row r="37" spans="1:19" s="26" customFormat="1" ht="32.25" customHeight="1">
      <c r="A37" s="279"/>
      <c r="B37" s="277">
        <v>71951000</v>
      </c>
      <c r="C37" s="280" t="s">
        <v>13</v>
      </c>
      <c r="D37" s="246"/>
      <c r="E37" s="246"/>
      <c r="F37" s="281"/>
      <c r="G37" s="282"/>
      <c r="H37" s="283"/>
      <c r="I37" s="281"/>
      <c r="J37" s="239" t="s">
        <v>112</v>
      </c>
      <c r="K37" s="233" t="s">
        <v>113</v>
      </c>
      <c r="L37" s="288">
        <v>2381713</v>
      </c>
      <c r="M37" s="288">
        <f t="shared" si="2"/>
        <v>2381713</v>
      </c>
      <c r="N37" s="382"/>
      <c r="O37" s="382"/>
      <c r="P37" s="382"/>
      <c r="Q37" s="237">
        <f t="shared" si="3"/>
        <v>2381713</v>
      </c>
      <c r="R37" s="17"/>
      <c r="S37" s="17"/>
    </row>
    <row r="38" spans="1:19" s="26" customFormat="1" ht="32.25" customHeight="1">
      <c r="A38" s="279"/>
      <c r="B38" s="277">
        <v>71951000</v>
      </c>
      <c r="C38" s="280" t="s">
        <v>13</v>
      </c>
      <c r="D38" s="246"/>
      <c r="E38" s="246"/>
      <c r="F38" s="281"/>
      <c r="G38" s="282"/>
      <c r="H38" s="283"/>
      <c r="I38" s="281"/>
      <c r="J38" s="239" t="s">
        <v>107</v>
      </c>
      <c r="K38" s="233" t="s">
        <v>108</v>
      </c>
      <c r="L38" s="288">
        <v>1008513</v>
      </c>
      <c r="M38" s="288">
        <f t="shared" si="2"/>
        <v>1008513</v>
      </c>
      <c r="N38" s="382"/>
      <c r="O38" s="382"/>
      <c r="P38" s="382"/>
      <c r="Q38" s="237">
        <f t="shared" si="3"/>
        <v>1008513</v>
      </c>
      <c r="R38" s="17"/>
      <c r="S38" s="17"/>
    </row>
    <row r="39" spans="1:19" s="26" customFormat="1" ht="19.5" customHeight="1">
      <c r="A39" s="279"/>
      <c r="B39" s="277">
        <v>71951000</v>
      </c>
      <c r="C39" s="280" t="s">
        <v>13</v>
      </c>
      <c r="D39" s="284"/>
      <c r="E39" s="284"/>
      <c r="F39" s="284"/>
      <c r="G39" s="284"/>
      <c r="H39" s="284"/>
      <c r="I39" s="285"/>
      <c r="J39" s="239" t="s">
        <v>100</v>
      </c>
      <c r="K39" s="233" t="s">
        <v>181</v>
      </c>
      <c r="L39" s="288">
        <v>128045</v>
      </c>
      <c r="M39" s="288">
        <f t="shared" si="2"/>
        <v>128045</v>
      </c>
      <c r="N39" s="382"/>
      <c r="O39" s="382"/>
      <c r="P39" s="382"/>
      <c r="Q39" s="237">
        <f t="shared" si="3"/>
        <v>128045</v>
      </c>
      <c r="R39" s="17"/>
      <c r="S39" s="17"/>
    </row>
    <row r="40" spans="1:19" s="27" customFormat="1" ht="19.5" customHeight="1">
      <c r="A40" s="477">
        <v>2</v>
      </c>
      <c r="B40" s="277">
        <v>71951000</v>
      </c>
      <c r="C40" s="280" t="s">
        <v>13</v>
      </c>
      <c r="D40" s="234" t="s">
        <v>13</v>
      </c>
      <c r="E40" s="234" t="s">
        <v>49</v>
      </c>
      <c r="F40" s="235" t="s">
        <v>69</v>
      </c>
      <c r="G40" s="240" t="s">
        <v>38</v>
      </c>
      <c r="H40" s="237">
        <v>4452.1000000000004</v>
      </c>
      <c r="I40" s="235">
        <v>116</v>
      </c>
      <c r="J40" s="239" t="s">
        <v>39</v>
      </c>
      <c r="K40" s="276" t="s">
        <v>2</v>
      </c>
      <c r="L40" s="288">
        <f>L41+L42+L43</f>
        <v>7436111</v>
      </c>
      <c r="M40" s="288">
        <f>M41+M42+M43</f>
        <v>7436111</v>
      </c>
      <c r="N40" s="288">
        <f t="shared" ref="N40:P40" si="4">N41+N42+N43</f>
        <v>0</v>
      </c>
      <c r="O40" s="288">
        <f t="shared" si="4"/>
        <v>0</v>
      </c>
      <c r="P40" s="288">
        <f t="shared" si="4"/>
        <v>0</v>
      </c>
      <c r="Q40" s="237">
        <f>M40+N40+O40+P40</f>
        <v>7436111</v>
      </c>
      <c r="R40" s="223"/>
      <c r="S40" s="223"/>
    </row>
    <row r="41" spans="1:19" s="27" customFormat="1" ht="19.5" customHeight="1">
      <c r="A41" s="478"/>
      <c r="B41" s="277">
        <v>71951000</v>
      </c>
      <c r="C41" s="280" t="s">
        <v>13</v>
      </c>
      <c r="D41" s="234"/>
      <c r="E41" s="234"/>
      <c r="F41" s="235"/>
      <c r="G41" s="276"/>
      <c r="H41" s="241"/>
      <c r="I41" s="235"/>
      <c r="J41" s="239" t="s">
        <v>98</v>
      </c>
      <c r="K41" s="286">
        <v>10</v>
      </c>
      <c r="L41" s="288">
        <v>6307085</v>
      </c>
      <c r="M41" s="288">
        <f t="shared" si="2"/>
        <v>6307085</v>
      </c>
      <c r="N41" s="382"/>
      <c r="O41" s="382"/>
      <c r="P41" s="382"/>
      <c r="Q41" s="237">
        <f>M41+N41+O41+P41</f>
        <v>6307085</v>
      </c>
      <c r="R41" s="223"/>
      <c r="S41" s="223"/>
    </row>
    <row r="42" spans="1:19" s="26" customFormat="1" ht="19.5" customHeight="1">
      <c r="A42" s="478"/>
      <c r="B42" s="277">
        <v>71951000</v>
      </c>
      <c r="C42" s="280" t="s">
        <v>13</v>
      </c>
      <c r="D42" s="234"/>
      <c r="E42" s="234"/>
      <c r="F42" s="235"/>
      <c r="G42" s="276"/>
      <c r="H42" s="241"/>
      <c r="I42" s="235"/>
      <c r="J42" s="239" t="s">
        <v>100</v>
      </c>
      <c r="K42" s="233" t="s">
        <v>181</v>
      </c>
      <c r="L42" s="288">
        <v>155799</v>
      </c>
      <c r="M42" s="288">
        <f t="shared" si="2"/>
        <v>155799</v>
      </c>
      <c r="N42" s="382"/>
      <c r="O42" s="382"/>
      <c r="P42" s="382"/>
      <c r="Q42" s="237">
        <f>M42+N42+O42+P42</f>
        <v>155799</v>
      </c>
      <c r="R42" s="17"/>
      <c r="S42" s="17"/>
    </row>
    <row r="43" spans="1:19" s="26" customFormat="1" ht="31.5">
      <c r="A43" s="479"/>
      <c r="B43" s="277">
        <v>71951000</v>
      </c>
      <c r="C43" s="280" t="s">
        <v>13</v>
      </c>
      <c r="D43" s="234"/>
      <c r="E43" s="234"/>
      <c r="F43" s="235"/>
      <c r="G43" s="276"/>
      <c r="H43" s="241"/>
      <c r="I43" s="235"/>
      <c r="J43" s="239" t="s">
        <v>103</v>
      </c>
      <c r="K43" s="233" t="s">
        <v>104</v>
      </c>
      <c r="L43" s="288">
        <v>973227</v>
      </c>
      <c r="M43" s="288">
        <f t="shared" ref="M43" si="5">L43</f>
        <v>973227</v>
      </c>
      <c r="N43" s="382"/>
      <c r="O43" s="382"/>
      <c r="P43" s="382"/>
      <c r="Q43" s="237">
        <f t="shared" si="3"/>
        <v>973227</v>
      </c>
      <c r="R43" s="17"/>
      <c r="S43" s="17"/>
    </row>
    <row r="44" spans="1:19" s="26" customFormat="1" ht="19.5" customHeight="1">
      <c r="A44" s="277">
        <v>3</v>
      </c>
      <c r="B44" s="277">
        <v>71951000</v>
      </c>
      <c r="C44" s="280" t="s">
        <v>13</v>
      </c>
      <c r="D44" s="234" t="s">
        <v>13</v>
      </c>
      <c r="E44" s="234" t="s">
        <v>70</v>
      </c>
      <c r="F44" s="235">
        <v>5</v>
      </c>
      <c r="G44" s="240" t="s">
        <v>38</v>
      </c>
      <c r="H44" s="237">
        <v>3074.7</v>
      </c>
      <c r="I44" s="235">
        <v>118</v>
      </c>
      <c r="J44" s="239" t="s">
        <v>39</v>
      </c>
      <c r="K44" s="276" t="s">
        <v>2</v>
      </c>
      <c r="L44" s="288">
        <f>L45+L46</f>
        <v>13135888</v>
      </c>
      <c r="M44" s="288">
        <f>M45+M46</f>
        <v>13135888</v>
      </c>
      <c r="N44" s="288">
        <f t="shared" ref="N44:P44" si="6">N45+N47</f>
        <v>0</v>
      </c>
      <c r="O44" s="288">
        <f t="shared" si="6"/>
        <v>0</v>
      </c>
      <c r="P44" s="288">
        <f t="shared" si="6"/>
        <v>0</v>
      </c>
      <c r="Q44" s="237">
        <f>M44+N44+O44+P44</f>
        <v>13135888</v>
      </c>
      <c r="R44" s="17"/>
      <c r="S44" s="17"/>
    </row>
    <row r="45" spans="1:19" s="27" customFormat="1" ht="19.5" customHeight="1">
      <c r="A45" s="279"/>
      <c r="B45" s="277">
        <v>71951000</v>
      </c>
      <c r="C45" s="280" t="s">
        <v>13</v>
      </c>
      <c r="D45" s="234"/>
      <c r="E45" s="234"/>
      <c r="F45" s="235"/>
      <c r="G45" s="276"/>
      <c r="H45" s="241"/>
      <c r="I45" s="235"/>
      <c r="J45" s="239" t="s">
        <v>98</v>
      </c>
      <c r="K45" s="286">
        <v>10</v>
      </c>
      <c r="L45" s="288">
        <v>12860669</v>
      </c>
      <c r="M45" s="288">
        <f t="shared" ref="M45:M46" si="7">L45</f>
        <v>12860669</v>
      </c>
      <c r="N45" s="382"/>
      <c r="O45" s="382"/>
      <c r="P45" s="382"/>
      <c r="Q45" s="237">
        <f>M45+N45+O45+P45</f>
        <v>12860669</v>
      </c>
      <c r="R45" s="223"/>
      <c r="S45" s="223"/>
    </row>
    <row r="46" spans="1:19" s="26" customFormat="1" ht="19.5" customHeight="1">
      <c r="A46" s="287"/>
      <c r="B46" s="278">
        <v>71951000</v>
      </c>
      <c r="C46" s="280" t="s">
        <v>13</v>
      </c>
      <c r="D46" s="234"/>
      <c r="E46" s="234"/>
      <c r="F46" s="235"/>
      <c r="G46" s="276"/>
      <c r="H46" s="241"/>
      <c r="I46" s="235"/>
      <c r="J46" s="239" t="s">
        <v>100</v>
      </c>
      <c r="K46" s="233" t="s">
        <v>181</v>
      </c>
      <c r="L46" s="288">
        <v>275219</v>
      </c>
      <c r="M46" s="288">
        <f t="shared" si="7"/>
        <v>275219</v>
      </c>
      <c r="N46" s="382"/>
      <c r="O46" s="382"/>
      <c r="P46" s="382"/>
      <c r="Q46" s="237">
        <f>M46+N46+O46+P46</f>
        <v>275219</v>
      </c>
      <c r="R46" s="17"/>
      <c r="S46" s="17"/>
    </row>
    <row r="47" spans="1:19" s="26" customFormat="1" ht="33" customHeight="1">
      <c r="A47" s="523">
        <v>4</v>
      </c>
      <c r="B47" s="278">
        <v>71951000</v>
      </c>
      <c r="C47" s="280" t="s">
        <v>13</v>
      </c>
      <c r="D47" s="234" t="s">
        <v>13</v>
      </c>
      <c r="E47" s="234" t="s">
        <v>71</v>
      </c>
      <c r="F47" s="235">
        <v>21</v>
      </c>
      <c r="G47" s="276" t="s">
        <v>38</v>
      </c>
      <c r="H47" s="237">
        <v>2869.3</v>
      </c>
      <c r="I47" s="235">
        <v>125</v>
      </c>
      <c r="J47" s="239" t="s">
        <v>39</v>
      </c>
      <c r="K47" s="276" t="s">
        <v>2</v>
      </c>
      <c r="L47" s="288">
        <f>L48+L49</f>
        <v>4366588</v>
      </c>
      <c r="M47" s="288">
        <f t="shared" ref="M47:P47" si="8">M48+M49</f>
        <v>4366588</v>
      </c>
      <c r="N47" s="288">
        <f t="shared" si="8"/>
        <v>0</v>
      </c>
      <c r="O47" s="288">
        <f t="shared" si="8"/>
        <v>0</v>
      </c>
      <c r="P47" s="288">
        <f t="shared" si="8"/>
        <v>0</v>
      </c>
      <c r="Q47" s="237">
        <f t="shared" si="3"/>
        <v>4366588</v>
      </c>
      <c r="R47" s="17"/>
      <c r="S47" s="17"/>
    </row>
    <row r="48" spans="1:19" s="26" customFormat="1" ht="19.5" customHeight="1">
      <c r="A48" s="523"/>
      <c r="B48" s="278">
        <v>71951000</v>
      </c>
      <c r="C48" s="280" t="s">
        <v>13</v>
      </c>
      <c r="D48" s="234"/>
      <c r="E48" s="234"/>
      <c r="F48" s="235"/>
      <c r="G48" s="276"/>
      <c r="H48" s="241"/>
      <c r="I48" s="235"/>
      <c r="J48" s="239" t="s">
        <v>98</v>
      </c>
      <c r="K48" s="286">
        <v>10</v>
      </c>
      <c r="L48" s="288">
        <v>4275100</v>
      </c>
      <c r="M48" s="288">
        <f t="shared" ref="M48:M49" si="9">L48</f>
        <v>4275100</v>
      </c>
      <c r="N48" s="382"/>
      <c r="O48" s="382"/>
      <c r="P48" s="382"/>
      <c r="Q48" s="237">
        <f t="shared" si="3"/>
        <v>4275100</v>
      </c>
      <c r="R48" s="17"/>
      <c r="S48" s="17"/>
    </row>
    <row r="49" spans="1:19" s="26" customFormat="1" ht="19.5" customHeight="1">
      <c r="A49" s="523"/>
      <c r="B49" s="278">
        <v>71951000</v>
      </c>
      <c r="C49" s="280" t="s">
        <v>13</v>
      </c>
      <c r="D49" s="234"/>
      <c r="E49" s="234"/>
      <c r="F49" s="235"/>
      <c r="G49" s="276"/>
      <c r="H49" s="241"/>
      <c r="I49" s="235"/>
      <c r="J49" s="239" t="s">
        <v>100</v>
      </c>
      <c r="K49" s="233" t="s">
        <v>181</v>
      </c>
      <c r="L49" s="288">
        <v>91488</v>
      </c>
      <c r="M49" s="288">
        <f t="shared" si="9"/>
        <v>91488</v>
      </c>
      <c r="N49" s="382"/>
      <c r="O49" s="382"/>
      <c r="P49" s="382"/>
      <c r="Q49" s="237">
        <f t="shared" si="3"/>
        <v>91488</v>
      </c>
      <c r="R49" s="17"/>
      <c r="S49" s="17"/>
    </row>
    <row r="50" spans="1:19" s="26" customFormat="1" ht="19.5" customHeight="1">
      <c r="A50" s="477">
        <v>5</v>
      </c>
      <c r="B50" s="278">
        <v>71951000</v>
      </c>
      <c r="C50" s="280" t="s">
        <v>13</v>
      </c>
      <c r="D50" s="234" t="s">
        <v>13</v>
      </c>
      <c r="E50" s="234" t="s">
        <v>96</v>
      </c>
      <c r="F50" s="245">
        <v>2</v>
      </c>
      <c r="G50" s="440" t="s">
        <v>38</v>
      </c>
      <c r="H50" s="288">
        <v>3570.7</v>
      </c>
      <c r="I50" s="245">
        <v>156</v>
      </c>
      <c r="J50" s="454" t="s">
        <v>39</v>
      </c>
      <c r="K50" s="276" t="s">
        <v>2</v>
      </c>
      <c r="L50" s="288">
        <f>L51+L52</f>
        <v>2900884</v>
      </c>
      <c r="M50" s="288">
        <f t="shared" ref="M50:P50" si="10">M51+M52</f>
        <v>2900884</v>
      </c>
      <c r="N50" s="288">
        <f t="shared" si="10"/>
        <v>0</v>
      </c>
      <c r="O50" s="288">
        <f t="shared" si="10"/>
        <v>0</v>
      </c>
      <c r="P50" s="288">
        <f t="shared" si="10"/>
        <v>0</v>
      </c>
      <c r="Q50" s="237">
        <f t="shared" si="3"/>
        <v>2900884</v>
      </c>
      <c r="R50" s="17"/>
      <c r="S50" s="17"/>
    </row>
    <row r="51" spans="1:19" s="26" customFormat="1" ht="19.5" customHeight="1">
      <c r="A51" s="478"/>
      <c r="B51" s="449">
        <v>71951000</v>
      </c>
      <c r="C51" s="280" t="s">
        <v>13</v>
      </c>
      <c r="D51" s="234"/>
      <c r="E51" s="242"/>
      <c r="F51" s="245"/>
      <c r="G51" s="440"/>
      <c r="H51" s="289"/>
      <c r="I51" s="245"/>
      <c r="J51" s="454" t="s">
        <v>101</v>
      </c>
      <c r="K51" s="233" t="s">
        <v>102</v>
      </c>
      <c r="L51" s="288">
        <v>2840105</v>
      </c>
      <c r="M51" s="288">
        <f t="shared" ref="M51:M52" si="11">L51</f>
        <v>2840105</v>
      </c>
      <c r="N51" s="382"/>
      <c r="O51" s="382"/>
      <c r="P51" s="382"/>
      <c r="Q51" s="237">
        <f t="shared" si="3"/>
        <v>2840105</v>
      </c>
      <c r="R51" s="17"/>
      <c r="S51" s="17"/>
    </row>
    <row r="52" spans="1:19" s="26" customFormat="1" ht="19.5" customHeight="1">
      <c r="A52" s="479"/>
      <c r="B52" s="449">
        <v>71951000</v>
      </c>
      <c r="C52" s="246" t="s">
        <v>13</v>
      </c>
      <c r="D52" s="234"/>
      <c r="E52" s="242"/>
      <c r="F52" s="245"/>
      <c r="G52" s="440"/>
      <c r="H52" s="289"/>
      <c r="I52" s="245"/>
      <c r="J52" s="454" t="s">
        <v>100</v>
      </c>
      <c r="K52" s="233">
        <v>21</v>
      </c>
      <c r="L52" s="288">
        <v>60779</v>
      </c>
      <c r="M52" s="288">
        <f t="shared" si="11"/>
        <v>60779</v>
      </c>
      <c r="N52" s="382"/>
      <c r="O52" s="382"/>
      <c r="P52" s="382"/>
      <c r="Q52" s="237">
        <f t="shared" si="3"/>
        <v>60779</v>
      </c>
      <c r="R52" s="17"/>
      <c r="S52" s="17"/>
    </row>
    <row r="53" spans="1:19" s="26" customFormat="1" ht="19.5" customHeight="1">
      <c r="A53" s="477">
        <v>6</v>
      </c>
      <c r="B53" s="449">
        <v>71951000</v>
      </c>
      <c r="C53" s="280" t="s">
        <v>13</v>
      </c>
      <c r="D53" s="234" t="s">
        <v>13</v>
      </c>
      <c r="E53" s="234" t="s">
        <v>72</v>
      </c>
      <c r="F53" s="235">
        <v>3</v>
      </c>
      <c r="G53" s="276" t="s">
        <v>38</v>
      </c>
      <c r="H53" s="237">
        <v>2118.6</v>
      </c>
      <c r="I53" s="235">
        <v>48</v>
      </c>
      <c r="J53" s="454" t="s">
        <v>39</v>
      </c>
      <c r="K53" s="276" t="s">
        <v>2</v>
      </c>
      <c r="L53" s="288">
        <f>L54+L55</f>
        <v>7109328</v>
      </c>
      <c r="M53" s="288">
        <f t="shared" ref="M53:P53" si="12">M54+M55</f>
        <v>7109328</v>
      </c>
      <c r="N53" s="288">
        <f t="shared" si="12"/>
        <v>0</v>
      </c>
      <c r="O53" s="288">
        <f t="shared" si="12"/>
        <v>0</v>
      </c>
      <c r="P53" s="288">
        <f t="shared" si="12"/>
        <v>0</v>
      </c>
      <c r="Q53" s="237">
        <f t="shared" si="3"/>
        <v>7109328</v>
      </c>
      <c r="R53" s="17"/>
      <c r="S53" s="17"/>
    </row>
    <row r="54" spans="1:19" s="26" customFormat="1" ht="19.5" customHeight="1">
      <c r="A54" s="478"/>
      <c r="B54" s="449">
        <v>71951000</v>
      </c>
      <c r="C54" s="280" t="s">
        <v>13</v>
      </c>
      <c r="D54" s="234"/>
      <c r="E54" s="234"/>
      <c r="F54" s="235"/>
      <c r="G54" s="276"/>
      <c r="H54" s="241"/>
      <c r="I54" s="235"/>
      <c r="J54" s="454" t="s">
        <v>101</v>
      </c>
      <c r="K54" s="233" t="s">
        <v>102</v>
      </c>
      <c r="L54" s="288">
        <v>6960375</v>
      </c>
      <c r="M54" s="288">
        <f t="shared" ref="M54:M55" si="13">L54</f>
        <v>6960375</v>
      </c>
      <c r="N54" s="382"/>
      <c r="O54" s="382"/>
      <c r="P54" s="382"/>
      <c r="Q54" s="237">
        <f t="shared" si="3"/>
        <v>6960375</v>
      </c>
      <c r="R54" s="17"/>
      <c r="S54" s="17"/>
    </row>
    <row r="55" spans="1:19" s="26" customFormat="1" ht="19.5" customHeight="1">
      <c r="A55" s="479"/>
      <c r="B55" s="449">
        <v>71951000</v>
      </c>
      <c r="C55" s="246" t="s">
        <v>13</v>
      </c>
      <c r="D55" s="234"/>
      <c r="E55" s="234"/>
      <c r="F55" s="235"/>
      <c r="G55" s="276"/>
      <c r="H55" s="241"/>
      <c r="I55" s="235"/>
      <c r="J55" s="454" t="s">
        <v>100</v>
      </c>
      <c r="K55" s="233">
        <v>21</v>
      </c>
      <c r="L55" s="288">
        <v>148953</v>
      </c>
      <c r="M55" s="288">
        <f t="shared" si="13"/>
        <v>148953</v>
      </c>
      <c r="N55" s="382"/>
      <c r="O55" s="382"/>
      <c r="P55" s="382"/>
      <c r="Q55" s="237">
        <f t="shared" si="3"/>
        <v>148953</v>
      </c>
      <c r="R55" s="17"/>
      <c r="S55" s="17"/>
    </row>
    <row r="56" spans="1:19" s="26" customFormat="1" ht="19.5" customHeight="1">
      <c r="A56" s="477">
        <v>7</v>
      </c>
      <c r="B56" s="449">
        <v>71951000</v>
      </c>
      <c r="C56" s="280" t="s">
        <v>13</v>
      </c>
      <c r="D56" s="234" t="s">
        <v>13</v>
      </c>
      <c r="E56" s="234" t="s">
        <v>57</v>
      </c>
      <c r="F56" s="235">
        <v>56</v>
      </c>
      <c r="G56" s="276" t="s">
        <v>38</v>
      </c>
      <c r="H56" s="237">
        <v>3236.6</v>
      </c>
      <c r="I56" s="235">
        <v>110</v>
      </c>
      <c r="J56" s="454" t="s">
        <v>39</v>
      </c>
      <c r="K56" s="276" t="s">
        <v>2</v>
      </c>
      <c r="L56" s="288">
        <f>L57+L59+L60+L61+L58</f>
        <v>11766018</v>
      </c>
      <c r="M56" s="288">
        <f>M57+M59+M60+M61+M58</f>
        <v>11766018</v>
      </c>
      <c r="N56" s="288">
        <f t="shared" ref="N56:P56" si="14">N57+N59+N60+N61</f>
        <v>0</v>
      </c>
      <c r="O56" s="288">
        <f t="shared" si="14"/>
        <v>0</v>
      </c>
      <c r="P56" s="288">
        <f t="shared" si="14"/>
        <v>0</v>
      </c>
      <c r="Q56" s="237">
        <f>M56+N56+O56+P56</f>
        <v>11766018</v>
      </c>
      <c r="R56" s="17"/>
      <c r="S56" s="17"/>
    </row>
    <row r="57" spans="1:19" s="26" customFormat="1" ht="34.5" customHeight="1">
      <c r="A57" s="478"/>
      <c r="B57" s="449">
        <v>71951000</v>
      </c>
      <c r="C57" s="280" t="s">
        <v>13</v>
      </c>
      <c r="D57" s="234"/>
      <c r="E57" s="234"/>
      <c r="F57" s="235"/>
      <c r="G57" s="276"/>
      <c r="H57" s="241"/>
      <c r="I57" s="235"/>
      <c r="J57" s="454" t="s">
        <v>105</v>
      </c>
      <c r="K57" s="233" t="s">
        <v>106</v>
      </c>
      <c r="L57" s="384">
        <v>1179761</v>
      </c>
      <c r="M57" s="288">
        <f t="shared" ref="M57:M60" si="15">L57</f>
        <v>1179761</v>
      </c>
      <c r="N57" s="382"/>
      <c r="O57" s="382"/>
      <c r="P57" s="382"/>
      <c r="Q57" s="237">
        <f t="shared" si="3"/>
        <v>1179761</v>
      </c>
      <c r="R57" s="17"/>
      <c r="S57" s="17"/>
    </row>
    <row r="58" spans="1:19" s="26" customFormat="1" ht="34.5" customHeight="1">
      <c r="A58" s="478"/>
      <c r="B58" s="449">
        <v>71951000</v>
      </c>
      <c r="C58" s="280" t="s">
        <v>13</v>
      </c>
      <c r="D58" s="234"/>
      <c r="E58" s="234"/>
      <c r="F58" s="235"/>
      <c r="G58" s="276"/>
      <c r="H58" s="241"/>
      <c r="I58" s="235"/>
      <c r="J58" s="454" t="s">
        <v>107</v>
      </c>
      <c r="K58" s="233" t="s">
        <v>108</v>
      </c>
      <c r="L58" s="384">
        <v>1158889</v>
      </c>
      <c r="M58" s="288">
        <f>L58</f>
        <v>1158889</v>
      </c>
      <c r="N58" s="382"/>
      <c r="O58" s="382"/>
      <c r="P58" s="382"/>
      <c r="Q58" s="237">
        <f>M58+N58+O58+P58</f>
        <v>1158889</v>
      </c>
      <c r="R58" s="17"/>
      <c r="S58" s="17"/>
    </row>
    <row r="59" spans="1:19" s="26" customFormat="1" ht="34.5" customHeight="1">
      <c r="A59" s="478"/>
      <c r="B59" s="449">
        <v>71951000</v>
      </c>
      <c r="C59" s="280" t="s">
        <v>13</v>
      </c>
      <c r="D59" s="234"/>
      <c r="E59" s="234"/>
      <c r="F59" s="235"/>
      <c r="G59" s="276"/>
      <c r="H59" s="241"/>
      <c r="I59" s="235"/>
      <c r="J59" s="454" t="s">
        <v>112</v>
      </c>
      <c r="K59" s="233" t="s">
        <v>113</v>
      </c>
      <c r="L59" s="384">
        <v>6502889</v>
      </c>
      <c r="M59" s="288">
        <f t="shared" si="15"/>
        <v>6502889</v>
      </c>
      <c r="N59" s="382"/>
      <c r="O59" s="382"/>
      <c r="P59" s="382"/>
      <c r="Q59" s="237">
        <f t="shared" si="3"/>
        <v>6502889</v>
      </c>
      <c r="R59" s="17"/>
      <c r="S59" s="17"/>
    </row>
    <row r="60" spans="1:19" s="26" customFormat="1" ht="34.5" customHeight="1">
      <c r="A60" s="478"/>
      <c r="B60" s="449">
        <v>71951000</v>
      </c>
      <c r="C60" s="280" t="s">
        <v>13</v>
      </c>
      <c r="D60" s="234"/>
      <c r="E60" s="234"/>
      <c r="F60" s="235"/>
      <c r="G60" s="276"/>
      <c r="H60" s="241"/>
      <c r="I60" s="235"/>
      <c r="J60" s="454" t="s">
        <v>103</v>
      </c>
      <c r="K60" s="233" t="s">
        <v>104</v>
      </c>
      <c r="L60" s="384">
        <v>2677961</v>
      </c>
      <c r="M60" s="288">
        <f t="shared" si="15"/>
        <v>2677961</v>
      </c>
      <c r="N60" s="382"/>
      <c r="O60" s="382"/>
      <c r="P60" s="382"/>
      <c r="Q60" s="237">
        <f>M60+N60+O60+P60</f>
        <v>2677961</v>
      </c>
      <c r="R60" s="17"/>
      <c r="S60" s="17"/>
    </row>
    <row r="61" spans="1:19" s="26" customFormat="1" ht="21.75" customHeight="1">
      <c r="A61" s="479"/>
      <c r="B61" s="449">
        <v>71951000</v>
      </c>
      <c r="C61" s="246" t="s">
        <v>13</v>
      </c>
      <c r="D61" s="234"/>
      <c r="E61" s="234"/>
      <c r="F61" s="235"/>
      <c r="G61" s="276"/>
      <c r="H61" s="241"/>
      <c r="I61" s="235"/>
      <c r="J61" s="454" t="s">
        <v>100</v>
      </c>
      <c r="K61" s="233">
        <v>21</v>
      </c>
      <c r="L61" s="288">
        <v>246518</v>
      </c>
      <c r="M61" s="288">
        <f t="shared" ref="M61" si="16">L61</f>
        <v>246518</v>
      </c>
      <c r="N61" s="382"/>
      <c r="O61" s="382"/>
      <c r="P61" s="382"/>
      <c r="Q61" s="237">
        <f t="shared" si="3"/>
        <v>246518</v>
      </c>
      <c r="R61" s="17"/>
      <c r="S61" s="17"/>
    </row>
    <row r="62" spans="1:19" s="28" customFormat="1" ht="21.75" customHeight="1">
      <c r="A62" s="477">
        <v>8</v>
      </c>
      <c r="B62" s="449">
        <v>71951000</v>
      </c>
      <c r="C62" s="280" t="s">
        <v>13</v>
      </c>
      <c r="D62" s="234" t="s">
        <v>13</v>
      </c>
      <c r="E62" s="234" t="s">
        <v>57</v>
      </c>
      <c r="F62" s="235">
        <v>58</v>
      </c>
      <c r="G62" s="276" t="s">
        <v>38</v>
      </c>
      <c r="H62" s="237">
        <v>3610</v>
      </c>
      <c r="I62" s="235">
        <v>91</v>
      </c>
      <c r="J62" s="454" t="s">
        <v>39</v>
      </c>
      <c r="K62" s="233" t="s">
        <v>2</v>
      </c>
      <c r="L62" s="288">
        <f>L63+L64+L65+L66</f>
        <v>5494292</v>
      </c>
      <c r="M62" s="288">
        <f>M63+M64+M65+M66</f>
        <v>5494292</v>
      </c>
      <c r="N62" s="288">
        <f t="shared" ref="N62:P62" si="17">N63+N64+N65+N66</f>
        <v>0</v>
      </c>
      <c r="O62" s="288">
        <f t="shared" si="17"/>
        <v>0</v>
      </c>
      <c r="P62" s="288">
        <f t="shared" si="17"/>
        <v>0</v>
      </c>
      <c r="Q62" s="237">
        <f>M62+N62+O62+P62</f>
        <v>5494292</v>
      </c>
      <c r="R62" s="6"/>
      <c r="S62" s="6"/>
    </row>
    <row r="63" spans="1:19" s="28" customFormat="1" ht="32.25" customHeight="1">
      <c r="A63" s="478"/>
      <c r="B63" s="449">
        <v>71951000</v>
      </c>
      <c r="C63" s="280" t="s">
        <v>13</v>
      </c>
      <c r="D63" s="234"/>
      <c r="E63" s="234"/>
      <c r="F63" s="235"/>
      <c r="G63" s="276"/>
      <c r="H63" s="241"/>
      <c r="I63" s="235"/>
      <c r="J63" s="454" t="s">
        <v>105</v>
      </c>
      <c r="K63" s="233" t="s">
        <v>106</v>
      </c>
      <c r="L63" s="288">
        <v>1461017</v>
      </c>
      <c r="M63" s="288">
        <f t="shared" ref="M63:M69" si="18">L63</f>
        <v>1461017</v>
      </c>
      <c r="N63" s="382"/>
      <c r="O63" s="382"/>
      <c r="P63" s="382"/>
      <c r="Q63" s="237">
        <f>M63+N63+O63+P63</f>
        <v>1461017</v>
      </c>
      <c r="R63" s="6"/>
      <c r="S63" s="6"/>
    </row>
    <row r="64" spans="1:19" s="28" customFormat="1" ht="32.25" customHeight="1">
      <c r="A64" s="478"/>
      <c r="B64" s="449">
        <v>71951000</v>
      </c>
      <c r="C64" s="280" t="s">
        <v>13</v>
      </c>
      <c r="D64" s="234"/>
      <c r="E64" s="234"/>
      <c r="F64" s="235"/>
      <c r="G64" s="276"/>
      <c r="H64" s="241"/>
      <c r="I64" s="235"/>
      <c r="J64" s="454" t="s">
        <v>107</v>
      </c>
      <c r="K64" s="233" t="s">
        <v>108</v>
      </c>
      <c r="L64" s="288">
        <v>1305105</v>
      </c>
      <c r="M64" s="288">
        <f t="shared" si="18"/>
        <v>1305105</v>
      </c>
      <c r="N64" s="382"/>
      <c r="O64" s="382"/>
      <c r="P64" s="382"/>
      <c r="Q64" s="237">
        <f>M64+N64+O64+P64</f>
        <v>1305105</v>
      </c>
      <c r="R64" s="6"/>
      <c r="S64" s="6"/>
    </row>
    <row r="65" spans="1:19" s="28" customFormat="1" ht="32.25" customHeight="1">
      <c r="A65" s="478"/>
      <c r="B65" s="449">
        <v>71951000</v>
      </c>
      <c r="C65" s="280" t="s">
        <v>13</v>
      </c>
      <c r="D65" s="234"/>
      <c r="E65" s="234"/>
      <c r="F65" s="235"/>
      <c r="G65" s="276"/>
      <c r="H65" s="241"/>
      <c r="I65" s="235"/>
      <c r="J65" s="454" t="s">
        <v>103</v>
      </c>
      <c r="K65" s="233" t="s">
        <v>104</v>
      </c>
      <c r="L65" s="288">
        <v>2613055</v>
      </c>
      <c r="M65" s="288">
        <f t="shared" si="18"/>
        <v>2613055</v>
      </c>
      <c r="N65" s="382"/>
      <c r="O65" s="382"/>
      <c r="P65" s="382"/>
      <c r="Q65" s="237">
        <f>M65+N65+O65+P65</f>
        <v>2613055</v>
      </c>
      <c r="R65" s="6"/>
      <c r="S65" s="6"/>
    </row>
    <row r="66" spans="1:19" s="28" customFormat="1" ht="21.75" customHeight="1">
      <c r="A66" s="478"/>
      <c r="B66" s="449">
        <v>71951000</v>
      </c>
      <c r="C66" s="280" t="s">
        <v>13</v>
      </c>
      <c r="D66" s="234"/>
      <c r="E66" s="234"/>
      <c r="F66" s="235"/>
      <c r="G66" s="276"/>
      <c r="H66" s="241"/>
      <c r="I66" s="235"/>
      <c r="J66" s="454" t="s">
        <v>100</v>
      </c>
      <c r="K66" s="233">
        <v>21</v>
      </c>
      <c r="L66" s="288">
        <v>115115</v>
      </c>
      <c r="M66" s="288">
        <f t="shared" si="18"/>
        <v>115115</v>
      </c>
      <c r="N66" s="382"/>
      <c r="O66" s="382"/>
      <c r="P66" s="382"/>
      <c r="Q66" s="237">
        <f>M66+N66+O66+P66</f>
        <v>115115</v>
      </c>
      <c r="R66" s="6"/>
      <c r="S66" s="6"/>
    </row>
    <row r="67" spans="1:19" s="28" customFormat="1" ht="21.75" customHeight="1">
      <c r="A67" s="510">
        <v>9</v>
      </c>
      <c r="B67" s="449">
        <v>71951000</v>
      </c>
      <c r="C67" s="280" t="s">
        <v>13</v>
      </c>
      <c r="D67" s="234" t="s">
        <v>13</v>
      </c>
      <c r="E67" s="234" t="s">
        <v>57</v>
      </c>
      <c r="F67" s="235">
        <v>60</v>
      </c>
      <c r="G67" s="276" t="s">
        <v>38</v>
      </c>
      <c r="H67" s="237">
        <v>8264.5</v>
      </c>
      <c r="I67" s="235">
        <v>122</v>
      </c>
      <c r="J67" s="454" t="s">
        <v>39</v>
      </c>
      <c r="K67" s="233" t="s">
        <v>2</v>
      </c>
      <c r="L67" s="288">
        <f>L68+L69</f>
        <v>5349289</v>
      </c>
      <c r="M67" s="288">
        <f t="shared" ref="M67:P67" si="19">M68+M69</f>
        <v>5349289</v>
      </c>
      <c r="N67" s="288">
        <f t="shared" si="19"/>
        <v>0</v>
      </c>
      <c r="O67" s="288">
        <f t="shared" si="19"/>
        <v>0</v>
      </c>
      <c r="P67" s="288">
        <f t="shared" si="19"/>
        <v>0</v>
      </c>
      <c r="Q67" s="237">
        <f t="shared" si="3"/>
        <v>5349289</v>
      </c>
      <c r="R67" s="6"/>
      <c r="S67" s="6"/>
    </row>
    <row r="68" spans="1:19" s="28" customFormat="1" ht="35.25" customHeight="1">
      <c r="A68" s="511"/>
      <c r="B68" s="449">
        <v>71951000</v>
      </c>
      <c r="C68" s="280" t="s">
        <v>13</v>
      </c>
      <c r="D68" s="234"/>
      <c r="E68" s="234"/>
      <c r="F68" s="235"/>
      <c r="G68" s="276"/>
      <c r="H68" s="241"/>
      <c r="I68" s="235"/>
      <c r="J68" s="454" t="s">
        <v>103</v>
      </c>
      <c r="K68" s="233" t="s">
        <v>104</v>
      </c>
      <c r="L68" s="288">
        <v>5237212</v>
      </c>
      <c r="M68" s="288">
        <f t="shared" si="18"/>
        <v>5237212</v>
      </c>
      <c r="N68" s="382"/>
      <c r="O68" s="382"/>
      <c r="P68" s="382"/>
      <c r="Q68" s="237">
        <f t="shared" si="3"/>
        <v>5237212</v>
      </c>
      <c r="R68" s="6"/>
      <c r="S68" s="6"/>
    </row>
    <row r="69" spans="1:19" s="28" customFormat="1" ht="20.25" customHeight="1">
      <c r="A69" s="512"/>
      <c r="B69" s="449">
        <v>71951000</v>
      </c>
      <c r="C69" s="280" t="s">
        <v>13</v>
      </c>
      <c r="D69" s="234"/>
      <c r="E69" s="234"/>
      <c r="F69" s="235"/>
      <c r="G69" s="276"/>
      <c r="H69" s="241"/>
      <c r="I69" s="235"/>
      <c r="J69" s="454" t="s">
        <v>100</v>
      </c>
      <c r="K69" s="233">
        <v>21</v>
      </c>
      <c r="L69" s="288">
        <v>112077</v>
      </c>
      <c r="M69" s="288">
        <f t="shared" si="18"/>
        <v>112077</v>
      </c>
      <c r="N69" s="382"/>
      <c r="O69" s="382"/>
      <c r="P69" s="382"/>
      <c r="Q69" s="237">
        <f t="shared" si="3"/>
        <v>112077</v>
      </c>
      <c r="R69" s="6"/>
      <c r="S69" s="6"/>
    </row>
    <row r="70" spans="1:19" s="28" customFormat="1" ht="20.25" customHeight="1">
      <c r="A70" s="477">
        <v>10</v>
      </c>
      <c r="B70" s="430">
        <v>71951000</v>
      </c>
      <c r="C70" s="280" t="s">
        <v>13</v>
      </c>
      <c r="D70" s="290" t="s">
        <v>13</v>
      </c>
      <c r="E70" s="290" t="s">
        <v>73</v>
      </c>
      <c r="F70" s="263" t="s">
        <v>74</v>
      </c>
      <c r="G70" s="291" t="s">
        <v>38</v>
      </c>
      <c r="H70" s="292">
        <v>1234.9000000000001</v>
      </c>
      <c r="I70" s="263">
        <v>20</v>
      </c>
      <c r="J70" s="293" t="s">
        <v>39</v>
      </c>
      <c r="K70" s="233" t="s">
        <v>2</v>
      </c>
      <c r="L70" s="288">
        <f>L71+L72+L73</f>
        <v>4231434</v>
      </c>
      <c r="M70" s="288">
        <f t="shared" ref="M70:P70" si="20">M71+M72+M73</f>
        <v>4231434</v>
      </c>
      <c r="N70" s="288">
        <f t="shared" si="20"/>
        <v>0</v>
      </c>
      <c r="O70" s="288">
        <f t="shared" si="20"/>
        <v>0</v>
      </c>
      <c r="P70" s="288">
        <f t="shared" si="20"/>
        <v>0</v>
      </c>
      <c r="Q70" s="237">
        <f t="shared" si="3"/>
        <v>4231434</v>
      </c>
      <c r="R70" s="6"/>
      <c r="S70" s="6"/>
    </row>
    <row r="71" spans="1:19" s="28" customFormat="1" ht="34.5" customHeight="1">
      <c r="A71" s="478"/>
      <c r="B71" s="430">
        <v>71951000</v>
      </c>
      <c r="C71" s="280" t="s">
        <v>13</v>
      </c>
      <c r="D71" s="234"/>
      <c r="E71" s="234"/>
      <c r="F71" s="235"/>
      <c r="G71" s="276"/>
      <c r="H71" s="241"/>
      <c r="I71" s="235"/>
      <c r="J71" s="454" t="s">
        <v>103</v>
      </c>
      <c r="K71" s="233" t="s">
        <v>104</v>
      </c>
      <c r="L71" s="288">
        <v>1029979</v>
      </c>
      <c r="M71" s="288">
        <f>L71</f>
        <v>1029979</v>
      </c>
      <c r="N71" s="382"/>
      <c r="O71" s="382"/>
      <c r="P71" s="382"/>
      <c r="Q71" s="237">
        <f t="shared" si="3"/>
        <v>1029979</v>
      </c>
      <c r="R71" s="6"/>
      <c r="S71" s="6"/>
    </row>
    <row r="72" spans="1:19" s="28" customFormat="1" ht="21" customHeight="1">
      <c r="A72" s="478"/>
      <c r="B72" s="430">
        <v>71951000</v>
      </c>
      <c r="C72" s="280" t="s">
        <v>13</v>
      </c>
      <c r="D72" s="234"/>
      <c r="E72" s="234"/>
      <c r="F72" s="235"/>
      <c r="G72" s="276"/>
      <c r="H72" s="241"/>
      <c r="I72" s="235"/>
      <c r="J72" s="454" t="s">
        <v>101</v>
      </c>
      <c r="K72" s="233" t="s">
        <v>102</v>
      </c>
      <c r="L72" s="288">
        <v>3112799</v>
      </c>
      <c r="M72" s="288">
        <f t="shared" ref="M72:M73" si="21">L72</f>
        <v>3112799</v>
      </c>
      <c r="N72" s="382"/>
      <c r="O72" s="382"/>
      <c r="P72" s="382"/>
      <c r="Q72" s="237">
        <f t="shared" si="3"/>
        <v>3112799</v>
      </c>
      <c r="R72" s="6"/>
      <c r="S72" s="6"/>
    </row>
    <row r="73" spans="1:19" s="28" customFormat="1" ht="21" customHeight="1">
      <c r="A73" s="479"/>
      <c r="B73" s="449">
        <v>71951000</v>
      </c>
      <c r="C73" s="246" t="s">
        <v>13</v>
      </c>
      <c r="D73" s="234"/>
      <c r="E73" s="234"/>
      <c r="F73" s="235"/>
      <c r="G73" s="276"/>
      <c r="H73" s="241"/>
      <c r="I73" s="235"/>
      <c r="J73" s="454" t="s">
        <v>100</v>
      </c>
      <c r="K73" s="233">
        <v>21</v>
      </c>
      <c r="L73" s="288">
        <v>88656</v>
      </c>
      <c r="M73" s="288">
        <f t="shared" si="21"/>
        <v>88656</v>
      </c>
      <c r="N73" s="382"/>
      <c r="O73" s="382"/>
      <c r="P73" s="382"/>
      <c r="Q73" s="237">
        <f t="shared" si="3"/>
        <v>88656</v>
      </c>
      <c r="R73" s="6"/>
      <c r="S73" s="6"/>
    </row>
    <row r="74" spans="1:19" s="28" customFormat="1" ht="21" customHeight="1">
      <c r="A74" s="477">
        <v>11</v>
      </c>
      <c r="B74" s="449">
        <v>71951000</v>
      </c>
      <c r="C74" s="246" t="s">
        <v>13</v>
      </c>
      <c r="D74" s="234" t="s">
        <v>13</v>
      </c>
      <c r="E74" s="234" t="s">
        <v>119</v>
      </c>
      <c r="F74" s="235">
        <v>12</v>
      </c>
      <c r="G74" s="449" t="s">
        <v>38</v>
      </c>
      <c r="H74" s="237">
        <v>4468</v>
      </c>
      <c r="I74" s="235">
        <v>183</v>
      </c>
      <c r="J74" s="454" t="s">
        <v>39</v>
      </c>
      <c r="K74" s="233" t="s">
        <v>2</v>
      </c>
      <c r="L74" s="288">
        <f>L75+L76</f>
        <v>867914.05</v>
      </c>
      <c r="M74" s="288">
        <f t="shared" ref="M74:P74" si="22">M75+M76</f>
        <v>20000</v>
      </c>
      <c r="N74" s="288">
        <f t="shared" si="22"/>
        <v>0</v>
      </c>
      <c r="O74" s="288">
        <f t="shared" si="22"/>
        <v>805518.34750000003</v>
      </c>
      <c r="P74" s="288">
        <f t="shared" si="22"/>
        <v>42395.702500000007</v>
      </c>
      <c r="Q74" s="237">
        <f t="shared" si="3"/>
        <v>867914.05</v>
      </c>
      <c r="R74" s="6"/>
      <c r="S74" s="6"/>
    </row>
    <row r="75" spans="1:19" s="28" customFormat="1" ht="51.75" customHeight="1">
      <c r="A75" s="478"/>
      <c r="B75" s="449">
        <v>71951000</v>
      </c>
      <c r="C75" s="246" t="s">
        <v>13</v>
      </c>
      <c r="D75" s="234"/>
      <c r="E75" s="234"/>
      <c r="F75" s="235"/>
      <c r="G75" s="276"/>
      <c r="H75" s="241"/>
      <c r="I75" s="235"/>
      <c r="J75" s="454" t="s">
        <v>48</v>
      </c>
      <c r="K75" s="233" t="s">
        <v>40</v>
      </c>
      <c r="L75" s="288">
        <v>847914.05</v>
      </c>
      <c r="M75" s="288"/>
      <c r="N75" s="382"/>
      <c r="O75" s="382">
        <f>L75*0.95</f>
        <v>805518.34750000003</v>
      </c>
      <c r="P75" s="382">
        <f>L75*0.05</f>
        <v>42395.702500000007</v>
      </c>
      <c r="Q75" s="237">
        <f t="shared" si="3"/>
        <v>847914.05</v>
      </c>
      <c r="R75" s="6"/>
      <c r="S75" s="6"/>
    </row>
    <row r="76" spans="1:19" s="28" customFormat="1" ht="110.25">
      <c r="A76" s="478"/>
      <c r="B76" s="449">
        <v>71951000</v>
      </c>
      <c r="C76" s="246" t="s">
        <v>13</v>
      </c>
      <c r="D76" s="234"/>
      <c r="E76" s="234"/>
      <c r="F76" s="235"/>
      <c r="G76" s="276"/>
      <c r="H76" s="241"/>
      <c r="I76" s="235"/>
      <c r="J76" s="454" t="s">
        <v>352</v>
      </c>
      <c r="K76" s="233" t="s">
        <v>185</v>
      </c>
      <c r="L76" s="288">
        <v>20000</v>
      </c>
      <c r="M76" s="288">
        <f>L76</f>
        <v>20000</v>
      </c>
      <c r="N76" s="382"/>
      <c r="O76" s="288"/>
      <c r="P76" s="288"/>
      <c r="Q76" s="237">
        <f t="shared" si="3"/>
        <v>20000</v>
      </c>
      <c r="R76" s="6"/>
      <c r="S76" s="6"/>
    </row>
    <row r="77" spans="1:19" s="28" customFormat="1" ht="22.15" customHeight="1">
      <c r="A77" s="477">
        <v>12</v>
      </c>
      <c r="B77" s="449">
        <v>71951000</v>
      </c>
      <c r="C77" s="246" t="s">
        <v>13</v>
      </c>
      <c r="D77" s="234" t="s">
        <v>13</v>
      </c>
      <c r="E77" s="234" t="s">
        <v>71</v>
      </c>
      <c r="F77" s="235">
        <v>17</v>
      </c>
      <c r="G77" s="449" t="s">
        <v>38</v>
      </c>
      <c r="H77" s="237">
        <v>3396.9</v>
      </c>
      <c r="I77" s="235">
        <v>152</v>
      </c>
      <c r="J77" s="454" t="s">
        <v>39</v>
      </c>
      <c r="K77" s="233" t="s">
        <v>2</v>
      </c>
      <c r="L77" s="288">
        <f>L78+L79</f>
        <v>590126.56999999995</v>
      </c>
      <c r="M77" s="288">
        <f t="shared" ref="M77:P77" si="23">M78+M79</f>
        <v>20000</v>
      </c>
      <c r="N77" s="288">
        <f t="shared" si="23"/>
        <v>0</v>
      </c>
      <c r="O77" s="288">
        <f t="shared" si="23"/>
        <v>541620.24149999989</v>
      </c>
      <c r="P77" s="288">
        <f t="shared" si="23"/>
        <v>28506.3285</v>
      </c>
      <c r="Q77" s="237">
        <f t="shared" si="3"/>
        <v>590126.56999999983</v>
      </c>
      <c r="R77" s="6"/>
      <c r="S77" s="6"/>
    </row>
    <row r="78" spans="1:19" s="28" customFormat="1" ht="51.75" customHeight="1">
      <c r="A78" s="478"/>
      <c r="B78" s="449">
        <v>71951000</v>
      </c>
      <c r="C78" s="246" t="s">
        <v>13</v>
      </c>
      <c r="D78" s="234"/>
      <c r="E78" s="234"/>
      <c r="F78" s="235"/>
      <c r="G78" s="276"/>
      <c r="H78" s="241"/>
      <c r="I78" s="235"/>
      <c r="J78" s="454" t="s">
        <v>48</v>
      </c>
      <c r="K78" s="233" t="s">
        <v>40</v>
      </c>
      <c r="L78" s="288">
        <v>570126.56999999995</v>
      </c>
      <c r="M78" s="288"/>
      <c r="N78" s="382"/>
      <c r="O78" s="382">
        <f>L78*0.95</f>
        <v>541620.24149999989</v>
      </c>
      <c r="P78" s="382">
        <f>L78*0.05</f>
        <v>28506.3285</v>
      </c>
      <c r="Q78" s="237">
        <f t="shared" si="3"/>
        <v>570126.56999999983</v>
      </c>
      <c r="R78" s="6"/>
      <c r="S78" s="6"/>
    </row>
    <row r="79" spans="1:19" s="28" customFormat="1" ht="95.45" customHeight="1">
      <c r="A79" s="478"/>
      <c r="B79" s="449">
        <v>71951000</v>
      </c>
      <c r="C79" s="246" t="s">
        <v>13</v>
      </c>
      <c r="D79" s="294"/>
      <c r="E79" s="294"/>
      <c r="F79" s="295"/>
      <c r="G79" s="296"/>
      <c r="H79" s="297"/>
      <c r="I79" s="298"/>
      <c r="J79" s="454" t="s">
        <v>352</v>
      </c>
      <c r="K79" s="233" t="s">
        <v>185</v>
      </c>
      <c r="L79" s="288">
        <v>20000</v>
      </c>
      <c r="M79" s="288">
        <f>L79</f>
        <v>20000</v>
      </c>
      <c r="N79" s="382"/>
      <c r="O79" s="288"/>
      <c r="P79" s="288"/>
      <c r="Q79" s="237">
        <f t="shared" si="3"/>
        <v>20000</v>
      </c>
      <c r="R79" s="6"/>
      <c r="S79" s="6"/>
    </row>
    <row r="80" spans="1:19" s="28" customFormat="1" ht="24" customHeight="1">
      <c r="A80" s="477">
        <v>13</v>
      </c>
      <c r="B80" s="449">
        <v>71951000</v>
      </c>
      <c r="C80" s="246" t="s">
        <v>13</v>
      </c>
      <c r="D80" s="234" t="s">
        <v>13</v>
      </c>
      <c r="E80" s="234" t="s">
        <v>182</v>
      </c>
      <c r="F80" s="235">
        <v>49</v>
      </c>
      <c r="G80" s="449" t="s">
        <v>38</v>
      </c>
      <c r="H80" s="237">
        <v>3456.2</v>
      </c>
      <c r="I80" s="235">
        <v>53</v>
      </c>
      <c r="J80" s="454" t="s">
        <v>39</v>
      </c>
      <c r="K80" s="233" t="s">
        <v>2</v>
      </c>
      <c r="L80" s="288">
        <f>L81+L82</f>
        <v>496141.83</v>
      </c>
      <c r="M80" s="288">
        <f>M81+M82</f>
        <v>496141.83</v>
      </c>
      <c r="N80" s="288">
        <f t="shared" ref="N80:P80" si="24">N81+N82</f>
        <v>0</v>
      </c>
      <c r="O80" s="288">
        <f t="shared" si="24"/>
        <v>0</v>
      </c>
      <c r="P80" s="288">
        <f t="shared" si="24"/>
        <v>0</v>
      </c>
      <c r="Q80" s="237">
        <f>M80+N80+O80+P80</f>
        <v>496141.83</v>
      </c>
      <c r="R80" s="6"/>
      <c r="S80" s="6"/>
    </row>
    <row r="81" spans="1:19" s="28" customFormat="1" ht="51.75" customHeight="1">
      <c r="A81" s="478"/>
      <c r="B81" s="449">
        <v>71951000</v>
      </c>
      <c r="C81" s="246" t="s">
        <v>13</v>
      </c>
      <c r="D81" s="294"/>
      <c r="E81" s="294"/>
      <c r="F81" s="295"/>
      <c r="G81" s="296"/>
      <c r="H81" s="297"/>
      <c r="I81" s="298"/>
      <c r="J81" s="454" t="s">
        <v>48</v>
      </c>
      <c r="K81" s="233" t="s">
        <v>40</v>
      </c>
      <c r="L81" s="288">
        <v>476141.83</v>
      </c>
      <c r="M81" s="288">
        <f>L81</f>
        <v>476141.83</v>
      </c>
      <c r="N81" s="382"/>
      <c r="O81" s="382"/>
      <c r="P81" s="382"/>
      <c r="Q81" s="237">
        <f>M81+N81+O81+P81</f>
        <v>476141.83</v>
      </c>
      <c r="R81" s="6"/>
      <c r="S81" s="6"/>
    </row>
    <row r="82" spans="1:19" s="28" customFormat="1" ht="91.15" customHeight="1">
      <c r="A82" s="478"/>
      <c r="B82" s="449">
        <v>71951000</v>
      </c>
      <c r="C82" s="246" t="s">
        <v>13</v>
      </c>
      <c r="D82" s="294"/>
      <c r="E82" s="294"/>
      <c r="F82" s="235"/>
      <c r="G82" s="296"/>
      <c r="H82" s="297"/>
      <c r="I82" s="298"/>
      <c r="J82" s="454" t="s">
        <v>352</v>
      </c>
      <c r="K82" s="233" t="s">
        <v>185</v>
      </c>
      <c r="L82" s="288">
        <v>20000</v>
      </c>
      <c r="M82" s="288">
        <f>L82</f>
        <v>20000</v>
      </c>
      <c r="N82" s="382"/>
      <c r="O82" s="288"/>
      <c r="P82" s="288"/>
      <c r="Q82" s="237">
        <f>M82+N82+O82+P82</f>
        <v>20000</v>
      </c>
      <c r="R82" s="6"/>
      <c r="S82" s="6"/>
    </row>
    <row r="83" spans="1:19" s="28" customFormat="1" ht="22.5" customHeight="1">
      <c r="A83" s="477">
        <v>14</v>
      </c>
      <c r="B83" s="449">
        <v>71951000</v>
      </c>
      <c r="C83" s="246" t="s">
        <v>13</v>
      </c>
      <c r="D83" s="234" t="s">
        <v>13</v>
      </c>
      <c r="E83" s="234" t="s">
        <v>70</v>
      </c>
      <c r="F83" s="235">
        <v>56</v>
      </c>
      <c r="G83" s="440" t="s">
        <v>38</v>
      </c>
      <c r="H83" s="237">
        <v>2771.4</v>
      </c>
      <c r="I83" s="235">
        <v>93</v>
      </c>
      <c r="J83" s="454" t="s">
        <v>39</v>
      </c>
      <c r="K83" s="233" t="s">
        <v>2</v>
      </c>
      <c r="L83" s="288">
        <f>L84+L85</f>
        <v>437475.37</v>
      </c>
      <c r="M83" s="288">
        <f t="shared" ref="M83:P83" si="25">M84+M85</f>
        <v>20000</v>
      </c>
      <c r="N83" s="288">
        <f t="shared" si="25"/>
        <v>0</v>
      </c>
      <c r="O83" s="288">
        <f t="shared" si="25"/>
        <v>396601.60149999999</v>
      </c>
      <c r="P83" s="288">
        <f t="shared" si="25"/>
        <v>20873.768500000002</v>
      </c>
      <c r="Q83" s="237">
        <f>M83+N83+O83+P83</f>
        <v>437475.37</v>
      </c>
      <c r="R83" s="6"/>
      <c r="S83" s="6"/>
    </row>
    <row r="84" spans="1:19" s="28" customFormat="1" ht="51.75" customHeight="1">
      <c r="A84" s="478"/>
      <c r="B84" s="449">
        <v>71951000</v>
      </c>
      <c r="C84" s="246" t="s">
        <v>13</v>
      </c>
      <c r="D84" s="294"/>
      <c r="E84" s="294"/>
      <c r="F84" s="235"/>
      <c r="G84" s="296"/>
      <c r="H84" s="297"/>
      <c r="I84" s="298"/>
      <c r="J84" s="454" t="s">
        <v>48</v>
      </c>
      <c r="K84" s="233" t="s">
        <v>40</v>
      </c>
      <c r="L84" s="288">
        <v>417475.37</v>
      </c>
      <c r="M84" s="288"/>
      <c r="N84" s="382"/>
      <c r="O84" s="382">
        <f>L84*0.95</f>
        <v>396601.60149999999</v>
      </c>
      <c r="P84" s="382">
        <f>L84*0.05</f>
        <v>20873.768500000002</v>
      </c>
      <c r="Q84" s="237">
        <f t="shared" si="3"/>
        <v>417475.37</v>
      </c>
      <c r="R84" s="6"/>
      <c r="S84" s="6"/>
    </row>
    <row r="85" spans="1:19" s="28" customFormat="1" ht="88.15" customHeight="1">
      <c r="A85" s="479"/>
      <c r="B85" s="449">
        <v>71951000</v>
      </c>
      <c r="C85" s="246" t="s">
        <v>13</v>
      </c>
      <c r="D85" s="294"/>
      <c r="E85" s="294"/>
      <c r="F85" s="235"/>
      <c r="G85" s="296"/>
      <c r="H85" s="297"/>
      <c r="I85" s="298"/>
      <c r="J85" s="454" t="s">
        <v>352</v>
      </c>
      <c r="K85" s="233" t="s">
        <v>185</v>
      </c>
      <c r="L85" s="288">
        <v>20000</v>
      </c>
      <c r="M85" s="288">
        <f>L85</f>
        <v>20000</v>
      </c>
      <c r="N85" s="382"/>
      <c r="O85" s="288"/>
      <c r="P85" s="288"/>
      <c r="Q85" s="237">
        <f t="shared" si="3"/>
        <v>20000</v>
      </c>
      <c r="R85" s="6"/>
      <c r="S85" s="6"/>
    </row>
    <row r="86" spans="1:19" s="28" customFormat="1" ht="22.5" customHeight="1">
      <c r="A86" s="477">
        <v>15</v>
      </c>
      <c r="B86" s="449">
        <v>71951000</v>
      </c>
      <c r="C86" s="246" t="s">
        <v>13</v>
      </c>
      <c r="D86" s="234" t="s">
        <v>13</v>
      </c>
      <c r="E86" s="234" t="s">
        <v>118</v>
      </c>
      <c r="F86" s="235">
        <v>17</v>
      </c>
      <c r="G86" s="449" t="s">
        <v>38</v>
      </c>
      <c r="H86" s="237">
        <v>3578.2</v>
      </c>
      <c r="I86" s="235">
        <v>104</v>
      </c>
      <c r="J86" s="454" t="s">
        <v>39</v>
      </c>
      <c r="K86" s="233" t="s">
        <v>2</v>
      </c>
      <c r="L86" s="288">
        <f>L87+L88</f>
        <v>450368.06</v>
      </c>
      <c r="M86" s="288">
        <f t="shared" ref="M86:P86" si="26">M87+M88</f>
        <v>20000</v>
      </c>
      <c r="N86" s="288">
        <f t="shared" si="26"/>
        <v>0</v>
      </c>
      <c r="O86" s="288">
        <f t="shared" si="26"/>
        <v>408849.65700000001</v>
      </c>
      <c r="P86" s="288">
        <f t="shared" si="26"/>
        <v>21518.403000000002</v>
      </c>
      <c r="Q86" s="237">
        <f t="shared" si="3"/>
        <v>450368.06</v>
      </c>
      <c r="R86" s="6"/>
      <c r="S86" s="6"/>
    </row>
    <row r="87" spans="1:19" s="28" customFormat="1" ht="51.75" customHeight="1">
      <c r="A87" s="478"/>
      <c r="B87" s="449">
        <v>71951000</v>
      </c>
      <c r="C87" s="246" t="s">
        <v>13</v>
      </c>
      <c r="D87" s="294"/>
      <c r="E87" s="294"/>
      <c r="F87" s="235"/>
      <c r="G87" s="296"/>
      <c r="H87" s="297"/>
      <c r="I87" s="298"/>
      <c r="J87" s="454" t="s">
        <v>48</v>
      </c>
      <c r="K87" s="233" t="s">
        <v>40</v>
      </c>
      <c r="L87" s="288">
        <v>430368.06</v>
      </c>
      <c r="M87" s="288"/>
      <c r="N87" s="382"/>
      <c r="O87" s="382">
        <f>L87*0.95</f>
        <v>408849.65700000001</v>
      </c>
      <c r="P87" s="382">
        <f>L87*0.05</f>
        <v>21518.403000000002</v>
      </c>
      <c r="Q87" s="237">
        <f t="shared" si="3"/>
        <v>430368.06</v>
      </c>
      <c r="R87" s="6"/>
      <c r="S87" s="6"/>
    </row>
    <row r="88" spans="1:19" s="28" customFormat="1" ht="110.25">
      <c r="A88" s="478"/>
      <c r="B88" s="449">
        <v>71951000</v>
      </c>
      <c r="C88" s="246" t="s">
        <v>13</v>
      </c>
      <c r="D88" s="294"/>
      <c r="E88" s="294"/>
      <c r="F88" s="235"/>
      <c r="G88" s="296"/>
      <c r="H88" s="297"/>
      <c r="I88" s="298"/>
      <c r="J88" s="454" t="s">
        <v>352</v>
      </c>
      <c r="K88" s="233" t="s">
        <v>185</v>
      </c>
      <c r="L88" s="288">
        <v>20000</v>
      </c>
      <c r="M88" s="288">
        <f>L88</f>
        <v>20000</v>
      </c>
      <c r="N88" s="382"/>
      <c r="O88" s="288"/>
      <c r="P88" s="288"/>
      <c r="Q88" s="237">
        <f t="shared" si="3"/>
        <v>20000</v>
      </c>
      <c r="R88" s="6"/>
      <c r="S88" s="6"/>
    </row>
    <row r="89" spans="1:19" s="28" customFormat="1" ht="22.5" customHeight="1">
      <c r="A89" s="523">
        <v>16</v>
      </c>
      <c r="B89" s="449">
        <v>71951000</v>
      </c>
      <c r="C89" s="246" t="s">
        <v>13</v>
      </c>
      <c r="D89" s="234" t="s">
        <v>13</v>
      </c>
      <c r="E89" s="234" t="s">
        <v>119</v>
      </c>
      <c r="F89" s="235">
        <v>23</v>
      </c>
      <c r="G89" s="449" t="s">
        <v>38</v>
      </c>
      <c r="H89" s="237">
        <v>4816.3</v>
      </c>
      <c r="I89" s="235">
        <v>127</v>
      </c>
      <c r="J89" s="454" t="s">
        <v>39</v>
      </c>
      <c r="K89" s="233" t="s">
        <v>2</v>
      </c>
      <c r="L89" s="288">
        <f>L90+L91</f>
        <v>140533.34</v>
      </c>
      <c r="M89" s="288">
        <f>M90+M91</f>
        <v>20000</v>
      </c>
      <c r="N89" s="288">
        <f t="shared" ref="N89:P89" si="27">N90+N91</f>
        <v>0</v>
      </c>
      <c r="O89" s="288">
        <f t="shared" si="27"/>
        <v>114506.673</v>
      </c>
      <c r="P89" s="288">
        <f t="shared" si="27"/>
        <v>6026.6670000000004</v>
      </c>
      <c r="Q89" s="237">
        <f t="shared" si="3"/>
        <v>140533.34</v>
      </c>
      <c r="R89" s="6"/>
      <c r="S89" s="6"/>
    </row>
    <row r="90" spans="1:19" s="28" customFormat="1" ht="51.75" customHeight="1">
      <c r="A90" s="523"/>
      <c r="B90" s="449">
        <v>71951000</v>
      </c>
      <c r="C90" s="246" t="s">
        <v>13</v>
      </c>
      <c r="D90" s="294"/>
      <c r="E90" s="294"/>
      <c r="F90" s="235"/>
      <c r="G90" s="296"/>
      <c r="H90" s="297"/>
      <c r="I90" s="298"/>
      <c r="J90" s="454" t="s">
        <v>48</v>
      </c>
      <c r="K90" s="233" t="s">
        <v>40</v>
      </c>
      <c r="L90" s="288">
        <v>120533.34</v>
      </c>
      <c r="M90" s="288"/>
      <c r="N90" s="382"/>
      <c r="O90" s="382">
        <f>L90*0.95</f>
        <v>114506.673</v>
      </c>
      <c r="P90" s="382">
        <f>L90*0.05</f>
        <v>6026.6670000000004</v>
      </c>
      <c r="Q90" s="237">
        <f t="shared" si="3"/>
        <v>120533.34</v>
      </c>
      <c r="R90" s="6"/>
      <c r="S90" s="6"/>
    </row>
    <row r="91" spans="1:19" s="28" customFormat="1" ht="110.25">
      <c r="A91" s="523"/>
      <c r="B91" s="449">
        <v>71951000</v>
      </c>
      <c r="C91" s="246" t="s">
        <v>13</v>
      </c>
      <c r="D91" s="294"/>
      <c r="E91" s="294"/>
      <c r="F91" s="295"/>
      <c r="G91" s="296"/>
      <c r="H91" s="297"/>
      <c r="I91" s="298"/>
      <c r="J91" s="454" t="s">
        <v>352</v>
      </c>
      <c r="K91" s="233" t="s">
        <v>185</v>
      </c>
      <c r="L91" s="288">
        <v>20000</v>
      </c>
      <c r="M91" s="288">
        <f>L91</f>
        <v>20000</v>
      </c>
      <c r="N91" s="382"/>
      <c r="O91" s="288"/>
      <c r="P91" s="288"/>
      <c r="Q91" s="237">
        <f t="shared" si="3"/>
        <v>20000</v>
      </c>
      <c r="R91" s="6"/>
      <c r="S91" s="6"/>
    </row>
    <row r="92" spans="1:19" s="28" customFormat="1" ht="21" customHeight="1">
      <c r="A92" s="477">
        <v>17</v>
      </c>
      <c r="B92" s="449">
        <v>71951000</v>
      </c>
      <c r="C92" s="234" t="s">
        <v>13</v>
      </c>
      <c r="D92" s="234" t="s">
        <v>13</v>
      </c>
      <c r="E92" s="234" t="s">
        <v>70</v>
      </c>
      <c r="F92" s="235">
        <v>33</v>
      </c>
      <c r="G92" s="449" t="s">
        <v>38</v>
      </c>
      <c r="H92" s="237">
        <v>3077.3</v>
      </c>
      <c r="I92" s="235">
        <v>92</v>
      </c>
      <c r="J92" s="454" t="s">
        <v>39</v>
      </c>
      <c r="K92" s="299" t="s">
        <v>2</v>
      </c>
      <c r="L92" s="288">
        <f>L93+L94</f>
        <v>319303.92</v>
      </c>
      <c r="M92" s="288">
        <f t="shared" ref="M92:P92" si="28">M93+M94</f>
        <v>20000</v>
      </c>
      <c r="N92" s="288">
        <f t="shared" si="28"/>
        <v>0</v>
      </c>
      <c r="O92" s="288">
        <f t="shared" si="28"/>
        <v>284338.72399999999</v>
      </c>
      <c r="P92" s="288">
        <f t="shared" si="28"/>
        <v>14965.196</v>
      </c>
      <c r="Q92" s="237">
        <f t="shared" si="3"/>
        <v>319303.92</v>
      </c>
      <c r="R92" s="6"/>
      <c r="S92" s="6"/>
    </row>
    <row r="93" spans="1:19" s="28" customFormat="1" ht="51.75" customHeight="1">
      <c r="A93" s="478"/>
      <c r="B93" s="449">
        <v>71951000</v>
      </c>
      <c r="C93" s="234" t="s">
        <v>13</v>
      </c>
      <c r="D93" s="234"/>
      <c r="E93" s="234"/>
      <c r="F93" s="300"/>
      <c r="G93" s="449"/>
      <c r="H93" s="241"/>
      <c r="I93" s="235"/>
      <c r="J93" s="454" t="s">
        <v>48</v>
      </c>
      <c r="K93" s="299" t="s">
        <v>40</v>
      </c>
      <c r="L93" s="288">
        <v>299303.92</v>
      </c>
      <c r="M93" s="288"/>
      <c r="N93" s="382"/>
      <c r="O93" s="382">
        <f>L93*0.95</f>
        <v>284338.72399999999</v>
      </c>
      <c r="P93" s="382">
        <f>L93*0.05</f>
        <v>14965.196</v>
      </c>
      <c r="Q93" s="237">
        <f t="shared" si="3"/>
        <v>299303.92</v>
      </c>
      <c r="R93" s="6"/>
      <c r="S93" s="6"/>
    </row>
    <row r="94" spans="1:19" s="28" customFormat="1" ht="85.9" customHeight="1">
      <c r="A94" s="479"/>
      <c r="B94" s="449">
        <v>71951000</v>
      </c>
      <c r="C94" s="234" t="s">
        <v>13</v>
      </c>
      <c r="D94" s="234"/>
      <c r="E94" s="234"/>
      <c r="F94" s="300"/>
      <c r="G94" s="449"/>
      <c r="H94" s="241"/>
      <c r="I94" s="235"/>
      <c r="J94" s="454" t="s">
        <v>352</v>
      </c>
      <c r="K94" s="233" t="s">
        <v>185</v>
      </c>
      <c r="L94" s="288">
        <v>20000</v>
      </c>
      <c r="M94" s="288">
        <f>L94</f>
        <v>20000</v>
      </c>
      <c r="N94" s="382"/>
      <c r="O94" s="288"/>
      <c r="P94" s="288"/>
      <c r="Q94" s="237">
        <f t="shared" si="3"/>
        <v>20000</v>
      </c>
      <c r="R94" s="6"/>
      <c r="S94" s="6"/>
    </row>
    <row r="95" spans="1:19" s="28" customFormat="1" ht="18" customHeight="1">
      <c r="A95" s="477">
        <v>18</v>
      </c>
      <c r="B95" s="449">
        <v>71951000</v>
      </c>
      <c r="C95" s="234" t="s">
        <v>13</v>
      </c>
      <c r="D95" s="234" t="s">
        <v>13</v>
      </c>
      <c r="E95" s="234" t="s">
        <v>70</v>
      </c>
      <c r="F95" s="235">
        <v>35</v>
      </c>
      <c r="G95" s="449" t="s">
        <v>38</v>
      </c>
      <c r="H95" s="237">
        <v>4283.2</v>
      </c>
      <c r="I95" s="235">
        <v>122</v>
      </c>
      <c r="J95" s="454" t="s">
        <v>39</v>
      </c>
      <c r="K95" s="299" t="s">
        <v>2</v>
      </c>
      <c r="L95" s="288">
        <f>L96+L97</f>
        <v>336001.76</v>
      </c>
      <c r="M95" s="288">
        <f t="shared" ref="M95:P95" si="29">M96+M97</f>
        <v>20000</v>
      </c>
      <c r="N95" s="288">
        <f t="shared" si="29"/>
        <v>0</v>
      </c>
      <c r="O95" s="288">
        <f t="shared" si="29"/>
        <v>300201.67200000002</v>
      </c>
      <c r="P95" s="288">
        <f t="shared" si="29"/>
        <v>15800.088000000002</v>
      </c>
      <c r="Q95" s="237">
        <f t="shared" si="3"/>
        <v>336001.76</v>
      </c>
      <c r="R95" s="6"/>
      <c r="S95" s="6"/>
    </row>
    <row r="96" spans="1:19" s="28" customFormat="1" ht="51.75" customHeight="1">
      <c r="A96" s="478"/>
      <c r="B96" s="449">
        <v>71951000</v>
      </c>
      <c r="C96" s="234" t="s">
        <v>13</v>
      </c>
      <c r="D96" s="234"/>
      <c r="E96" s="234"/>
      <c r="F96" s="300"/>
      <c r="G96" s="449"/>
      <c r="H96" s="241"/>
      <c r="I96" s="235"/>
      <c r="J96" s="454" t="s">
        <v>48</v>
      </c>
      <c r="K96" s="299" t="s">
        <v>40</v>
      </c>
      <c r="L96" s="288">
        <v>316001.76</v>
      </c>
      <c r="M96" s="288"/>
      <c r="N96" s="382"/>
      <c r="O96" s="382">
        <f>L96*0.95</f>
        <v>300201.67200000002</v>
      </c>
      <c r="P96" s="382">
        <f>L96*0.05</f>
        <v>15800.088000000002</v>
      </c>
      <c r="Q96" s="237">
        <f t="shared" si="3"/>
        <v>316001.76</v>
      </c>
      <c r="R96" s="6"/>
      <c r="S96" s="6"/>
    </row>
    <row r="97" spans="1:19" s="28" customFormat="1" ht="87.6" customHeight="1">
      <c r="A97" s="479"/>
      <c r="B97" s="449">
        <v>71951000</v>
      </c>
      <c r="C97" s="234" t="s">
        <v>13</v>
      </c>
      <c r="D97" s="234"/>
      <c r="E97" s="234"/>
      <c r="F97" s="300"/>
      <c r="G97" s="449"/>
      <c r="H97" s="241"/>
      <c r="I97" s="235"/>
      <c r="J97" s="454" t="s">
        <v>352</v>
      </c>
      <c r="K97" s="233" t="s">
        <v>185</v>
      </c>
      <c r="L97" s="288">
        <v>20000</v>
      </c>
      <c r="M97" s="288">
        <f t="shared" ref="M97" si="30">L97</f>
        <v>20000</v>
      </c>
      <c r="N97" s="288"/>
      <c r="O97" s="288"/>
      <c r="P97" s="288"/>
      <c r="Q97" s="237">
        <f t="shared" si="3"/>
        <v>20000</v>
      </c>
      <c r="R97" s="6"/>
      <c r="S97" s="6"/>
    </row>
    <row r="98" spans="1:19" s="28" customFormat="1" ht="23.25" customHeight="1">
      <c r="A98" s="477">
        <v>19</v>
      </c>
      <c r="B98" s="449">
        <v>71951000</v>
      </c>
      <c r="C98" s="234" t="s">
        <v>13</v>
      </c>
      <c r="D98" s="234" t="s">
        <v>13</v>
      </c>
      <c r="E98" s="234" t="s">
        <v>70</v>
      </c>
      <c r="F98" s="235">
        <v>39</v>
      </c>
      <c r="G98" s="440" t="s">
        <v>38</v>
      </c>
      <c r="H98" s="237">
        <v>5597.1</v>
      </c>
      <c r="I98" s="235">
        <v>152</v>
      </c>
      <c r="J98" s="454" t="s">
        <v>39</v>
      </c>
      <c r="K98" s="286" t="s">
        <v>2</v>
      </c>
      <c r="L98" s="288">
        <f>L99+L100</f>
        <v>422966.59</v>
      </c>
      <c r="M98" s="288">
        <f t="shared" ref="M98:P98" si="31">M99+M100</f>
        <v>20000</v>
      </c>
      <c r="N98" s="288">
        <f t="shared" si="31"/>
        <v>0</v>
      </c>
      <c r="O98" s="288">
        <f t="shared" si="31"/>
        <v>382818.26050000003</v>
      </c>
      <c r="P98" s="288">
        <f t="shared" si="31"/>
        <v>20148.329500000003</v>
      </c>
      <c r="Q98" s="237">
        <f t="shared" si="3"/>
        <v>422966.59</v>
      </c>
      <c r="R98" s="6"/>
      <c r="S98" s="6"/>
    </row>
    <row r="99" spans="1:19" s="28" customFormat="1" ht="51.75" customHeight="1">
      <c r="A99" s="478"/>
      <c r="B99" s="449">
        <v>71951000</v>
      </c>
      <c r="C99" s="234" t="s">
        <v>13</v>
      </c>
      <c r="D99" s="234"/>
      <c r="E99" s="234"/>
      <c r="F99" s="235"/>
      <c r="G99" s="440"/>
      <c r="H99" s="241"/>
      <c r="I99" s="235"/>
      <c r="J99" s="454" t="s">
        <v>48</v>
      </c>
      <c r="K99" s="233" t="s">
        <v>40</v>
      </c>
      <c r="L99" s="288">
        <v>402966.59</v>
      </c>
      <c r="M99" s="288"/>
      <c r="N99" s="288"/>
      <c r="O99" s="382">
        <f>L99*0.95</f>
        <v>382818.26050000003</v>
      </c>
      <c r="P99" s="382">
        <f>L99*0.05</f>
        <v>20148.329500000003</v>
      </c>
      <c r="Q99" s="237">
        <f t="shared" ref="Q99:Q159" si="32">M99+N99+O99+P99</f>
        <v>402966.59</v>
      </c>
      <c r="R99" s="6"/>
      <c r="S99" s="6"/>
    </row>
    <row r="100" spans="1:19" s="28" customFormat="1" ht="86.45" customHeight="1">
      <c r="A100" s="479"/>
      <c r="B100" s="449">
        <v>71951000</v>
      </c>
      <c r="C100" s="234" t="s">
        <v>13</v>
      </c>
      <c r="D100" s="234"/>
      <c r="E100" s="301"/>
      <c r="F100" s="300"/>
      <c r="G100" s="449"/>
      <c r="H100" s="241"/>
      <c r="I100" s="235"/>
      <c r="J100" s="454" t="s">
        <v>352</v>
      </c>
      <c r="K100" s="233" t="s">
        <v>185</v>
      </c>
      <c r="L100" s="288">
        <v>20000</v>
      </c>
      <c r="M100" s="382">
        <f t="shared" ref="M100" si="33">L100</f>
        <v>20000</v>
      </c>
      <c r="N100" s="382"/>
      <c r="O100" s="382"/>
      <c r="P100" s="382"/>
      <c r="Q100" s="237">
        <f t="shared" si="32"/>
        <v>20000</v>
      </c>
      <c r="R100" s="6"/>
      <c r="S100" s="6"/>
    </row>
    <row r="101" spans="1:19" s="6" customFormat="1" ht="18.75" customHeight="1">
      <c r="A101" s="527" t="s">
        <v>289</v>
      </c>
      <c r="B101" s="528"/>
      <c r="C101" s="528"/>
      <c r="D101" s="528"/>
      <c r="E101" s="529"/>
      <c r="F101" s="302">
        <v>15</v>
      </c>
      <c r="G101" s="302" t="s">
        <v>2</v>
      </c>
      <c r="H101" s="303">
        <f>H103+H106+H109+H112+H119+H122+H126+H129+H132+H135+H138+H141+H144+H147+H149</f>
        <v>48476.7</v>
      </c>
      <c r="I101" s="304">
        <f>I103+I106+I109+I112+I119+I122+I126+I129+I132+I135+I138+I141+I144+I147+I149</f>
        <v>1567</v>
      </c>
      <c r="J101" s="302" t="s">
        <v>2</v>
      </c>
      <c r="K101" s="305" t="s">
        <v>2</v>
      </c>
      <c r="L101" s="303">
        <f>L103+L106+L109+L112+L119+L122+L126+L129+L132+L135+L138+L141+L144+L147+L149</f>
        <v>42243999.350000009</v>
      </c>
      <c r="M101" s="303">
        <f>M103+M106+M109+M112+M119+M122+M126+M129+M132+M135+M138+M141+M144+M147+M149</f>
        <v>41229596</v>
      </c>
      <c r="N101" s="303">
        <f>N103+N106+N109+N112+N119+N122+N126+N129+N132+N135+N138+N141+N144+N147+N149</f>
        <v>0</v>
      </c>
      <c r="O101" s="303">
        <f>O103+O106+O109+O112+O119+O122+O126+O129+O132+O135+O138+O141+O144+O147+O149+O102</f>
        <v>1040000.0040000001</v>
      </c>
      <c r="P101" s="303">
        <f>P103+P106+P109+P112+P119+P122+P126+P129+P132+P135+P138+P141+P144+P147+P149</f>
        <v>50720.159999999974</v>
      </c>
      <c r="Q101" s="237">
        <f>M101+N101+O101+P101</f>
        <v>42320316.163999997</v>
      </c>
      <c r="R101" s="213"/>
    </row>
    <row r="102" spans="1:19" s="11" customFormat="1" ht="18" customHeight="1">
      <c r="A102" s="514" t="s">
        <v>283</v>
      </c>
      <c r="B102" s="515"/>
      <c r="C102" s="515"/>
      <c r="D102" s="515"/>
      <c r="E102" s="515"/>
      <c r="F102" s="515"/>
      <c r="G102" s="515"/>
      <c r="H102" s="515"/>
      <c r="I102" s="516"/>
      <c r="J102" s="448" t="s">
        <v>2</v>
      </c>
      <c r="K102" s="253" t="s">
        <v>2</v>
      </c>
      <c r="L102" s="382"/>
      <c r="M102" s="382"/>
      <c r="N102" s="382"/>
      <c r="O102" s="385">
        <v>76316.813999999998</v>
      </c>
      <c r="P102" s="382"/>
      <c r="Q102" s="237">
        <f>M102+N102+O102+P102</f>
        <v>76316.813999999998</v>
      </c>
      <c r="R102" s="373"/>
    </row>
    <row r="103" spans="1:19" s="11" customFormat="1" ht="18.75" customHeight="1">
      <c r="A103" s="530">
        <v>1</v>
      </c>
      <c r="B103" s="307">
        <v>71952000</v>
      </c>
      <c r="C103" s="308" t="s">
        <v>24</v>
      </c>
      <c r="D103" s="308" t="s">
        <v>24</v>
      </c>
      <c r="E103" s="308" t="s">
        <v>37</v>
      </c>
      <c r="F103" s="309">
        <v>12</v>
      </c>
      <c r="G103" s="310" t="s">
        <v>38</v>
      </c>
      <c r="H103" s="311">
        <v>7931.8</v>
      </c>
      <c r="I103" s="309">
        <v>209</v>
      </c>
      <c r="J103" s="312" t="s">
        <v>39</v>
      </c>
      <c r="K103" s="313" t="s">
        <v>2</v>
      </c>
      <c r="L103" s="386">
        <f>L104+L105</f>
        <v>5279219</v>
      </c>
      <c r="M103" s="386">
        <f t="shared" ref="M103:P103" si="34">M104+M105</f>
        <v>5279219</v>
      </c>
      <c r="N103" s="386">
        <f t="shared" si="34"/>
        <v>0</v>
      </c>
      <c r="O103" s="386">
        <f t="shared" si="34"/>
        <v>0</v>
      </c>
      <c r="P103" s="386">
        <f t="shared" si="34"/>
        <v>0</v>
      </c>
      <c r="Q103" s="237">
        <f t="shared" si="32"/>
        <v>5279219</v>
      </c>
      <c r="R103" s="306"/>
    </row>
    <row r="104" spans="1:19" s="11" customFormat="1" ht="18.75" customHeight="1">
      <c r="A104" s="531"/>
      <c r="B104" s="307">
        <v>71952000</v>
      </c>
      <c r="C104" s="308" t="s">
        <v>24</v>
      </c>
      <c r="D104" s="308"/>
      <c r="E104" s="308"/>
      <c r="F104" s="309"/>
      <c r="G104" s="310"/>
      <c r="H104" s="311"/>
      <c r="I104" s="309"/>
      <c r="J104" s="454" t="s">
        <v>98</v>
      </c>
      <c r="K104" s="314" t="s">
        <v>99</v>
      </c>
      <c r="L104" s="303">
        <v>5168610</v>
      </c>
      <c r="M104" s="386">
        <f t="shared" ref="M104:M117" si="35">L104</f>
        <v>5168610</v>
      </c>
      <c r="N104" s="386"/>
      <c r="O104" s="386"/>
      <c r="P104" s="386"/>
      <c r="Q104" s="237">
        <f t="shared" si="32"/>
        <v>5168610</v>
      </c>
    </row>
    <row r="105" spans="1:19" s="6" customFormat="1" ht="18.75" customHeight="1">
      <c r="A105" s="532"/>
      <c r="B105" s="307">
        <v>71952000</v>
      </c>
      <c r="C105" s="308" t="s">
        <v>24</v>
      </c>
      <c r="D105" s="308"/>
      <c r="E105" s="308"/>
      <c r="F105" s="309"/>
      <c r="G105" s="310"/>
      <c r="H105" s="311"/>
      <c r="I105" s="309"/>
      <c r="J105" s="454" t="s">
        <v>100</v>
      </c>
      <c r="K105" s="315">
        <v>21</v>
      </c>
      <c r="L105" s="386">
        <v>110609</v>
      </c>
      <c r="M105" s="386">
        <f t="shared" si="35"/>
        <v>110609</v>
      </c>
      <c r="N105" s="386"/>
      <c r="O105" s="386"/>
      <c r="P105" s="386"/>
      <c r="Q105" s="237">
        <f t="shared" si="32"/>
        <v>110609</v>
      </c>
    </row>
    <row r="106" spans="1:19" s="11" customFormat="1" ht="18.75" customHeight="1">
      <c r="A106" s="530">
        <v>2</v>
      </c>
      <c r="B106" s="307">
        <v>71952000</v>
      </c>
      <c r="C106" s="308" t="s">
        <v>24</v>
      </c>
      <c r="D106" s="308" t="s">
        <v>24</v>
      </c>
      <c r="E106" s="308" t="s">
        <v>42</v>
      </c>
      <c r="F106" s="309">
        <v>14</v>
      </c>
      <c r="G106" s="310" t="s">
        <v>38</v>
      </c>
      <c r="H106" s="316">
        <v>4387.8</v>
      </c>
      <c r="I106" s="309">
        <v>130</v>
      </c>
      <c r="J106" s="312" t="s">
        <v>39</v>
      </c>
      <c r="K106" s="313" t="s">
        <v>2</v>
      </c>
      <c r="L106" s="386">
        <f>L107+L108</f>
        <v>4109483</v>
      </c>
      <c r="M106" s="386">
        <f t="shared" ref="M106:P106" si="36">M107+M108</f>
        <v>4109483</v>
      </c>
      <c r="N106" s="386">
        <f t="shared" si="36"/>
        <v>0</v>
      </c>
      <c r="O106" s="386">
        <f t="shared" si="36"/>
        <v>0</v>
      </c>
      <c r="P106" s="386">
        <f t="shared" si="36"/>
        <v>0</v>
      </c>
      <c r="Q106" s="237">
        <f t="shared" si="32"/>
        <v>4109483</v>
      </c>
    </row>
    <row r="107" spans="1:19" s="6" customFormat="1" ht="18.75" customHeight="1">
      <c r="A107" s="531"/>
      <c r="B107" s="307">
        <v>71952000</v>
      </c>
      <c r="C107" s="308" t="s">
        <v>24</v>
      </c>
      <c r="D107" s="308"/>
      <c r="E107" s="308"/>
      <c r="F107" s="309"/>
      <c r="G107" s="310"/>
      <c r="H107" s="311"/>
      <c r="I107" s="309"/>
      <c r="J107" s="454" t="s">
        <v>98</v>
      </c>
      <c r="K107" s="315">
        <v>10</v>
      </c>
      <c r="L107" s="386">
        <v>4023382</v>
      </c>
      <c r="M107" s="386">
        <f t="shared" si="35"/>
        <v>4023382</v>
      </c>
      <c r="N107" s="386"/>
      <c r="O107" s="386"/>
      <c r="P107" s="386"/>
      <c r="Q107" s="237">
        <f t="shared" si="32"/>
        <v>4023382</v>
      </c>
    </row>
    <row r="108" spans="1:19" s="11" customFormat="1" ht="18.75" customHeight="1">
      <c r="A108" s="532"/>
      <c r="B108" s="307">
        <v>71952000</v>
      </c>
      <c r="C108" s="308" t="s">
        <v>24</v>
      </c>
      <c r="D108" s="308"/>
      <c r="E108" s="308"/>
      <c r="F108" s="309"/>
      <c r="G108" s="310"/>
      <c r="H108" s="311"/>
      <c r="I108" s="309"/>
      <c r="J108" s="454" t="s">
        <v>100</v>
      </c>
      <c r="K108" s="315">
        <v>21</v>
      </c>
      <c r="L108" s="386">
        <v>86101</v>
      </c>
      <c r="M108" s="386">
        <f t="shared" si="35"/>
        <v>86101</v>
      </c>
      <c r="N108" s="386"/>
      <c r="O108" s="386"/>
      <c r="P108" s="386"/>
      <c r="Q108" s="237">
        <f t="shared" si="32"/>
        <v>86101</v>
      </c>
    </row>
    <row r="109" spans="1:19" s="6" customFormat="1" ht="18.75" customHeight="1">
      <c r="A109" s="530">
        <v>3</v>
      </c>
      <c r="B109" s="307">
        <v>71952000</v>
      </c>
      <c r="C109" s="308" t="s">
        <v>24</v>
      </c>
      <c r="D109" s="308" t="s">
        <v>24</v>
      </c>
      <c r="E109" s="308" t="s">
        <v>44</v>
      </c>
      <c r="F109" s="310">
        <v>34</v>
      </c>
      <c r="G109" s="310" t="s">
        <v>38</v>
      </c>
      <c r="H109" s="316">
        <v>827.1</v>
      </c>
      <c r="I109" s="309">
        <v>38</v>
      </c>
      <c r="J109" s="317" t="s">
        <v>43</v>
      </c>
      <c r="K109" s="310" t="s">
        <v>2</v>
      </c>
      <c r="L109" s="303">
        <f>L110+L111</f>
        <v>6593172</v>
      </c>
      <c r="M109" s="303">
        <f t="shared" ref="M109:P109" si="37">M110+M111</f>
        <v>6593172</v>
      </c>
      <c r="N109" s="303">
        <f t="shared" si="37"/>
        <v>0</v>
      </c>
      <c r="O109" s="303">
        <f t="shared" si="37"/>
        <v>0</v>
      </c>
      <c r="P109" s="303">
        <f t="shared" si="37"/>
        <v>0</v>
      </c>
      <c r="Q109" s="237">
        <f t="shared" si="32"/>
        <v>6593172</v>
      </c>
    </row>
    <row r="110" spans="1:19" s="11" customFormat="1" ht="18.75" customHeight="1">
      <c r="A110" s="531"/>
      <c r="B110" s="307">
        <v>71952000</v>
      </c>
      <c r="C110" s="308" t="s">
        <v>24</v>
      </c>
      <c r="D110" s="308"/>
      <c r="E110" s="308"/>
      <c r="F110" s="310"/>
      <c r="G110" s="310"/>
      <c r="H110" s="311"/>
      <c r="I110" s="309"/>
      <c r="J110" s="454" t="s">
        <v>98</v>
      </c>
      <c r="K110" s="318" t="s">
        <v>99</v>
      </c>
      <c r="L110" s="303">
        <v>6455034</v>
      </c>
      <c r="M110" s="386">
        <f t="shared" si="35"/>
        <v>6455034</v>
      </c>
      <c r="N110" s="386"/>
      <c r="O110" s="386"/>
      <c r="P110" s="386"/>
      <c r="Q110" s="237">
        <f t="shared" si="32"/>
        <v>6455034</v>
      </c>
    </row>
    <row r="111" spans="1:19" s="6" customFormat="1" ht="18.75" customHeight="1">
      <c r="A111" s="532"/>
      <c r="B111" s="307">
        <v>71952000</v>
      </c>
      <c r="C111" s="308" t="s">
        <v>24</v>
      </c>
      <c r="D111" s="308"/>
      <c r="E111" s="308"/>
      <c r="F111" s="310"/>
      <c r="G111" s="310"/>
      <c r="H111" s="311"/>
      <c r="I111" s="309"/>
      <c r="J111" s="454" t="s">
        <v>100</v>
      </c>
      <c r="K111" s="307">
        <v>21</v>
      </c>
      <c r="L111" s="386">
        <v>138138</v>
      </c>
      <c r="M111" s="386">
        <f t="shared" si="35"/>
        <v>138138</v>
      </c>
      <c r="N111" s="386"/>
      <c r="O111" s="386"/>
      <c r="P111" s="386"/>
      <c r="Q111" s="237">
        <f t="shared" si="32"/>
        <v>138138</v>
      </c>
    </row>
    <row r="112" spans="1:19" s="7" customFormat="1" ht="18.75" customHeight="1">
      <c r="A112" s="530">
        <v>4</v>
      </c>
      <c r="B112" s="307">
        <v>71952000</v>
      </c>
      <c r="C112" s="308" t="s">
        <v>24</v>
      </c>
      <c r="D112" s="308" t="s">
        <v>24</v>
      </c>
      <c r="E112" s="312" t="s">
        <v>45</v>
      </c>
      <c r="F112" s="309">
        <v>16</v>
      </c>
      <c r="G112" s="310" t="s">
        <v>38</v>
      </c>
      <c r="H112" s="311">
        <v>780.6</v>
      </c>
      <c r="I112" s="309">
        <v>40</v>
      </c>
      <c r="J112" s="312" t="s">
        <v>39</v>
      </c>
      <c r="K112" s="313" t="s">
        <v>2</v>
      </c>
      <c r="L112" s="303">
        <f>L113+L114+L115+L116+L117+L118</f>
        <v>8794100</v>
      </c>
      <c r="M112" s="303">
        <f>M113+M114+M115+M116+M117+M118</f>
        <v>8794100</v>
      </c>
      <c r="N112" s="303">
        <f t="shared" ref="N112:P112" si="38">N113+N114+N115+N116+N117+N118</f>
        <v>0</v>
      </c>
      <c r="O112" s="303">
        <f t="shared" si="38"/>
        <v>0</v>
      </c>
      <c r="P112" s="303">
        <f t="shared" si="38"/>
        <v>0</v>
      </c>
      <c r="Q112" s="237">
        <f>M112+N112+O112+P112</f>
        <v>8794100</v>
      </c>
    </row>
    <row r="113" spans="1:17" s="11" customFormat="1" ht="18.75" customHeight="1">
      <c r="A113" s="531"/>
      <c r="B113" s="307">
        <v>71952000</v>
      </c>
      <c r="C113" s="308" t="s">
        <v>24</v>
      </c>
      <c r="D113" s="308"/>
      <c r="E113" s="308"/>
      <c r="F113" s="309"/>
      <c r="G113" s="310"/>
      <c r="H113" s="311"/>
      <c r="I113" s="309"/>
      <c r="J113" s="454" t="s">
        <v>101</v>
      </c>
      <c r="K113" s="233" t="s">
        <v>102</v>
      </c>
      <c r="L113" s="303">
        <v>3313375</v>
      </c>
      <c r="M113" s="386">
        <f t="shared" si="35"/>
        <v>3313375</v>
      </c>
      <c r="N113" s="386"/>
      <c r="O113" s="386"/>
      <c r="P113" s="386"/>
      <c r="Q113" s="237">
        <f>M113+N113+O113+P113</f>
        <v>3313375</v>
      </c>
    </row>
    <row r="114" spans="1:17" s="6" customFormat="1" ht="18.75" customHeight="1">
      <c r="A114" s="531"/>
      <c r="B114" s="307">
        <v>71952000</v>
      </c>
      <c r="C114" s="308" t="s">
        <v>24</v>
      </c>
      <c r="D114" s="308"/>
      <c r="E114" s="308"/>
      <c r="F114" s="309"/>
      <c r="G114" s="310"/>
      <c r="H114" s="311"/>
      <c r="I114" s="309"/>
      <c r="J114" s="454" t="s">
        <v>98</v>
      </c>
      <c r="K114" s="307">
        <v>10</v>
      </c>
      <c r="L114" s="303">
        <v>3268110</v>
      </c>
      <c r="M114" s="386">
        <f t="shared" si="35"/>
        <v>3268110</v>
      </c>
      <c r="N114" s="386"/>
      <c r="O114" s="386"/>
      <c r="P114" s="386"/>
      <c r="Q114" s="237">
        <f>M114+N114+O114+P114</f>
        <v>3268110</v>
      </c>
    </row>
    <row r="115" spans="1:17" s="11" customFormat="1" ht="31.5" customHeight="1">
      <c r="A115" s="531"/>
      <c r="B115" s="307">
        <v>71952000</v>
      </c>
      <c r="C115" s="308" t="s">
        <v>24</v>
      </c>
      <c r="D115" s="308"/>
      <c r="E115" s="308"/>
      <c r="F115" s="319"/>
      <c r="G115" s="310"/>
      <c r="H115" s="311"/>
      <c r="I115" s="309"/>
      <c r="J115" s="454" t="s">
        <v>103</v>
      </c>
      <c r="K115" s="318" t="s">
        <v>104</v>
      </c>
      <c r="L115" s="303">
        <v>630789</v>
      </c>
      <c r="M115" s="386">
        <f t="shared" si="35"/>
        <v>630789</v>
      </c>
      <c r="N115" s="386"/>
      <c r="O115" s="386"/>
      <c r="P115" s="386"/>
      <c r="Q115" s="237">
        <f t="shared" si="32"/>
        <v>630789</v>
      </c>
    </row>
    <row r="116" spans="1:17" s="6" customFormat="1" ht="31.5" customHeight="1">
      <c r="A116" s="531"/>
      <c r="B116" s="307">
        <v>71952000</v>
      </c>
      <c r="C116" s="308" t="s">
        <v>24</v>
      </c>
      <c r="D116" s="308"/>
      <c r="E116" s="308"/>
      <c r="F116" s="309"/>
      <c r="G116" s="310"/>
      <c r="H116" s="311"/>
      <c r="I116" s="309"/>
      <c r="J116" s="312" t="s">
        <v>105</v>
      </c>
      <c r="K116" s="233" t="s">
        <v>106</v>
      </c>
      <c r="L116" s="303">
        <v>873104</v>
      </c>
      <c r="M116" s="386">
        <f t="shared" si="35"/>
        <v>873104</v>
      </c>
      <c r="N116" s="386"/>
      <c r="O116" s="386"/>
      <c r="P116" s="386"/>
      <c r="Q116" s="237">
        <f>M116+N116+O116+P116</f>
        <v>873104</v>
      </c>
    </row>
    <row r="117" spans="1:17" s="6" customFormat="1" ht="31.5" customHeight="1">
      <c r="A117" s="531"/>
      <c r="B117" s="307">
        <v>71952000</v>
      </c>
      <c r="C117" s="308" t="s">
        <v>24</v>
      </c>
      <c r="D117" s="308"/>
      <c r="E117" s="308"/>
      <c r="F117" s="309"/>
      <c r="G117" s="310"/>
      <c r="H117" s="311"/>
      <c r="I117" s="309"/>
      <c r="J117" s="312" t="s">
        <v>107</v>
      </c>
      <c r="K117" s="233" t="s">
        <v>108</v>
      </c>
      <c r="L117" s="303">
        <v>524471</v>
      </c>
      <c r="M117" s="386">
        <f t="shared" si="35"/>
        <v>524471</v>
      </c>
      <c r="N117" s="386"/>
      <c r="O117" s="386"/>
      <c r="P117" s="386"/>
      <c r="Q117" s="237">
        <f t="shared" si="32"/>
        <v>524471</v>
      </c>
    </row>
    <row r="118" spans="1:17" s="6" customFormat="1" ht="18.75" customHeight="1">
      <c r="A118" s="532"/>
      <c r="B118" s="307">
        <v>71952000</v>
      </c>
      <c r="C118" s="308" t="s">
        <v>24</v>
      </c>
      <c r="D118" s="308"/>
      <c r="E118" s="308"/>
      <c r="F118" s="309"/>
      <c r="G118" s="310"/>
      <c r="H118" s="311"/>
      <c r="I118" s="309"/>
      <c r="J118" s="454" t="s">
        <v>100</v>
      </c>
      <c r="K118" s="307">
        <v>21</v>
      </c>
      <c r="L118" s="303">
        <v>184251</v>
      </c>
      <c r="M118" s="386">
        <f>L118</f>
        <v>184251</v>
      </c>
      <c r="N118" s="386"/>
      <c r="O118" s="386"/>
      <c r="P118" s="386"/>
      <c r="Q118" s="237">
        <f t="shared" si="32"/>
        <v>184251</v>
      </c>
    </row>
    <row r="119" spans="1:17" s="6" customFormat="1" ht="18.75" customHeight="1">
      <c r="A119" s="530">
        <v>5</v>
      </c>
      <c r="B119" s="307">
        <v>71952000</v>
      </c>
      <c r="C119" s="308" t="s">
        <v>24</v>
      </c>
      <c r="D119" s="308" t="s">
        <v>24</v>
      </c>
      <c r="E119" s="312" t="s">
        <v>46</v>
      </c>
      <c r="F119" s="309">
        <v>8</v>
      </c>
      <c r="G119" s="310" t="s">
        <v>38</v>
      </c>
      <c r="H119" s="311">
        <v>2042.4</v>
      </c>
      <c r="I119" s="309">
        <v>72</v>
      </c>
      <c r="J119" s="312" t="s">
        <v>39</v>
      </c>
      <c r="K119" s="313" t="s">
        <v>2</v>
      </c>
      <c r="L119" s="303">
        <f>L120+L121</f>
        <v>2477102</v>
      </c>
      <c r="M119" s="303">
        <f t="shared" ref="M119:P119" si="39">M120+M121</f>
        <v>2477102</v>
      </c>
      <c r="N119" s="303">
        <f t="shared" si="39"/>
        <v>0</v>
      </c>
      <c r="O119" s="303">
        <f t="shared" si="39"/>
        <v>0</v>
      </c>
      <c r="P119" s="303">
        <f t="shared" si="39"/>
        <v>0</v>
      </c>
      <c r="Q119" s="237">
        <f t="shared" si="32"/>
        <v>2477102</v>
      </c>
    </row>
    <row r="120" spans="1:17" s="11" customFormat="1" ht="18.75" customHeight="1">
      <c r="A120" s="531"/>
      <c r="B120" s="307">
        <v>71952000</v>
      </c>
      <c r="C120" s="308" t="s">
        <v>24</v>
      </c>
      <c r="D120" s="320"/>
      <c r="E120" s="320"/>
      <c r="F120" s="321"/>
      <c r="G120" s="450"/>
      <c r="H120" s="322"/>
      <c r="I120" s="321"/>
      <c r="J120" s="454" t="s">
        <v>98</v>
      </c>
      <c r="K120" s="307">
        <v>10</v>
      </c>
      <c r="L120" s="387">
        <v>2425202</v>
      </c>
      <c r="M120" s="386">
        <f t="shared" ref="M120:M143" si="40">L120</f>
        <v>2425202</v>
      </c>
      <c r="N120" s="387"/>
      <c r="O120" s="387"/>
      <c r="P120" s="387"/>
      <c r="Q120" s="237">
        <f t="shared" si="32"/>
        <v>2425202</v>
      </c>
    </row>
    <row r="121" spans="1:17" s="7" customFormat="1" ht="18.75" customHeight="1">
      <c r="A121" s="532"/>
      <c r="B121" s="323">
        <v>71952000</v>
      </c>
      <c r="C121" s="320" t="s">
        <v>24</v>
      </c>
      <c r="D121" s="320"/>
      <c r="E121" s="320"/>
      <c r="F121" s="321"/>
      <c r="G121" s="450"/>
      <c r="H121" s="322"/>
      <c r="I121" s="321"/>
      <c r="J121" s="454" t="s">
        <v>100</v>
      </c>
      <c r="K121" s="324">
        <v>21</v>
      </c>
      <c r="L121" s="387">
        <v>51900</v>
      </c>
      <c r="M121" s="386">
        <f t="shared" si="40"/>
        <v>51900</v>
      </c>
      <c r="N121" s="387"/>
      <c r="O121" s="387"/>
      <c r="P121" s="387"/>
      <c r="Q121" s="237">
        <f t="shared" si="32"/>
        <v>51900</v>
      </c>
    </row>
    <row r="122" spans="1:17" s="6" customFormat="1" ht="18.75" customHeight="1">
      <c r="A122" s="530">
        <v>6</v>
      </c>
      <c r="B122" s="307">
        <v>71952000</v>
      </c>
      <c r="C122" s="308" t="s">
        <v>24</v>
      </c>
      <c r="D122" s="308" t="s">
        <v>24</v>
      </c>
      <c r="E122" s="312" t="s">
        <v>46</v>
      </c>
      <c r="F122" s="309">
        <v>9</v>
      </c>
      <c r="G122" s="310" t="s">
        <v>38</v>
      </c>
      <c r="H122" s="325">
        <v>2133.4</v>
      </c>
      <c r="I122" s="309">
        <v>86</v>
      </c>
      <c r="J122" s="312" t="s">
        <v>39</v>
      </c>
      <c r="K122" s="313" t="s">
        <v>2</v>
      </c>
      <c r="L122" s="303">
        <f>L124+L125+L123</f>
        <v>7999591</v>
      </c>
      <c r="M122" s="303">
        <f>M124+M125+M123</f>
        <v>7999591</v>
      </c>
      <c r="N122" s="303">
        <f t="shared" ref="N122:P122" si="41">N124+N125+N123</f>
        <v>0</v>
      </c>
      <c r="O122" s="303">
        <f t="shared" si="41"/>
        <v>0</v>
      </c>
      <c r="P122" s="303">
        <f t="shared" si="41"/>
        <v>0</v>
      </c>
      <c r="Q122" s="237">
        <f t="shared" si="32"/>
        <v>7999591</v>
      </c>
    </row>
    <row r="123" spans="1:17" s="6" customFormat="1" ht="18.75" customHeight="1">
      <c r="A123" s="531"/>
      <c r="B123" s="307">
        <v>71952000</v>
      </c>
      <c r="C123" s="308" t="s">
        <v>24</v>
      </c>
      <c r="D123" s="308"/>
      <c r="E123" s="312"/>
      <c r="F123" s="309"/>
      <c r="G123" s="310"/>
      <c r="H123" s="325"/>
      <c r="I123" s="309"/>
      <c r="J123" s="454" t="s">
        <v>101</v>
      </c>
      <c r="K123" s="233" t="s">
        <v>102</v>
      </c>
      <c r="L123" s="386">
        <v>5271196</v>
      </c>
      <c r="M123" s="386">
        <f>L123</f>
        <v>5271196</v>
      </c>
      <c r="N123" s="303"/>
      <c r="O123" s="303"/>
      <c r="P123" s="303"/>
      <c r="Q123" s="237">
        <f t="shared" si="32"/>
        <v>5271196</v>
      </c>
    </row>
    <row r="124" spans="1:17" s="11" customFormat="1" ht="18.75" customHeight="1">
      <c r="A124" s="531"/>
      <c r="B124" s="307">
        <v>71952000</v>
      </c>
      <c r="C124" s="308" t="s">
        <v>24</v>
      </c>
      <c r="D124" s="308"/>
      <c r="E124" s="308"/>
      <c r="F124" s="309"/>
      <c r="G124" s="310"/>
      <c r="H124" s="311"/>
      <c r="I124" s="309"/>
      <c r="J124" s="454" t="s">
        <v>98</v>
      </c>
      <c r="K124" s="314" t="s">
        <v>99</v>
      </c>
      <c r="L124" s="388">
        <v>2560790</v>
      </c>
      <c r="M124" s="386">
        <f>L124</f>
        <v>2560790</v>
      </c>
      <c r="N124" s="386"/>
      <c r="O124" s="386"/>
      <c r="P124" s="386"/>
      <c r="Q124" s="237">
        <f t="shared" si="32"/>
        <v>2560790</v>
      </c>
    </row>
    <row r="125" spans="1:17" s="6" customFormat="1" ht="18.75" customHeight="1">
      <c r="A125" s="532"/>
      <c r="B125" s="307">
        <v>71952000</v>
      </c>
      <c r="C125" s="308" t="s">
        <v>24</v>
      </c>
      <c r="D125" s="308"/>
      <c r="E125" s="308"/>
      <c r="F125" s="309"/>
      <c r="G125" s="310"/>
      <c r="H125" s="311"/>
      <c r="I125" s="309"/>
      <c r="J125" s="454" t="s">
        <v>100</v>
      </c>
      <c r="K125" s="315">
        <v>21</v>
      </c>
      <c r="L125" s="387">
        <v>167605</v>
      </c>
      <c r="M125" s="386">
        <f>L125</f>
        <v>167605</v>
      </c>
      <c r="N125" s="386"/>
      <c r="O125" s="386"/>
      <c r="P125" s="386"/>
      <c r="Q125" s="237">
        <f t="shared" si="32"/>
        <v>167605</v>
      </c>
    </row>
    <row r="126" spans="1:17" s="6" customFormat="1" ht="18.75" customHeight="1">
      <c r="A126" s="530">
        <v>7</v>
      </c>
      <c r="B126" s="307">
        <v>71952000</v>
      </c>
      <c r="C126" s="308" t="s">
        <v>24</v>
      </c>
      <c r="D126" s="308" t="s">
        <v>24</v>
      </c>
      <c r="E126" s="312" t="s">
        <v>46</v>
      </c>
      <c r="F126" s="309">
        <v>10</v>
      </c>
      <c r="G126" s="310" t="s">
        <v>38</v>
      </c>
      <c r="H126" s="311">
        <v>2000.5</v>
      </c>
      <c r="I126" s="309">
        <v>79</v>
      </c>
      <c r="J126" s="312" t="s">
        <v>39</v>
      </c>
      <c r="K126" s="313" t="s">
        <v>2</v>
      </c>
      <c r="L126" s="303">
        <f>L127+L128</f>
        <v>2952028</v>
      </c>
      <c r="M126" s="303">
        <f>M127+M128</f>
        <v>2952028</v>
      </c>
      <c r="N126" s="303">
        <f t="shared" ref="N126:P126" si="42">N127+N128</f>
        <v>0</v>
      </c>
      <c r="O126" s="303">
        <f t="shared" si="42"/>
        <v>0</v>
      </c>
      <c r="P126" s="303">
        <f t="shared" si="42"/>
        <v>0</v>
      </c>
      <c r="Q126" s="237">
        <f t="shared" si="32"/>
        <v>2952028</v>
      </c>
    </row>
    <row r="127" spans="1:17" s="11" customFormat="1" ht="18.75" customHeight="1">
      <c r="A127" s="531"/>
      <c r="B127" s="307">
        <v>71952000</v>
      </c>
      <c r="C127" s="308" t="s">
        <v>24</v>
      </c>
      <c r="D127" s="308"/>
      <c r="E127" s="308"/>
      <c r="F127" s="309"/>
      <c r="G127" s="310"/>
      <c r="H127" s="311"/>
      <c r="I127" s="309"/>
      <c r="J127" s="454" t="s">
        <v>98</v>
      </c>
      <c r="K127" s="326" t="s">
        <v>99</v>
      </c>
      <c r="L127" s="386">
        <v>2890178</v>
      </c>
      <c r="M127" s="386">
        <f>L127</f>
        <v>2890178</v>
      </c>
      <c r="N127" s="386"/>
      <c r="O127" s="386"/>
      <c r="P127" s="386"/>
      <c r="Q127" s="237">
        <f t="shared" si="32"/>
        <v>2890178</v>
      </c>
    </row>
    <row r="128" spans="1:17" s="6" customFormat="1" ht="18.75" customHeight="1">
      <c r="A128" s="532"/>
      <c r="B128" s="307">
        <v>71952000</v>
      </c>
      <c r="C128" s="308" t="s">
        <v>24</v>
      </c>
      <c r="D128" s="308"/>
      <c r="E128" s="308"/>
      <c r="F128" s="309"/>
      <c r="G128" s="310"/>
      <c r="H128" s="311"/>
      <c r="I128" s="309"/>
      <c r="J128" s="454" t="s">
        <v>100</v>
      </c>
      <c r="K128" s="315">
        <v>21</v>
      </c>
      <c r="L128" s="386">
        <v>61850</v>
      </c>
      <c r="M128" s="386">
        <f>L128</f>
        <v>61850</v>
      </c>
      <c r="N128" s="386"/>
      <c r="O128" s="386"/>
      <c r="P128" s="386"/>
      <c r="Q128" s="237">
        <f t="shared" si="32"/>
        <v>61850</v>
      </c>
    </row>
    <row r="129" spans="1:17" s="11" customFormat="1" ht="18.75" customHeight="1">
      <c r="A129" s="530">
        <v>8</v>
      </c>
      <c r="B129" s="307">
        <v>71952000</v>
      </c>
      <c r="C129" s="308" t="s">
        <v>24</v>
      </c>
      <c r="D129" s="308" t="s">
        <v>24</v>
      </c>
      <c r="E129" s="312" t="s">
        <v>46</v>
      </c>
      <c r="F129" s="309">
        <v>11</v>
      </c>
      <c r="G129" s="310" t="s">
        <v>38</v>
      </c>
      <c r="H129" s="311">
        <v>2136.3000000000002</v>
      </c>
      <c r="I129" s="309">
        <v>98</v>
      </c>
      <c r="J129" s="312" t="s">
        <v>39</v>
      </c>
      <c r="K129" s="313" t="s">
        <v>2</v>
      </c>
      <c r="L129" s="386">
        <f>L130+L131</f>
        <v>2884901</v>
      </c>
      <c r="M129" s="386">
        <f t="shared" ref="M129:P129" si="43">M130+M131</f>
        <v>2884901</v>
      </c>
      <c r="N129" s="386">
        <f t="shared" si="43"/>
        <v>0</v>
      </c>
      <c r="O129" s="386">
        <f t="shared" si="43"/>
        <v>0</v>
      </c>
      <c r="P129" s="386">
        <f t="shared" si="43"/>
        <v>0</v>
      </c>
      <c r="Q129" s="237">
        <f t="shared" si="32"/>
        <v>2884901</v>
      </c>
    </row>
    <row r="130" spans="1:17" s="11" customFormat="1" ht="18.75" customHeight="1">
      <c r="A130" s="531"/>
      <c r="B130" s="307">
        <v>71952000</v>
      </c>
      <c r="C130" s="308" t="s">
        <v>24</v>
      </c>
      <c r="D130" s="308"/>
      <c r="E130" s="308"/>
      <c r="F130" s="309"/>
      <c r="G130" s="310"/>
      <c r="H130" s="311"/>
      <c r="I130" s="309"/>
      <c r="J130" s="454" t="s">
        <v>98</v>
      </c>
      <c r="K130" s="307">
        <v>10</v>
      </c>
      <c r="L130" s="386">
        <v>2824457</v>
      </c>
      <c r="M130" s="386">
        <f t="shared" si="40"/>
        <v>2824457</v>
      </c>
      <c r="N130" s="386"/>
      <c r="O130" s="387"/>
      <c r="P130" s="387"/>
      <c r="Q130" s="237">
        <f t="shared" si="32"/>
        <v>2824457</v>
      </c>
    </row>
    <row r="131" spans="1:17" s="6" customFormat="1" ht="18.75" customHeight="1">
      <c r="A131" s="532"/>
      <c r="B131" s="307">
        <v>71952000</v>
      </c>
      <c r="C131" s="308" t="s">
        <v>24</v>
      </c>
      <c r="D131" s="308"/>
      <c r="E131" s="308"/>
      <c r="F131" s="309"/>
      <c r="G131" s="310"/>
      <c r="H131" s="311"/>
      <c r="I131" s="309"/>
      <c r="J131" s="454" t="s">
        <v>100</v>
      </c>
      <c r="K131" s="315">
        <v>21</v>
      </c>
      <c r="L131" s="387">
        <v>60444</v>
      </c>
      <c r="M131" s="386">
        <f t="shared" si="40"/>
        <v>60444</v>
      </c>
      <c r="N131" s="386"/>
      <c r="O131" s="386"/>
      <c r="P131" s="386"/>
      <c r="Q131" s="237">
        <f t="shared" si="32"/>
        <v>60444</v>
      </c>
    </row>
    <row r="132" spans="1:17" s="11" customFormat="1" ht="18.75" customHeight="1">
      <c r="A132" s="530">
        <v>9</v>
      </c>
      <c r="B132" s="307">
        <v>71952000</v>
      </c>
      <c r="C132" s="308" t="s">
        <v>24</v>
      </c>
      <c r="D132" s="308" t="s">
        <v>24</v>
      </c>
      <c r="E132" s="308" t="s">
        <v>37</v>
      </c>
      <c r="F132" s="309">
        <v>14</v>
      </c>
      <c r="G132" s="310" t="s">
        <v>38</v>
      </c>
      <c r="H132" s="311">
        <v>4279.6000000000004</v>
      </c>
      <c r="I132" s="309">
        <v>104</v>
      </c>
      <c r="J132" s="317" t="s">
        <v>43</v>
      </c>
      <c r="K132" s="310" t="s">
        <v>2</v>
      </c>
      <c r="L132" s="386">
        <f>L133+L134</f>
        <v>187430.24</v>
      </c>
      <c r="M132" s="386">
        <f t="shared" ref="M132:P132" si="44">M133+M134</f>
        <v>20000</v>
      </c>
      <c r="N132" s="386">
        <f t="shared" si="44"/>
        <v>0</v>
      </c>
      <c r="O132" s="386">
        <f t="shared" si="44"/>
        <v>159058.73000000001</v>
      </c>
      <c r="P132" s="386">
        <f t="shared" si="44"/>
        <v>8371.5099999999802</v>
      </c>
      <c r="Q132" s="237">
        <f t="shared" si="32"/>
        <v>187430.24</v>
      </c>
    </row>
    <row r="133" spans="1:17" s="11" customFormat="1" ht="51.75" customHeight="1">
      <c r="A133" s="531"/>
      <c r="B133" s="307">
        <v>71952000</v>
      </c>
      <c r="C133" s="308" t="s">
        <v>24</v>
      </c>
      <c r="D133" s="308"/>
      <c r="E133" s="308"/>
      <c r="F133" s="310"/>
      <c r="G133" s="310"/>
      <c r="H133" s="327"/>
      <c r="I133" s="309"/>
      <c r="J133" s="454" t="s">
        <v>48</v>
      </c>
      <c r="K133" s="318" t="s">
        <v>40</v>
      </c>
      <c r="L133" s="389">
        <v>167430.24</v>
      </c>
      <c r="M133" s="386">
        <v>0</v>
      </c>
      <c r="N133" s="386"/>
      <c r="O133" s="382">
        <f>ROUND(L133*0.95,2)</f>
        <v>159058.73000000001</v>
      </c>
      <c r="P133" s="382">
        <f>L133-O133</f>
        <v>8371.5099999999802</v>
      </c>
      <c r="Q133" s="237">
        <f t="shared" si="32"/>
        <v>167430.24</v>
      </c>
    </row>
    <row r="134" spans="1:17" s="6" customFormat="1" ht="86.45" customHeight="1">
      <c r="A134" s="532"/>
      <c r="B134" s="307">
        <v>71952000</v>
      </c>
      <c r="C134" s="308" t="s">
        <v>24</v>
      </c>
      <c r="D134" s="308"/>
      <c r="E134" s="308"/>
      <c r="F134" s="310"/>
      <c r="G134" s="310"/>
      <c r="H134" s="327"/>
      <c r="I134" s="309"/>
      <c r="J134" s="454" t="s">
        <v>352</v>
      </c>
      <c r="K134" s="233" t="s">
        <v>185</v>
      </c>
      <c r="L134" s="386">
        <v>20000</v>
      </c>
      <c r="M134" s="386">
        <f t="shared" si="40"/>
        <v>20000</v>
      </c>
      <c r="N134" s="386"/>
      <c r="O134" s="303"/>
      <c r="P134" s="303"/>
      <c r="Q134" s="237">
        <f t="shared" si="32"/>
        <v>20000</v>
      </c>
    </row>
    <row r="135" spans="1:17" s="11" customFormat="1" ht="18.75" customHeight="1">
      <c r="A135" s="530">
        <v>10</v>
      </c>
      <c r="B135" s="307">
        <v>71952000</v>
      </c>
      <c r="C135" s="308" t="s">
        <v>24</v>
      </c>
      <c r="D135" s="308" t="s">
        <v>24</v>
      </c>
      <c r="E135" s="308" t="s">
        <v>37</v>
      </c>
      <c r="F135" s="309">
        <v>16</v>
      </c>
      <c r="G135" s="310" t="s">
        <v>38</v>
      </c>
      <c r="H135" s="316">
        <v>5310.4</v>
      </c>
      <c r="I135" s="309">
        <v>137</v>
      </c>
      <c r="J135" s="317" t="s">
        <v>43</v>
      </c>
      <c r="K135" s="310" t="s">
        <v>2</v>
      </c>
      <c r="L135" s="386">
        <f>L136+L137</f>
        <v>121747.02</v>
      </c>
      <c r="M135" s="386">
        <f t="shared" ref="M135:P135" si="45">M136+M137</f>
        <v>20000</v>
      </c>
      <c r="N135" s="386">
        <f t="shared" si="45"/>
        <v>0</v>
      </c>
      <c r="O135" s="386">
        <f t="shared" si="45"/>
        <v>96659.67</v>
      </c>
      <c r="P135" s="386">
        <f t="shared" si="45"/>
        <v>5087.3500000000058</v>
      </c>
      <c r="Q135" s="237">
        <f t="shared" si="32"/>
        <v>121747.02</v>
      </c>
    </row>
    <row r="136" spans="1:17" s="7" customFormat="1" ht="51.75" customHeight="1">
      <c r="A136" s="531"/>
      <c r="B136" s="307">
        <v>71952000</v>
      </c>
      <c r="C136" s="308" t="s">
        <v>24</v>
      </c>
      <c r="D136" s="308"/>
      <c r="E136" s="308"/>
      <c r="F136" s="310"/>
      <c r="G136" s="310"/>
      <c r="H136" s="327"/>
      <c r="I136" s="309"/>
      <c r="J136" s="454" t="s">
        <v>48</v>
      </c>
      <c r="K136" s="318" t="s">
        <v>40</v>
      </c>
      <c r="L136" s="389">
        <v>101747.02</v>
      </c>
      <c r="M136" s="386">
        <v>0</v>
      </c>
      <c r="N136" s="386"/>
      <c r="O136" s="382">
        <f>ROUND(L136*0.95,2)</f>
        <v>96659.67</v>
      </c>
      <c r="P136" s="382">
        <f>L136-O136</f>
        <v>5087.3500000000058</v>
      </c>
      <c r="Q136" s="237">
        <f t="shared" si="32"/>
        <v>101747.02</v>
      </c>
    </row>
    <row r="137" spans="1:17" s="11" customFormat="1" ht="84.6" customHeight="1">
      <c r="A137" s="532"/>
      <c r="B137" s="307">
        <v>71952000</v>
      </c>
      <c r="C137" s="308" t="s">
        <v>24</v>
      </c>
      <c r="D137" s="308"/>
      <c r="E137" s="308"/>
      <c r="F137" s="310"/>
      <c r="G137" s="310"/>
      <c r="H137" s="327"/>
      <c r="I137" s="309"/>
      <c r="J137" s="454" t="s">
        <v>352</v>
      </c>
      <c r="K137" s="233" t="s">
        <v>185</v>
      </c>
      <c r="L137" s="386">
        <v>20000</v>
      </c>
      <c r="M137" s="386">
        <f t="shared" si="40"/>
        <v>20000</v>
      </c>
      <c r="N137" s="386"/>
      <c r="O137" s="390"/>
      <c r="P137" s="390"/>
      <c r="Q137" s="237">
        <f t="shared" si="32"/>
        <v>20000</v>
      </c>
    </row>
    <row r="138" spans="1:17" s="7" customFormat="1" ht="18.75" customHeight="1">
      <c r="A138" s="530">
        <v>11</v>
      </c>
      <c r="B138" s="307">
        <v>71952000</v>
      </c>
      <c r="C138" s="308" t="s">
        <v>24</v>
      </c>
      <c r="D138" s="308" t="s">
        <v>24</v>
      </c>
      <c r="E138" s="308" t="s">
        <v>37</v>
      </c>
      <c r="F138" s="309">
        <v>22</v>
      </c>
      <c r="G138" s="310" t="s">
        <v>38</v>
      </c>
      <c r="H138" s="328">
        <v>6660.5</v>
      </c>
      <c r="I138" s="309">
        <v>182</v>
      </c>
      <c r="J138" s="317" t="s">
        <v>43</v>
      </c>
      <c r="K138" s="310" t="s">
        <v>2</v>
      </c>
      <c r="L138" s="386">
        <f>L139+L140</f>
        <v>281474.49</v>
      </c>
      <c r="M138" s="386">
        <f t="shared" ref="M138:P138" si="46">M139+M140</f>
        <v>20000</v>
      </c>
      <c r="N138" s="386">
        <f t="shared" si="46"/>
        <v>0</v>
      </c>
      <c r="O138" s="386">
        <f t="shared" si="46"/>
        <v>248400.77</v>
      </c>
      <c r="P138" s="386">
        <f t="shared" si="46"/>
        <v>13073.720000000001</v>
      </c>
      <c r="Q138" s="237">
        <f t="shared" si="32"/>
        <v>281474.49</v>
      </c>
    </row>
    <row r="139" spans="1:17" s="11" customFormat="1" ht="51.75" customHeight="1">
      <c r="A139" s="531"/>
      <c r="B139" s="307">
        <v>71952000</v>
      </c>
      <c r="C139" s="308" t="s">
        <v>24</v>
      </c>
      <c r="D139" s="308"/>
      <c r="E139" s="308"/>
      <c r="F139" s="310"/>
      <c r="G139" s="310"/>
      <c r="H139" s="327"/>
      <c r="I139" s="309"/>
      <c r="J139" s="454" t="s">
        <v>48</v>
      </c>
      <c r="K139" s="318" t="s">
        <v>40</v>
      </c>
      <c r="L139" s="389">
        <v>261474.49</v>
      </c>
      <c r="M139" s="386">
        <v>0</v>
      </c>
      <c r="N139" s="386"/>
      <c r="O139" s="382">
        <f>ROUND(L139*0.95,2)</f>
        <v>248400.77</v>
      </c>
      <c r="P139" s="382">
        <f>L139-O139</f>
        <v>13073.720000000001</v>
      </c>
      <c r="Q139" s="237">
        <f t="shared" si="32"/>
        <v>261474.49</v>
      </c>
    </row>
    <row r="140" spans="1:17" s="6" customFormat="1" ht="110.25">
      <c r="A140" s="532"/>
      <c r="B140" s="307">
        <v>71952000</v>
      </c>
      <c r="C140" s="308" t="s">
        <v>24</v>
      </c>
      <c r="D140" s="308"/>
      <c r="E140" s="308"/>
      <c r="F140" s="310"/>
      <c r="G140" s="310"/>
      <c r="H140" s="327"/>
      <c r="I140" s="309"/>
      <c r="J140" s="454" t="s">
        <v>352</v>
      </c>
      <c r="K140" s="233" t="s">
        <v>185</v>
      </c>
      <c r="L140" s="386">
        <v>20000</v>
      </c>
      <c r="M140" s="386">
        <f t="shared" si="40"/>
        <v>20000</v>
      </c>
      <c r="N140" s="386"/>
      <c r="O140" s="390"/>
      <c r="P140" s="390"/>
      <c r="Q140" s="237">
        <f t="shared" si="32"/>
        <v>20000</v>
      </c>
    </row>
    <row r="141" spans="1:17" s="7" customFormat="1" ht="18.75" customHeight="1">
      <c r="A141" s="530">
        <v>12</v>
      </c>
      <c r="B141" s="307">
        <v>71952000</v>
      </c>
      <c r="C141" s="308" t="s">
        <v>24</v>
      </c>
      <c r="D141" s="308" t="s">
        <v>24</v>
      </c>
      <c r="E141" s="308" t="s">
        <v>37</v>
      </c>
      <c r="F141" s="310">
        <v>56</v>
      </c>
      <c r="G141" s="310" t="s">
        <v>38</v>
      </c>
      <c r="H141" s="316">
        <v>826.6</v>
      </c>
      <c r="I141" s="309">
        <v>31</v>
      </c>
      <c r="J141" s="317" t="s">
        <v>43</v>
      </c>
      <c r="K141" s="310" t="s">
        <v>2</v>
      </c>
      <c r="L141" s="386">
        <f>L142+L143</f>
        <v>186191.5</v>
      </c>
      <c r="M141" s="386">
        <f t="shared" ref="M141:P141" si="47">M142+M143</f>
        <v>20000</v>
      </c>
      <c r="N141" s="386">
        <f t="shared" si="47"/>
        <v>0</v>
      </c>
      <c r="O141" s="386">
        <f t="shared" si="47"/>
        <v>157881.93</v>
      </c>
      <c r="P141" s="386">
        <f t="shared" si="47"/>
        <v>8309.570000000007</v>
      </c>
      <c r="Q141" s="237">
        <f t="shared" si="32"/>
        <v>186191.5</v>
      </c>
    </row>
    <row r="142" spans="1:17" s="11" customFormat="1" ht="51.75" customHeight="1">
      <c r="A142" s="531"/>
      <c r="B142" s="307">
        <v>71952000</v>
      </c>
      <c r="C142" s="308" t="s">
        <v>24</v>
      </c>
      <c r="D142" s="308"/>
      <c r="E142" s="308"/>
      <c r="F142" s="310"/>
      <c r="G142" s="310"/>
      <c r="H142" s="327"/>
      <c r="I142" s="309"/>
      <c r="J142" s="454" t="s">
        <v>48</v>
      </c>
      <c r="K142" s="318" t="s">
        <v>40</v>
      </c>
      <c r="L142" s="389">
        <v>166191.5</v>
      </c>
      <c r="M142" s="386">
        <v>0</v>
      </c>
      <c r="N142" s="386"/>
      <c r="O142" s="382">
        <f>ROUND(L142*0.95,2)</f>
        <v>157881.93</v>
      </c>
      <c r="P142" s="382">
        <f>L142-O142</f>
        <v>8309.570000000007</v>
      </c>
      <c r="Q142" s="237">
        <f t="shared" si="32"/>
        <v>166191.5</v>
      </c>
    </row>
    <row r="143" spans="1:17" s="6" customFormat="1" ht="85.15" customHeight="1">
      <c r="A143" s="532"/>
      <c r="B143" s="307">
        <v>71952000</v>
      </c>
      <c r="C143" s="308" t="s">
        <v>24</v>
      </c>
      <c r="D143" s="308"/>
      <c r="E143" s="308"/>
      <c r="F143" s="310"/>
      <c r="G143" s="310"/>
      <c r="H143" s="327"/>
      <c r="I143" s="309"/>
      <c r="J143" s="454" t="s">
        <v>352</v>
      </c>
      <c r="K143" s="233" t="s">
        <v>185</v>
      </c>
      <c r="L143" s="386">
        <v>20000</v>
      </c>
      <c r="M143" s="386">
        <f t="shared" si="40"/>
        <v>20000</v>
      </c>
      <c r="N143" s="386"/>
      <c r="O143" s="303"/>
      <c r="P143" s="303"/>
      <c r="Q143" s="237">
        <f t="shared" si="32"/>
        <v>20000</v>
      </c>
    </row>
    <row r="144" spans="1:17" s="6" customFormat="1" ht="18.75" customHeight="1">
      <c r="A144" s="530">
        <v>13</v>
      </c>
      <c r="B144" s="307">
        <v>71952000</v>
      </c>
      <c r="C144" s="308" t="s">
        <v>24</v>
      </c>
      <c r="D144" s="308" t="s">
        <v>24</v>
      </c>
      <c r="E144" s="312" t="s">
        <v>46</v>
      </c>
      <c r="F144" s="309">
        <v>6</v>
      </c>
      <c r="G144" s="310" t="s">
        <v>38</v>
      </c>
      <c r="H144" s="325">
        <v>1422.5</v>
      </c>
      <c r="I144" s="309">
        <v>61</v>
      </c>
      <c r="J144" s="317" t="s">
        <v>43</v>
      </c>
      <c r="K144" s="310" t="s">
        <v>2</v>
      </c>
      <c r="L144" s="386">
        <f>L145+L146</f>
        <v>243705.74</v>
      </c>
      <c r="M144" s="386">
        <f t="shared" ref="M144:P144" si="48">M145+M146</f>
        <v>20000</v>
      </c>
      <c r="N144" s="386">
        <f t="shared" si="48"/>
        <v>0</v>
      </c>
      <c r="O144" s="386">
        <f t="shared" si="48"/>
        <v>212520.45</v>
      </c>
      <c r="P144" s="386">
        <f t="shared" si="48"/>
        <v>11185.289999999979</v>
      </c>
      <c r="Q144" s="237">
        <f t="shared" si="32"/>
        <v>243705.74</v>
      </c>
    </row>
    <row r="145" spans="1:19" s="6" customFormat="1" ht="51.75" customHeight="1">
      <c r="A145" s="531"/>
      <c r="B145" s="307">
        <v>71952000</v>
      </c>
      <c r="C145" s="308" t="s">
        <v>24</v>
      </c>
      <c r="D145" s="308"/>
      <c r="E145" s="308"/>
      <c r="F145" s="310"/>
      <c r="G145" s="310"/>
      <c r="H145" s="327"/>
      <c r="I145" s="309"/>
      <c r="J145" s="454" t="s">
        <v>48</v>
      </c>
      <c r="K145" s="318" t="s">
        <v>40</v>
      </c>
      <c r="L145" s="455">
        <v>223705.74</v>
      </c>
      <c r="M145" s="386">
        <v>0</v>
      </c>
      <c r="N145" s="386"/>
      <c r="O145" s="382">
        <f>ROUND(L145*0.95,2)</f>
        <v>212520.45</v>
      </c>
      <c r="P145" s="382">
        <f>L145-O145</f>
        <v>11185.289999999979</v>
      </c>
      <c r="Q145" s="237">
        <f t="shared" si="32"/>
        <v>223705.74</v>
      </c>
    </row>
    <row r="146" spans="1:19" s="6" customFormat="1" ht="82.15" customHeight="1">
      <c r="A146" s="532"/>
      <c r="B146" s="307">
        <v>71952000</v>
      </c>
      <c r="C146" s="308" t="s">
        <v>24</v>
      </c>
      <c r="D146" s="308"/>
      <c r="E146" s="308"/>
      <c r="F146" s="310"/>
      <c r="G146" s="310"/>
      <c r="H146" s="327"/>
      <c r="I146" s="309"/>
      <c r="J146" s="454" t="s">
        <v>352</v>
      </c>
      <c r="K146" s="233" t="s">
        <v>185</v>
      </c>
      <c r="L146" s="386">
        <v>20000</v>
      </c>
      <c r="M146" s="386">
        <v>20000</v>
      </c>
      <c r="N146" s="386"/>
      <c r="O146" s="303"/>
      <c r="P146" s="303"/>
      <c r="Q146" s="237">
        <f t="shared" si="32"/>
        <v>20000</v>
      </c>
    </row>
    <row r="147" spans="1:19" s="7" customFormat="1" ht="18.75" customHeight="1">
      <c r="A147" s="530">
        <v>14</v>
      </c>
      <c r="B147" s="307">
        <v>71952000</v>
      </c>
      <c r="C147" s="308" t="s">
        <v>24</v>
      </c>
      <c r="D147" s="308" t="s">
        <v>24</v>
      </c>
      <c r="E147" s="312" t="s">
        <v>42</v>
      </c>
      <c r="F147" s="309">
        <v>17</v>
      </c>
      <c r="G147" s="310" t="s">
        <v>38</v>
      </c>
      <c r="H147" s="328">
        <v>3485.2</v>
      </c>
      <c r="I147" s="309">
        <v>138</v>
      </c>
      <c r="J147" s="317" t="s">
        <v>43</v>
      </c>
      <c r="K147" s="310" t="s">
        <v>2</v>
      </c>
      <c r="L147" s="386">
        <f>L148</f>
        <v>20000</v>
      </c>
      <c r="M147" s="386">
        <f t="shared" ref="M147:P147" si="49">M148</f>
        <v>20000</v>
      </c>
      <c r="N147" s="386">
        <f t="shared" si="49"/>
        <v>0</v>
      </c>
      <c r="O147" s="386">
        <f t="shared" si="49"/>
        <v>0</v>
      </c>
      <c r="P147" s="386">
        <f t="shared" si="49"/>
        <v>0</v>
      </c>
      <c r="Q147" s="237">
        <f t="shared" si="32"/>
        <v>20000</v>
      </c>
    </row>
    <row r="148" spans="1:19" s="11" customFormat="1" ht="79.900000000000006" customHeight="1">
      <c r="A148" s="532"/>
      <c r="B148" s="307">
        <v>71952000</v>
      </c>
      <c r="C148" s="308" t="s">
        <v>24</v>
      </c>
      <c r="D148" s="308"/>
      <c r="E148" s="308"/>
      <c r="F148" s="310"/>
      <c r="G148" s="310"/>
      <c r="H148" s="327"/>
      <c r="I148" s="309"/>
      <c r="J148" s="454" t="s">
        <v>352</v>
      </c>
      <c r="K148" s="233" t="s">
        <v>185</v>
      </c>
      <c r="L148" s="386">
        <v>20000</v>
      </c>
      <c r="M148" s="386">
        <v>20000</v>
      </c>
      <c r="N148" s="386"/>
      <c r="O148" s="303"/>
      <c r="P148" s="303"/>
      <c r="Q148" s="237">
        <f t="shared" si="32"/>
        <v>20000</v>
      </c>
    </row>
    <row r="149" spans="1:19" s="75" customFormat="1" ht="15.75" customHeight="1">
      <c r="A149" s="530">
        <v>15</v>
      </c>
      <c r="B149" s="307">
        <v>71952000</v>
      </c>
      <c r="C149" s="308" t="s">
        <v>24</v>
      </c>
      <c r="D149" s="308" t="s">
        <v>24</v>
      </c>
      <c r="E149" s="312" t="s">
        <v>42</v>
      </c>
      <c r="F149" s="309">
        <v>2</v>
      </c>
      <c r="G149" s="310" t="s">
        <v>38</v>
      </c>
      <c r="H149" s="328">
        <v>4252</v>
      </c>
      <c r="I149" s="309">
        <v>162</v>
      </c>
      <c r="J149" s="308" t="s">
        <v>43</v>
      </c>
      <c r="K149" s="310" t="s">
        <v>2</v>
      </c>
      <c r="L149" s="386">
        <f>L150+L151</f>
        <v>113854.36</v>
      </c>
      <c r="M149" s="386">
        <f t="shared" ref="M149:O149" si="50">M150+M151</f>
        <v>20000</v>
      </c>
      <c r="N149" s="386">
        <f t="shared" si="50"/>
        <v>0</v>
      </c>
      <c r="O149" s="386">
        <f t="shared" si="50"/>
        <v>89161.64</v>
      </c>
      <c r="P149" s="386">
        <f>P150+P151</f>
        <v>4692.7200000000012</v>
      </c>
      <c r="Q149" s="237">
        <f>M149+N149+O149+P149</f>
        <v>113854.36</v>
      </c>
      <c r="R149" s="224"/>
      <c r="S149" s="224"/>
    </row>
    <row r="150" spans="1:19" s="75" customFormat="1" ht="51.75" customHeight="1">
      <c r="A150" s="531"/>
      <c r="B150" s="307">
        <v>71952000</v>
      </c>
      <c r="C150" s="308" t="s">
        <v>24</v>
      </c>
      <c r="D150" s="308"/>
      <c r="E150" s="308"/>
      <c r="F150" s="310"/>
      <c r="G150" s="310"/>
      <c r="H150" s="327"/>
      <c r="I150" s="309"/>
      <c r="J150" s="454" t="s">
        <v>48</v>
      </c>
      <c r="K150" s="318" t="s">
        <v>40</v>
      </c>
      <c r="L150" s="389">
        <v>93854.36</v>
      </c>
      <c r="M150" s="386"/>
      <c r="N150" s="386"/>
      <c r="O150" s="382">
        <f>ROUND(L150*0.95,2)</f>
        <v>89161.64</v>
      </c>
      <c r="P150" s="382">
        <f>L150-O150</f>
        <v>4692.7200000000012</v>
      </c>
      <c r="Q150" s="237">
        <f t="shared" si="32"/>
        <v>93854.36</v>
      </c>
      <c r="R150" s="224"/>
      <c r="S150" s="224"/>
    </row>
    <row r="151" spans="1:19" s="75" customFormat="1" ht="85.15" customHeight="1">
      <c r="A151" s="532"/>
      <c r="B151" s="307">
        <v>71952000</v>
      </c>
      <c r="C151" s="308" t="s">
        <v>24</v>
      </c>
      <c r="D151" s="308"/>
      <c r="E151" s="308"/>
      <c r="F151" s="310"/>
      <c r="G151" s="310"/>
      <c r="H151" s="327"/>
      <c r="I151" s="309"/>
      <c r="J151" s="454" t="s">
        <v>352</v>
      </c>
      <c r="K151" s="233" t="s">
        <v>185</v>
      </c>
      <c r="L151" s="386">
        <v>20000</v>
      </c>
      <c r="M151" s="386">
        <f t="shared" ref="M151" si="51">L151</f>
        <v>20000</v>
      </c>
      <c r="N151" s="386"/>
      <c r="O151" s="303"/>
      <c r="P151" s="303"/>
      <c r="Q151" s="237">
        <f t="shared" si="32"/>
        <v>20000</v>
      </c>
      <c r="R151" s="224"/>
      <c r="S151" s="224"/>
    </row>
    <row r="152" spans="1:19" s="15" customFormat="1" ht="18.75" customHeight="1">
      <c r="A152" s="514" t="s">
        <v>290</v>
      </c>
      <c r="B152" s="515"/>
      <c r="C152" s="515"/>
      <c r="D152" s="515"/>
      <c r="E152" s="516"/>
      <c r="F152" s="238">
        <v>7</v>
      </c>
      <c r="G152" s="448" t="s">
        <v>2</v>
      </c>
      <c r="H152" s="261">
        <f>H154+H160+H166+H169+H172+H175+H178</f>
        <v>31241.31</v>
      </c>
      <c r="I152" s="238">
        <f>I154+I160+I166+I169+I172+I175+I178</f>
        <v>852</v>
      </c>
      <c r="J152" s="448" t="s">
        <v>2</v>
      </c>
      <c r="K152" s="253" t="s">
        <v>2</v>
      </c>
      <c r="L152" s="261">
        <f>L154+L160+L166+L169+L172+L175+L178</f>
        <v>25291658.210000001</v>
      </c>
      <c r="M152" s="261">
        <f>M154+M160+M166+M169+M172+M175+M178</f>
        <v>23413161</v>
      </c>
      <c r="N152" s="261">
        <f>N154+N160+N166+N169+N172+N175+N178</f>
        <v>0</v>
      </c>
      <c r="O152" s="261">
        <f>O154+O160+O166+O169+O172+O175+O178+O153</f>
        <v>1784999.996</v>
      </c>
      <c r="P152" s="261">
        <f>P154+P160+P166+P169+P172+P175+P178</f>
        <v>93924.853999999992</v>
      </c>
      <c r="Q152" s="237">
        <f t="shared" ref="Q152:Q158" si="52">M152+N152+O152+P152</f>
        <v>25292085.849999998</v>
      </c>
      <c r="R152" s="247"/>
    </row>
    <row r="153" spans="1:19" s="13" customFormat="1" ht="18.75" customHeight="1">
      <c r="A153" s="514" t="s">
        <v>282</v>
      </c>
      <c r="B153" s="515"/>
      <c r="C153" s="515"/>
      <c r="D153" s="515"/>
      <c r="E153" s="515"/>
      <c r="F153" s="515"/>
      <c r="G153" s="515"/>
      <c r="H153" s="515"/>
      <c r="I153" s="516"/>
      <c r="J153" s="448" t="s">
        <v>2</v>
      </c>
      <c r="K153" s="253" t="s">
        <v>2</v>
      </c>
      <c r="L153" s="382"/>
      <c r="M153" s="382"/>
      <c r="N153" s="382"/>
      <c r="O153" s="391">
        <v>427.64</v>
      </c>
      <c r="P153" s="382"/>
      <c r="Q153" s="237">
        <f t="shared" si="52"/>
        <v>427.64</v>
      </c>
    </row>
    <row r="154" spans="1:19" s="14" customFormat="1" ht="18.75" customHeight="1">
      <c r="A154" s="432">
        <v>1</v>
      </c>
      <c r="B154" s="329">
        <v>71953000</v>
      </c>
      <c r="C154" s="243" t="s">
        <v>12</v>
      </c>
      <c r="D154" s="243" t="s">
        <v>12</v>
      </c>
      <c r="E154" s="243" t="s">
        <v>50</v>
      </c>
      <c r="F154" s="244">
        <v>20</v>
      </c>
      <c r="G154" s="330" t="s">
        <v>38</v>
      </c>
      <c r="H154" s="331">
        <v>3570.28</v>
      </c>
      <c r="I154" s="238">
        <v>145</v>
      </c>
      <c r="J154" s="454" t="s">
        <v>39</v>
      </c>
      <c r="K154" s="253" t="s">
        <v>2</v>
      </c>
      <c r="L154" s="392">
        <f>L155+L156+L157+L158+L159</f>
        <v>5662567</v>
      </c>
      <c r="M154" s="392">
        <f>M155+M156+M157+M158+M159</f>
        <v>5662567</v>
      </c>
      <c r="N154" s="392">
        <f t="shared" ref="N154:P154" si="53">N155+N156+N157+N158+N159</f>
        <v>0</v>
      </c>
      <c r="O154" s="392">
        <f t="shared" si="53"/>
        <v>0</v>
      </c>
      <c r="P154" s="392">
        <f t="shared" si="53"/>
        <v>0</v>
      </c>
      <c r="Q154" s="237">
        <f t="shared" si="52"/>
        <v>5662567</v>
      </c>
    </row>
    <row r="155" spans="1:19" s="8" customFormat="1" ht="31.5" customHeight="1">
      <c r="A155" s="433"/>
      <c r="B155" s="329">
        <v>71953000</v>
      </c>
      <c r="C155" s="243" t="s">
        <v>12</v>
      </c>
      <c r="D155" s="243"/>
      <c r="E155" s="243"/>
      <c r="F155" s="244"/>
      <c r="G155" s="330"/>
      <c r="H155" s="332"/>
      <c r="I155" s="238"/>
      <c r="J155" s="454" t="s">
        <v>107</v>
      </c>
      <c r="K155" s="233" t="s">
        <v>108</v>
      </c>
      <c r="L155" s="392">
        <v>914612</v>
      </c>
      <c r="M155" s="392">
        <f>L155</f>
        <v>914612</v>
      </c>
      <c r="N155" s="392"/>
      <c r="O155" s="392"/>
      <c r="P155" s="392"/>
      <c r="Q155" s="237">
        <f t="shared" si="52"/>
        <v>914612</v>
      </c>
    </row>
    <row r="156" spans="1:19" s="7" customFormat="1" ht="31.5" customHeight="1">
      <c r="A156" s="433"/>
      <c r="B156" s="329">
        <v>71953000</v>
      </c>
      <c r="C156" s="243" t="s">
        <v>12</v>
      </c>
      <c r="D156" s="243"/>
      <c r="E156" s="243"/>
      <c r="F156" s="244"/>
      <c r="G156" s="330"/>
      <c r="H156" s="332"/>
      <c r="I156" s="238"/>
      <c r="J156" s="454" t="s">
        <v>112</v>
      </c>
      <c r="K156" s="233" t="s">
        <v>113</v>
      </c>
      <c r="L156" s="392">
        <v>1657041</v>
      </c>
      <c r="M156" s="392">
        <f t="shared" ref="M156:M159" si="54">L156</f>
        <v>1657041</v>
      </c>
      <c r="N156" s="392"/>
      <c r="O156" s="392"/>
      <c r="P156" s="392"/>
      <c r="Q156" s="237">
        <f t="shared" si="52"/>
        <v>1657041</v>
      </c>
    </row>
    <row r="157" spans="1:19" s="14" customFormat="1" ht="31.5" customHeight="1">
      <c r="A157" s="433"/>
      <c r="B157" s="329">
        <v>71953000</v>
      </c>
      <c r="C157" s="243" t="s">
        <v>12</v>
      </c>
      <c r="D157" s="243"/>
      <c r="E157" s="243"/>
      <c r="F157" s="244"/>
      <c r="G157" s="330"/>
      <c r="H157" s="332"/>
      <c r="I157" s="238"/>
      <c r="J157" s="454" t="s">
        <v>105</v>
      </c>
      <c r="K157" s="233" t="s">
        <v>106</v>
      </c>
      <c r="L157" s="392">
        <v>1008316</v>
      </c>
      <c r="M157" s="392">
        <f t="shared" si="54"/>
        <v>1008316</v>
      </c>
      <c r="N157" s="392"/>
      <c r="O157" s="392"/>
      <c r="P157" s="392"/>
      <c r="Q157" s="237">
        <f t="shared" si="52"/>
        <v>1008316</v>
      </c>
    </row>
    <row r="158" spans="1:19" s="14" customFormat="1" ht="31.5" customHeight="1">
      <c r="A158" s="433"/>
      <c r="B158" s="329">
        <v>71953000</v>
      </c>
      <c r="C158" s="243" t="s">
        <v>12</v>
      </c>
      <c r="D158" s="243"/>
      <c r="E158" s="243"/>
      <c r="F158" s="244"/>
      <c r="G158" s="330"/>
      <c r="H158" s="332"/>
      <c r="I158" s="238"/>
      <c r="J158" s="454" t="s">
        <v>103</v>
      </c>
      <c r="K158" s="233" t="s">
        <v>104</v>
      </c>
      <c r="L158" s="392">
        <v>1963958</v>
      </c>
      <c r="M158" s="392">
        <f>L158</f>
        <v>1963958</v>
      </c>
      <c r="N158" s="392"/>
      <c r="O158" s="392"/>
      <c r="P158" s="392"/>
      <c r="Q158" s="237">
        <f t="shared" si="52"/>
        <v>1963958</v>
      </c>
    </row>
    <row r="159" spans="1:19" s="7" customFormat="1" ht="18" customHeight="1">
      <c r="A159" s="434"/>
      <c r="B159" s="329">
        <v>71953000</v>
      </c>
      <c r="C159" s="243" t="s">
        <v>12</v>
      </c>
      <c r="D159" s="243"/>
      <c r="E159" s="243"/>
      <c r="F159" s="244"/>
      <c r="G159" s="330"/>
      <c r="H159" s="332"/>
      <c r="I159" s="238"/>
      <c r="J159" s="454" t="s">
        <v>100</v>
      </c>
      <c r="K159" s="252" t="s">
        <v>181</v>
      </c>
      <c r="L159" s="392">
        <v>118640</v>
      </c>
      <c r="M159" s="392">
        <f t="shared" si="54"/>
        <v>118640</v>
      </c>
      <c r="N159" s="393"/>
      <c r="O159" s="393"/>
      <c r="P159" s="393"/>
      <c r="Q159" s="237">
        <f t="shared" si="32"/>
        <v>118640</v>
      </c>
    </row>
    <row r="160" spans="1:19" s="6" customFormat="1" ht="15.75" customHeight="1">
      <c r="A160" s="432">
        <v>2</v>
      </c>
      <c r="B160" s="329">
        <v>71953000</v>
      </c>
      <c r="C160" s="243" t="s">
        <v>12</v>
      </c>
      <c r="D160" s="243" t="s">
        <v>12</v>
      </c>
      <c r="E160" s="243" t="s">
        <v>50</v>
      </c>
      <c r="F160" s="244">
        <v>22</v>
      </c>
      <c r="G160" s="330" t="s">
        <v>38</v>
      </c>
      <c r="H160" s="331">
        <v>4334.9399999999996</v>
      </c>
      <c r="I160" s="238">
        <v>91</v>
      </c>
      <c r="J160" s="454" t="s">
        <v>39</v>
      </c>
      <c r="K160" s="253" t="s">
        <v>2</v>
      </c>
      <c r="L160" s="392">
        <f>L161+L162+L163+L164+L165</f>
        <v>9911184</v>
      </c>
      <c r="M160" s="392">
        <f>M161+M162+M163+M165+M164</f>
        <v>9911184</v>
      </c>
      <c r="N160" s="392">
        <f t="shared" ref="N160:P160" si="55">N161+N162+N163+N165</f>
        <v>0</v>
      </c>
      <c r="O160" s="392">
        <f t="shared" si="55"/>
        <v>0</v>
      </c>
      <c r="P160" s="392">
        <f t="shared" si="55"/>
        <v>0</v>
      </c>
      <c r="Q160" s="237">
        <f t="shared" ref="Q160:Q168" si="56">M160+N160+O160+P160</f>
        <v>9911184</v>
      </c>
    </row>
    <row r="161" spans="1:17" s="6" customFormat="1" ht="31.5" customHeight="1">
      <c r="A161" s="433"/>
      <c r="B161" s="329">
        <v>71953000</v>
      </c>
      <c r="C161" s="243" t="s">
        <v>12</v>
      </c>
      <c r="D161" s="243"/>
      <c r="E161" s="243"/>
      <c r="F161" s="244"/>
      <c r="G161" s="330"/>
      <c r="H161" s="332"/>
      <c r="I161" s="238"/>
      <c r="J161" s="454" t="s">
        <v>107</v>
      </c>
      <c r="K161" s="233" t="s">
        <v>108</v>
      </c>
      <c r="L161" s="392">
        <v>1120785</v>
      </c>
      <c r="M161" s="392">
        <f t="shared" ref="M161:M165" si="57">L161</f>
        <v>1120785</v>
      </c>
      <c r="N161" s="392"/>
      <c r="O161" s="392"/>
      <c r="P161" s="392"/>
      <c r="Q161" s="237">
        <f t="shared" si="56"/>
        <v>1120785</v>
      </c>
    </row>
    <row r="162" spans="1:17" s="7" customFormat="1" ht="31.5" customHeight="1">
      <c r="A162" s="433"/>
      <c r="B162" s="329">
        <v>71953000</v>
      </c>
      <c r="C162" s="243" t="s">
        <v>12</v>
      </c>
      <c r="D162" s="243"/>
      <c r="E162" s="243"/>
      <c r="F162" s="244"/>
      <c r="G162" s="330"/>
      <c r="H162" s="332"/>
      <c r="I162" s="238"/>
      <c r="J162" s="454" t="s">
        <v>112</v>
      </c>
      <c r="K162" s="233" t="s">
        <v>113</v>
      </c>
      <c r="L162" s="392">
        <v>5003906</v>
      </c>
      <c r="M162" s="392">
        <f t="shared" si="57"/>
        <v>5003906</v>
      </c>
      <c r="N162" s="392"/>
      <c r="O162" s="392"/>
      <c r="P162" s="392"/>
      <c r="Q162" s="237">
        <f t="shared" si="56"/>
        <v>5003906</v>
      </c>
    </row>
    <row r="163" spans="1:17" s="6" customFormat="1" ht="31.5" customHeight="1">
      <c r="A163" s="485"/>
      <c r="B163" s="329">
        <v>71953000</v>
      </c>
      <c r="C163" s="243" t="s">
        <v>12</v>
      </c>
      <c r="D163" s="243"/>
      <c r="E163" s="243"/>
      <c r="F163" s="244"/>
      <c r="G163" s="330"/>
      <c r="H163" s="332"/>
      <c r="I163" s="238"/>
      <c r="J163" s="454" t="s">
        <v>105</v>
      </c>
      <c r="K163" s="233" t="s">
        <v>106</v>
      </c>
      <c r="L163" s="392">
        <v>1389892</v>
      </c>
      <c r="M163" s="392">
        <f t="shared" si="57"/>
        <v>1389892</v>
      </c>
      <c r="N163" s="392"/>
      <c r="O163" s="392"/>
      <c r="P163" s="392"/>
      <c r="Q163" s="237">
        <f t="shared" si="56"/>
        <v>1389892</v>
      </c>
    </row>
    <row r="164" spans="1:17" s="7" customFormat="1" ht="31.5">
      <c r="A164" s="485"/>
      <c r="B164" s="329">
        <v>71953000</v>
      </c>
      <c r="C164" s="243" t="s">
        <v>12</v>
      </c>
      <c r="D164" s="243"/>
      <c r="E164" s="243"/>
      <c r="F164" s="244"/>
      <c r="G164" s="330"/>
      <c r="H164" s="332"/>
      <c r="I164" s="238"/>
      <c r="J164" s="454" t="s">
        <v>103</v>
      </c>
      <c r="K164" s="252" t="s">
        <v>104</v>
      </c>
      <c r="L164" s="392">
        <v>2188945</v>
      </c>
      <c r="M164" s="392">
        <f t="shared" si="57"/>
        <v>2188945</v>
      </c>
      <c r="N164" s="393"/>
      <c r="O164" s="393"/>
      <c r="P164" s="393"/>
      <c r="Q164" s="237">
        <f t="shared" si="56"/>
        <v>2188945</v>
      </c>
    </row>
    <row r="165" spans="1:17" s="7" customFormat="1" ht="18.75" customHeight="1">
      <c r="A165" s="485"/>
      <c r="B165" s="329">
        <v>71953000</v>
      </c>
      <c r="C165" s="243" t="s">
        <v>12</v>
      </c>
      <c r="D165" s="243"/>
      <c r="E165" s="243"/>
      <c r="F165" s="244"/>
      <c r="G165" s="330"/>
      <c r="H165" s="332"/>
      <c r="I165" s="238"/>
      <c r="J165" s="454" t="s">
        <v>100</v>
      </c>
      <c r="K165" s="252" t="s">
        <v>181</v>
      </c>
      <c r="L165" s="392">
        <v>207656</v>
      </c>
      <c r="M165" s="392">
        <f t="shared" si="57"/>
        <v>207656</v>
      </c>
      <c r="N165" s="393"/>
      <c r="O165" s="393"/>
      <c r="P165" s="393"/>
      <c r="Q165" s="237">
        <f t="shared" si="56"/>
        <v>207656</v>
      </c>
    </row>
    <row r="166" spans="1:17" s="6" customFormat="1" ht="15.75" customHeight="1">
      <c r="A166" s="432">
        <v>3</v>
      </c>
      <c r="B166" s="448">
        <v>71953000</v>
      </c>
      <c r="C166" s="243" t="s">
        <v>12</v>
      </c>
      <c r="D166" s="243" t="s">
        <v>12</v>
      </c>
      <c r="E166" s="243" t="s">
        <v>114</v>
      </c>
      <c r="F166" s="244">
        <v>65</v>
      </c>
      <c r="G166" s="330" t="s">
        <v>38</v>
      </c>
      <c r="H166" s="331">
        <v>5140</v>
      </c>
      <c r="I166" s="238">
        <v>153</v>
      </c>
      <c r="J166" s="454" t="s">
        <v>39</v>
      </c>
      <c r="K166" s="253" t="s">
        <v>2</v>
      </c>
      <c r="L166" s="392">
        <f>L167+L168</f>
        <v>7759410</v>
      </c>
      <c r="M166" s="392">
        <f>M167+M168</f>
        <v>7759410</v>
      </c>
      <c r="N166" s="392">
        <f t="shared" ref="N166:P166" si="58">N167+N168</f>
        <v>0</v>
      </c>
      <c r="O166" s="392">
        <f t="shared" si="58"/>
        <v>0</v>
      </c>
      <c r="P166" s="392">
        <f t="shared" si="58"/>
        <v>0</v>
      </c>
      <c r="Q166" s="237">
        <f t="shared" si="56"/>
        <v>7759410</v>
      </c>
    </row>
    <row r="167" spans="1:17" s="6" customFormat="1" ht="15.75" customHeight="1">
      <c r="A167" s="433"/>
      <c r="B167" s="448">
        <v>71953000</v>
      </c>
      <c r="C167" s="243" t="s">
        <v>12</v>
      </c>
      <c r="D167" s="243"/>
      <c r="E167" s="243"/>
      <c r="F167" s="244"/>
      <c r="G167" s="330"/>
      <c r="H167" s="332"/>
      <c r="I167" s="238"/>
      <c r="J167" s="454" t="s">
        <v>101</v>
      </c>
      <c r="K167" s="233" t="s">
        <v>102</v>
      </c>
      <c r="L167" s="392">
        <v>7596837</v>
      </c>
      <c r="M167" s="392">
        <f>L167</f>
        <v>7596837</v>
      </c>
      <c r="N167" s="392"/>
      <c r="O167" s="393"/>
      <c r="P167" s="393"/>
      <c r="Q167" s="237">
        <f t="shared" si="56"/>
        <v>7596837</v>
      </c>
    </row>
    <row r="168" spans="1:17" s="7" customFormat="1" ht="18.75" customHeight="1">
      <c r="A168" s="434"/>
      <c r="B168" s="448">
        <v>71953000</v>
      </c>
      <c r="C168" s="243" t="s">
        <v>12</v>
      </c>
      <c r="D168" s="243"/>
      <c r="E168" s="243"/>
      <c r="F168" s="244"/>
      <c r="G168" s="330"/>
      <c r="H168" s="332"/>
      <c r="I168" s="238"/>
      <c r="J168" s="454" t="s">
        <v>100</v>
      </c>
      <c r="K168" s="252" t="s">
        <v>181</v>
      </c>
      <c r="L168" s="392">
        <v>162573</v>
      </c>
      <c r="M168" s="392">
        <f>L168</f>
        <v>162573</v>
      </c>
      <c r="N168" s="393"/>
      <c r="O168" s="393"/>
      <c r="P168" s="393"/>
      <c r="Q168" s="237">
        <f t="shared" si="56"/>
        <v>162573</v>
      </c>
    </row>
    <row r="169" spans="1:17" s="6" customFormat="1" ht="15.75" customHeight="1">
      <c r="A169" s="432">
        <v>4</v>
      </c>
      <c r="B169" s="448">
        <v>71953000</v>
      </c>
      <c r="C169" s="243" t="s">
        <v>12</v>
      </c>
      <c r="D169" s="243" t="s">
        <v>12</v>
      </c>
      <c r="E169" s="243" t="s">
        <v>51</v>
      </c>
      <c r="F169" s="244" t="s">
        <v>186</v>
      </c>
      <c r="G169" s="330" t="s">
        <v>38</v>
      </c>
      <c r="H169" s="331">
        <v>2729.64</v>
      </c>
      <c r="I169" s="238">
        <v>122</v>
      </c>
      <c r="J169" s="454" t="s">
        <v>39</v>
      </c>
      <c r="K169" s="253" t="s">
        <v>2</v>
      </c>
      <c r="L169" s="392">
        <f>L170+L171</f>
        <v>254154.81</v>
      </c>
      <c r="M169" s="392">
        <f t="shared" ref="M169:P169" si="59">M170+M171</f>
        <v>20000</v>
      </c>
      <c r="N169" s="392">
        <f t="shared" si="59"/>
        <v>0</v>
      </c>
      <c r="O169" s="392">
        <f t="shared" si="59"/>
        <v>222447.07</v>
      </c>
      <c r="P169" s="392">
        <f t="shared" si="59"/>
        <v>11707.74</v>
      </c>
      <c r="Q169" s="237">
        <f t="shared" ref="Q169:Q239" si="60">M169+N169+O169+P169</f>
        <v>254154.81</v>
      </c>
    </row>
    <row r="170" spans="1:17" s="6" customFormat="1" ht="51.75" customHeight="1">
      <c r="A170" s="433"/>
      <c r="B170" s="448">
        <v>71953000</v>
      </c>
      <c r="C170" s="243" t="s">
        <v>12</v>
      </c>
      <c r="D170" s="243"/>
      <c r="E170" s="243"/>
      <c r="F170" s="244"/>
      <c r="G170" s="330"/>
      <c r="H170" s="332"/>
      <c r="I170" s="238"/>
      <c r="J170" s="454" t="s">
        <v>48</v>
      </c>
      <c r="K170" s="333" t="s">
        <v>40</v>
      </c>
      <c r="L170" s="392">
        <v>234154.81</v>
      </c>
      <c r="M170" s="392"/>
      <c r="N170" s="393"/>
      <c r="O170" s="382">
        <f>ROUND(L170*0.95,2)</f>
        <v>222447.07</v>
      </c>
      <c r="P170" s="382">
        <f>ROUND(L170*0.05,2)</f>
        <v>11707.74</v>
      </c>
      <c r="Q170" s="237">
        <f t="shared" si="60"/>
        <v>234154.81</v>
      </c>
    </row>
    <row r="171" spans="1:17" s="7" customFormat="1" ht="83.45" customHeight="1">
      <c r="A171" s="434"/>
      <c r="B171" s="448">
        <v>71953000</v>
      </c>
      <c r="C171" s="243" t="s">
        <v>12</v>
      </c>
      <c r="D171" s="243"/>
      <c r="E171" s="243"/>
      <c r="F171" s="244"/>
      <c r="G171" s="330"/>
      <c r="H171" s="332"/>
      <c r="I171" s="238"/>
      <c r="J171" s="454" t="s">
        <v>352</v>
      </c>
      <c r="K171" s="233" t="s">
        <v>185</v>
      </c>
      <c r="L171" s="392">
        <v>20000</v>
      </c>
      <c r="M171" s="392">
        <v>20000</v>
      </c>
      <c r="N171" s="393"/>
      <c r="O171" s="393"/>
      <c r="P171" s="393"/>
      <c r="Q171" s="237">
        <f t="shared" si="60"/>
        <v>20000</v>
      </c>
    </row>
    <row r="172" spans="1:17" s="6" customFormat="1" ht="15.75" customHeight="1">
      <c r="A172" s="432">
        <v>5</v>
      </c>
      <c r="B172" s="448">
        <v>71953000</v>
      </c>
      <c r="C172" s="243" t="s">
        <v>12</v>
      </c>
      <c r="D172" s="243" t="s">
        <v>12</v>
      </c>
      <c r="E172" s="243" t="s">
        <v>51</v>
      </c>
      <c r="F172" s="244">
        <v>8</v>
      </c>
      <c r="G172" s="330" t="s">
        <v>38</v>
      </c>
      <c r="H172" s="331">
        <v>9611.82</v>
      </c>
      <c r="I172" s="238">
        <v>195</v>
      </c>
      <c r="J172" s="454" t="s">
        <v>39</v>
      </c>
      <c r="K172" s="253" t="s">
        <v>2</v>
      </c>
      <c r="L172" s="392">
        <f>L173+L174</f>
        <v>958412.09</v>
      </c>
      <c r="M172" s="392">
        <f t="shared" ref="M172:P172" si="61">M173+M174</f>
        <v>20000</v>
      </c>
      <c r="N172" s="392">
        <f t="shared" si="61"/>
        <v>0</v>
      </c>
      <c r="O172" s="392">
        <f t="shared" si="61"/>
        <v>891491.49</v>
      </c>
      <c r="P172" s="392">
        <f t="shared" si="61"/>
        <v>46920.6</v>
      </c>
      <c r="Q172" s="237">
        <f t="shared" si="60"/>
        <v>958412.09</v>
      </c>
    </row>
    <row r="173" spans="1:17" s="6" customFormat="1" ht="51.75" customHeight="1">
      <c r="A173" s="433"/>
      <c r="B173" s="448">
        <v>71953000</v>
      </c>
      <c r="C173" s="243" t="s">
        <v>12</v>
      </c>
      <c r="D173" s="243"/>
      <c r="E173" s="243"/>
      <c r="F173" s="244"/>
      <c r="G173" s="330"/>
      <c r="H173" s="332"/>
      <c r="I173" s="238"/>
      <c r="J173" s="454" t="s">
        <v>48</v>
      </c>
      <c r="K173" s="333" t="s">
        <v>40</v>
      </c>
      <c r="L173" s="392">
        <v>938412.09</v>
      </c>
      <c r="M173" s="392"/>
      <c r="N173" s="393"/>
      <c r="O173" s="382">
        <f>ROUND(L173*0.95,2)</f>
        <v>891491.49</v>
      </c>
      <c r="P173" s="382">
        <f>ROUND(L173*0.05,2)</f>
        <v>46920.6</v>
      </c>
      <c r="Q173" s="237">
        <f t="shared" si="60"/>
        <v>938412.09</v>
      </c>
    </row>
    <row r="174" spans="1:17" s="7" customFormat="1" ht="84.6" customHeight="1">
      <c r="A174" s="434"/>
      <c r="B174" s="448">
        <v>71953000</v>
      </c>
      <c r="C174" s="243" t="s">
        <v>12</v>
      </c>
      <c r="D174" s="243"/>
      <c r="E174" s="243"/>
      <c r="F174" s="244"/>
      <c r="G174" s="330"/>
      <c r="H174" s="332"/>
      <c r="I174" s="238"/>
      <c r="J174" s="454" t="s">
        <v>352</v>
      </c>
      <c r="K174" s="233" t="s">
        <v>185</v>
      </c>
      <c r="L174" s="392">
        <v>20000</v>
      </c>
      <c r="M174" s="392">
        <v>20000</v>
      </c>
      <c r="N174" s="393"/>
      <c r="O174" s="393"/>
      <c r="P174" s="393"/>
      <c r="Q174" s="237">
        <f t="shared" si="60"/>
        <v>20000</v>
      </c>
    </row>
    <row r="175" spans="1:17" s="8" customFormat="1" ht="18.75" customHeight="1">
      <c r="A175" s="432">
        <v>6</v>
      </c>
      <c r="B175" s="448">
        <v>71953000</v>
      </c>
      <c r="C175" s="243" t="s">
        <v>12</v>
      </c>
      <c r="D175" s="243" t="s">
        <v>12</v>
      </c>
      <c r="E175" s="243" t="s">
        <v>116</v>
      </c>
      <c r="F175" s="244">
        <v>30</v>
      </c>
      <c r="G175" s="334" t="s">
        <v>38</v>
      </c>
      <c r="H175" s="331">
        <v>4231.93</v>
      </c>
      <c r="I175" s="238">
        <v>114</v>
      </c>
      <c r="J175" s="454" t="s">
        <v>39</v>
      </c>
      <c r="K175" s="253" t="s">
        <v>2</v>
      </c>
      <c r="L175" s="392">
        <f t="shared" ref="L175:P175" si="62">L176+L177</f>
        <v>586329.03</v>
      </c>
      <c r="M175" s="392">
        <f t="shared" si="62"/>
        <v>20000</v>
      </c>
      <c r="N175" s="392">
        <f t="shared" si="62"/>
        <v>0</v>
      </c>
      <c r="O175" s="392">
        <f t="shared" si="62"/>
        <v>538012.57999999996</v>
      </c>
      <c r="P175" s="392">
        <f t="shared" si="62"/>
        <v>28316.45</v>
      </c>
      <c r="Q175" s="237">
        <f t="shared" si="60"/>
        <v>586329.02999999991</v>
      </c>
    </row>
    <row r="176" spans="1:17" s="8" customFormat="1" ht="51.75" customHeight="1">
      <c r="A176" s="433"/>
      <c r="B176" s="448">
        <v>71953000</v>
      </c>
      <c r="C176" s="243" t="s">
        <v>12</v>
      </c>
      <c r="D176" s="243"/>
      <c r="E176" s="243"/>
      <c r="F176" s="244"/>
      <c r="G176" s="330"/>
      <c r="H176" s="332"/>
      <c r="I176" s="238"/>
      <c r="J176" s="454" t="s">
        <v>48</v>
      </c>
      <c r="K176" s="333" t="s">
        <v>40</v>
      </c>
      <c r="L176" s="392">
        <v>566329.03</v>
      </c>
      <c r="M176" s="392"/>
      <c r="N176" s="393"/>
      <c r="O176" s="382">
        <f>ROUND(L176*0.95,2)</f>
        <v>538012.57999999996</v>
      </c>
      <c r="P176" s="382">
        <f>ROUND(L176*0.05,2)</f>
        <v>28316.45</v>
      </c>
      <c r="Q176" s="237">
        <f t="shared" si="60"/>
        <v>566329.02999999991</v>
      </c>
    </row>
    <row r="177" spans="1:18" s="8" customFormat="1" ht="80.45" customHeight="1">
      <c r="A177" s="434"/>
      <c r="B177" s="448">
        <v>71953000</v>
      </c>
      <c r="C177" s="243" t="s">
        <v>12</v>
      </c>
      <c r="D177" s="243"/>
      <c r="E177" s="243"/>
      <c r="F177" s="244"/>
      <c r="G177" s="330"/>
      <c r="H177" s="332"/>
      <c r="I177" s="238"/>
      <c r="J177" s="454" t="s">
        <v>352</v>
      </c>
      <c r="K177" s="233" t="s">
        <v>185</v>
      </c>
      <c r="L177" s="392">
        <v>20000</v>
      </c>
      <c r="M177" s="392">
        <v>20000</v>
      </c>
      <c r="N177" s="393"/>
      <c r="O177" s="393"/>
      <c r="P177" s="393"/>
      <c r="Q177" s="237">
        <f t="shared" si="60"/>
        <v>20000</v>
      </c>
    </row>
    <row r="178" spans="1:18" s="8" customFormat="1" ht="18.75" customHeight="1">
      <c r="A178" s="432">
        <v>7</v>
      </c>
      <c r="B178" s="329">
        <v>71953000</v>
      </c>
      <c r="C178" s="243" t="s">
        <v>12</v>
      </c>
      <c r="D178" s="243" t="s">
        <v>12</v>
      </c>
      <c r="E178" s="243" t="s">
        <v>51</v>
      </c>
      <c r="F178" s="244">
        <v>4</v>
      </c>
      <c r="G178" s="334" t="s">
        <v>38</v>
      </c>
      <c r="H178" s="331">
        <v>1622.7</v>
      </c>
      <c r="I178" s="238">
        <v>32</v>
      </c>
      <c r="J178" s="454" t="s">
        <v>39</v>
      </c>
      <c r="K178" s="333" t="s">
        <v>2</v>
      </c>
      <c r="L178" s="392">
        <f>L179+L180</f>
        <v>159601.28</v>
      </c>
      <c r="M178" s="392">
        <f t="shared" ref="M178:P178" si="63">M179+M180</f>
        <v>20000</v>
      </c>
      <c r="N178" s="392">
        <f t="shared" si="63"/>
        <v>0</v>
      </c>
      <c r="O178" s="392">
        <f t="shared" si="63"/>
        <v>132621.21599999999</v>
      </c>
      <c r="P178" s="392">
        <f t="shared" si="63"/>
        <v>6980.0640000000003</v>
      </c>
      <c r="Q178" s="237">
        <f t="shared" si="60"/>
        <v>159601.28</v>
      </c>
    </row>
    <row r="179" spans="1:18" s="14" customFormat="1" ht="51.75" customHeight="1">
      <c r="A179" s="433"/>
      <c r="B179" s="329">
        <v>71953000</v>
      </c>
      <c r="C179" s="243" t="s">
        <v>12</v>
      </c>
      <c r="D179" s="446"/>
      <c r="E179" s="454"/>
      <c r="F179" s="238"/>
      <c r="G179" s="448"/>
      <c r="H179" s="335"/>
      <c r="I179" s="238"/>
      <c r="J179" s="454" t="s">
        <v>48</v>
      </c>
      <c r="K179" s="336" t="s">
        <v>40</v>
      </c>
      <c r="L179" s="288">
        <v>139601.28</v>
      </c>
      <c r="M179" s="288"/>
      <c r="N179" s="394"/>
      <c r="O179" s="382">
        <f>L179*0.95</f>
        <v>132621.21599999999</v>
      </c>
      <c r="P179" s="382">
        <f>L179*0.05</f>
        <v>6980.0640000000003</v>
      </c>
      <c r="Q179" s="237">
        <f t="shared" si="60"/>
        <v>139601.28</v>
      </c>
    </row>
    <row r="180" spans="1:18" s="14" customFormat="1" ht="79.900000000000006" customHeight="1">
      <c r="A180" s="434"/>
      <c r="B180" s="329">
        <v>71953000</v>
      </c>
      <c r="C180" s="243" t="s">
        <v>12</v>
      </c>
      <c r="D180" s="446"/>
      <c r="E180" s="454"/>
      <c r="F180" s="238"/>
      <c r="G180" s="448"/>
      <c r="H180" s="335"/>
      <c r="I180" s="238"/>
      <c r="J180" s="454" t="s">
        <v>352</v>
      </c>
      <c r="K180" s="233" t="s">
        <v>185</v>
      </c>
      <c r="L180" s="288">
        <v>20000</v>
      </c>
      <c r="M180" s="288">
        <f>L180</f>
        <v>20000</v>
      </c>
      <c r="N180" s="394"/>
      <c r="O180" s="395"/>
      <c r="P180" s="396"/>
      <c r="Q180" s="237">
        <f t="shared" si="60"/>
        <v>20000</v>
      </c>
    </row>
    <row r="181" spans="1:18" s="8" customFormat="1" ht="18.75" customHeight="1">
      <c r="A181" s="548" t="s">
        <v>291</v>
      </c>
      <c r="B181" s="549"/>
      <c r="C181" s="549"/>
      <c r="D181" s="549"/>
      <c r="E181" s="550"/>
      <c r="F181" s="238">
        <v>19</v>
      </c>
      <c r="G181" s="448" t="s">
        <v>2</v>
      </c>
      <c r="H181" s="261">
        <f>H183+H190+H198+H201+H204+H207+H219+H222+H225+H228+H235+H242+H245+H251+H254+H257+H248+H260+H212</f>
        <v>71672.180000000008</v>
      </c>
      <c r="I181" s="238">
        <f>I183+I190+I198+I201+I204+I207+I219+I222+I225+I228+I235+I242+I245+I251+I254+I257+I248+I260+I212</f>
        <v>3574</v>
      </c>
      <c r="J181" s="448" t="s">
        <v>2</v>
      </c>
      <c r="K181" s="253" t="s">
        <v>2</v>
      </c>
      <c r="L181" s="261">
        <f>L183+L190+L198+L201+L204+L207+L219+L222+L225+L228+L235+L242+L245+L251+L254+L257+L248+L260+L212</f>
        <v>101925192.68999998</v>
      </c>
      <c r="M181" s="261">
        <f>M183+M190+M198+M201+M204+M207+M219+M222+M225+M228+M235+M242+M245+M251+M254+M257+M248+M260+M212</f>
        <v>98512040</v>
      </c>
      <c r="N181" s="261">
        <f>N183+N190+N198+N201+N204+N207+N219+N222+N225+N228+N235+N242+N245+N251+N254+N257+N248+N260+N212</f>
        <v>0</v>
      </c>
      <c r="O181" s="261">
        <f>O183+O190+O198+O201+O204+O207+O219+O222+O225+O228+O235+O242+O245+O251+O254+O257+O248+O260+O182+O212</f>
        <v>3649999.9954999997</v>
      </c>
      <c r="P181" s="261">
        <f>P183+P190+P198+P201+P204+P207+P219+P222+P225+P228+P235+P242+P245+P251+P254+P257+P248+P260+P212</f>
        <v>170657.63450000001</v>
      </c>
      <c r="Q181" s="237">
        <f>M181+N181+O181+P181</f>
        <v>102332697.63</v>
      </c>
      <c r="R181" s="248"/>
    </row>
    <row r="182" spans="1:18" s="8" customFormat="1" ht="18.75" customHeight="1">
      <c r="A182" s="514" t="s">
        <v>281</v>
      </c>
      <c r="B182" s="515"/>
      <c r="C182" s="515"/>
      <c r="D182" s="515"/>
      <c r="E182" s="515"/>
      <c r="F182" s="515"/>
      <c r="G182" s="515"/>
      <c r="H182" s="515"/>
      <c r="I182" s="516"/>
      <c r="J182" s="448" t="s">
        <v>2</v>
      </c>
      <c r="K182" s="253" t="s">
        <v>2</v>
      </c>
      <c r="L182" s="382"/>
      <c r="M182" s="382"/>
      <c r="N182" s="382"/>
      <c r="O182" s="383">
        <v>407504.94</v>
      </c>
      <c r="P182" s="382"/>
      <c r="Q182" s="237">
        <f>M182+N182+O182+P182</f>
        <v>407504.94</v>
      </c>
    </row>
    <row r="183" spans="1:18" s="8" customFormat="1" ht="18.75" customHeight="1">
      <c r="A183" s="484">
        <v>1</v>
      </c>
      <c r="B183" s="329">
        <v>71955000</v>
      </c>
      <c r="C183" s="445" t="s">
        <v>11</v>
      </c>
      <c r="D183" s="445" t="s">
        <v>11</v>
      </c>
      <c r="E183" s="445" t="s">
        <v>49</v>
      </c>
      <c r="F183" s="238">
        <v>6</v>
      </c>
      <c r="G183" s="253" t="s">
        <v>38</v>
      </c>
      <c r="H183" s="337">
        <v>1642.4</v>
      </c>
      <c r="I183" s="238">
        <v>91</v>
      </c>
      <c r="J183" s="454" t="s">
        <v>39</v>
      </c>
      <c r="K183" s="253" t="s">
        <v>2</v>
      </c>
      <c r="L183" s="349">
        <f>L184+L185+L186+L187+L188+L189</f>
        <v>8515702</v>
      </c>
      <c r="M183" s="349">
        <f>M184+M185+M186+M187+M188+M189</f>
        <v>8515702</v>
      </c>
      <c r="N183" s="349">
        <f t="shared" ref="N183:P183" si="64">N184+N185+N186+N187+N188+N189</f>
        <v>0</v>
      </c>
      <c r="O183" s="349">
        <f t="shared" si="64"/>
        <v>0</v>
      </c>
      <c r="P183" s="349">
        <f t="shared" si="64"/>
        <v>0</v>
      </c>
      <c r="Q183" s="237">
        <f>M183+N183+O183+P183</f>
        <v>8515702</v>
      </c>
    </row>
    <row r="184" spans="1:18" s="8" customFormat="1" ht="18.75" customHeight="1">
      <c r="A184" s="485"/>
      <c r="B184" s="329">
        <v>71955000</v>
      </c>
      <c r="C184" s="445" t="s">
        <v>11</v>
      </c>
      <c r="D184" s="445"/>
      <c r="E184" s="445"/>
      <c r="F184" s="238"/>
      <c r="G184" s="338"/>
      <c r="H184" s="339"/>
      <c r="I184" s="238"/>
      <c r="J184" s="454" t="s">
        <v>101</v>
      </c>
      <c r="K184" s="233" t="s">
        <v>102</v>
      </c>
      <c r="L184" s="349">
        <v>2290564</v>
      </c>
      <c r="M184" s="349">
        <f t="shared" ref="M184:M194" si="65">L184</f>
        <v>2290564</v>
      </c>
      <c r="N184" s="383"/>
      <c r="O184" s="349"/>
      <c r="P184" s="383"/>
      <c r="Q184" s="237">
        <f>M184+N184+O184+P184</f>
        <v>2290564</v>
      </c>
    </row>
    <row r="185" spans="1:18" s="8" customFormat="1" ht="18.75" customHeight="1">
      <c r="A185" s="485"/>
      <c r="B185" s="329">
        <v>71955000</v>
      </c>
      <c r="C185" s="445" t="s">
        <v>11</v>
      </c>
      <c r="D185" s="445"/>
      <c r="E185" s="445"/>
      <c r="F185" s="238"/>
      <c r="G185" s="338"/>
      <c r="H185" s="339"/>
      <c r="I185" s="238"/>
      <c r="J185" s="454" t="s">
        <v>98</v>
      </c>
      <c r="K185" s="254">
        <v>10</v>
      </c>
      <c r="L185" s="349">
        <v>4404196</v>
      </c>
      <c r="M185" s="349">
        <f t="shared" si="65"/>
        <v>4404196</v>
      </c>
      <c r="N185" s="383"/>
      <c r="O185" s="349"/>
      <c r="P185" s="383"/>
      <c r="Q185" s="237">
        <f>M185+N185+O185+P185</f>
        <v>4404196</v>
      </c>
    </row>
    <row r="186" spans="1:18" s="8" customFormat="1" ht="31.5" customHeight="1">
      <c r="A186" s="485"/>
      <c r="B186" s="329">
        <v>71955000</v>
      </c>
      <c r="C186" s="445" t="s">
        <v>11</v>
      </c>
      <c r="D186" s="445"/>
      <c r="E186" s="445"/>
      <c r="F186" s="238"/>
      <c r="G186" s="338"/>
      <c r="H186" s="339"/>
      <c r="I186" s="238"/>
      <c r="J186" s="454" t="s">
        <v>112</v>
      </c>
      <c r="K186" s="233" t="s">
        <v>113</v>
      </c>
      <c r="L186" s="349">
        <v>1225739</v>
      </c>
      <c r="M186" s="349">
        <f t="shared" si="65"/>
        <v>1225739</v>
      </c>
      <c r="N186" s="383"/>
      <c r="O186" s="349"/>
      <c r="P186" s="383"/>
      <c r="Q186" s="237">
        <f t="shared" si="60"/>
        <v>1225739</v>
      </c>
    </row>
    <row r="187" spans="1:18" s="8" customFormat="1" ht="31.5" customHeight="1">
      <c r="A187" s="485"/>
      <c r="B187" s="329">
        <v>71955000</v>
      </c>
      <c r="C187" s="445" t="s">
        <v>11</v>
      </c>
      <c r="D187" s="445"/>
      <c r="E187" s="445"/>
      <c r="F187" s="238"/>
      <c r="G187" s="338"/>
      <c r="H187" s="339"/>
      <c r="I187" s="238"/>
      <c r="J187" s="454" t="s">
        <v>105</v>
      </c>
      <c r="K187" s="233" t="s">
        <v>106</v>
      </c>
      <c r="L187" s="349">
        <v>329343</v>
      </c>
      <c r="M187" s="349">
        <f t="shared" si="65"/>
        <v>329343</v>
      </c>
      <c r="N187" s="383"/>
      <c r="O187" s="349"/>
      <c r="P187" s="383"/>
      <c r="Q187" s="237">
        <f>M187+N187+O187+P187</f>
        <v>329343</v>
      </c>
    </row>
    <row r="188" spans="1:18" s="8" customFormat="1" ht="31.5" customHeight="1">
      <c r="A188" s="485"/>
      <c r="B188" s="329">
        <v>71955000</v>
      </c>
      <c r="C188" s="445" t="s">
        <v>11</v>
      </c>
      <c r="D188" s="445"/>
      <c r="E188" s="445"/>
      <c r="F188" s="238"/>
      <c r="G188" s="338"/>
      <c r="H188" s="339"/>
      <c r="I188" s="238"/>
      <c r="J188" s="454" t="s">
        <v>107</v>
      </c>
      <c r="K188" s="233" t="s">
        <v>108</v>
      </c>
      <c r="L188" s="349">
        <v>87442</v>
      </c>
      <c r="M188" s="349">
        <f t="shared" si="65"/>
        <v>87442</v>
      </c>
      <c r="N188" s="383"/>
      <c r="O188" s="349"/>
      <c r="P188" s="383"/>
      <c r="Q188" s="237">
        <f t="shared" si="60"/>
        <v>87442</v>
      </c>
    </row>
    <row r="189" spans="1:18" s="8" customFormat="1" ht="20.45" customHeight="1">
      <c r="A189" s="486"/>
      <c r="B189" s="329">
        <v>71955000</v>
      </c>
      <c r="C189" s="445" t="s">
        <v>11</v>
      </c>
      <c r="D189" s="445"/>
      <c r="E189" s="445"/>
      <c r="F189" s="238"/>
      <c r="G189" s="338"/>
      <c r="H189" s="339"/>
      <c r="I189" s="238"/>
      <c r="J189" s="454" t="s">
        <v>100</v>
      </c>
      <c r="K189" s="233" t="s">
        <v>181</v>
      </c>
      <c r="L189" s="349">
        <v>178418</v>
      </c>
      <c r="M189" s="349">
        <f t="shared" si="65"/>
        <v>178418</v>
      </c>
      <c r="N189" s="383"/>
      <c r="O189" s="349"/>
      <c r="P189" s="383"/>
      <c r="Q189" s="237">
        <f t="shared" si="60"/>
        <v>178418</v>
      </c>
    </row>
    <row r="190" spans="1:18" s="8" customFormat="1" ht="18.75" customHeight="1">
      <c r="A190" s="484">
        <v>2</v>
      </c>
      <c r="B190" s="329">
        <v>71955000</v>
      </c>
      <c r="C190" s="445" t="s">
        <v>11</v>
      </c>
      <c r="D190" s="445" t="s">
        <v>11</v>
      </c>
      <c r="E190" s="445" t="s">
        <v>49</v>
      </c>
      <c r="F190" s="238">
        <v>17</v>
      </c>
      <c r="G190" s="253" t="s">
        <v>38</v>
      </c>
      <c r="H190" s="337">
        <v>5748.59</v>
      </c>
      <c r="I190" s="238">
        <v>322</v>
      </c>
      <c r="J190" s="454" t="s">
        <v>39</v>
      </c>
      <c r="K190" s="253" t="s">
        <v>2</v>
      </c>
      <c r="L190" s="349">
        <f>L191+L192+L193+L194+L195+L196+L197</f>
        <v>13684216.48</v>
      </c>
      <c r="M190" s="349">
        <f>M191+M192+M193+M194+M195+M196+M197</f>
        <v>13531560</v>
      </c>
      <c r="N190" s="349">
        <f t="shared" ref="N190" si="66">N191+N192+N193+N194+N195+N196+N197</f>
        <v>0</v>
      </c>
      <c r="O190" s="349">
        <f>O191+O192+O193+O194+O195+O196+O197</f>
        <v>145023.65600000002</v>
      </c>
      <c r="P190" s="349">
        <f>P191+P192+P193+P194+P195+P196+P197</f>
        <v>7632.8240000000005</v>
      </c>
      <c r="Q190" s="237">
        <f t="shared" ref="Q190:Q200" si="67">M190+N190+O190+P190</f>
        <v>13684216.479999999</v>
      </c>
    </row>
    <row r="191" spans="1:18" s="8" customFormat="1" ht="18.75" customHeight="1">
      <c r="A191" s="485"/>
      <c r="B191" s="329">
        <v>71955000</v>
      </c>
      <c r="C191" s="445" t="s">
        <v>11</v>
      </c>
      <c r="D191" s="445"/>
      <c r="E191" s="445"/>
      <c r="F191" s="238"/>
      <c r="G191" s="338"/>
      <c r="H191" s="339"/>
      <c r="I191" s="238"/>
      <c r="J191" s="454" t="s">
        <v>101</v>
      </c>
      <c r="K191" s="233" t="s">
        <v>102</v>
      </c>
      <c r="L191" s="349">
        <v>8058962</v>
      </c>
      <c r="M191" s="349">
        <f t="shared" si="65"/>
        <v>8058962</v>
      </c>
      <c r="N191" s="383"/>
      <c r="O191" s="349"/>
      <c r="P191" s="383"/>
      <c r="Q191" s="237">
        <f t="shared" si="67"/>
        <v>8058962</v>
      </c>
    </row>
    <row r="192" spans="1:18" s="8" customFormat="1" ht="31.5" customHeight="1">
      <c r="A192" s="485"/>
      <c r="B192" s="329">
        <v>71955000</v>
      </c>
      <c r="C192" s="445" t="s">
        <v>11</v>
      </c>
      <c r="D192" s="445"/>
      <c r="E192" s="445"/>
      <c r="F192" s="238"/>
      <c r="G192" s="338"/>
      <c r="H192" s="339"/>
      <c r="I192" s="238"/>
      <c r="J192" s="454" t="s">
        <v>112</v>
      </c>
      <c r="K192" s="233" t="s">
        <v>113</v>
      </c>
      <c r="L192" s="349">
        <v>3229912</v>
      </c>
      <c r="M192" s="349">
        <f t="shared" si="65"/>
        <v>3229912</v>
      </c>
      <c r="N192" s="383"/>
      <c r="O192" s="349"/>
      <c r="P192" s="383"/>
      <c r="Q192" s="237">
        <f t="shared" si="67"/>
        <v>3229912</v>
      </c>
    </row>
    <row r="193" spans="1:17" s="8" customFormat="1" ht="31.5" customHeight="1">
      <c r="A193" s="485"/>
      <c r="B193" s="329">
        <v>71955000</v>
      </c>
      <c r="C193" s="445" t="s">
        <v>11</v>
      </c>
      <c r="D193" s="445"/>
      <c r="E193" s="445"/>
      <c r="F193" s="238"/>
      <c r="G193" s="338"/>
      <c r="H193" s="339"/>
      <c r="I193" s="238"/>
      <c r="J193" s="454" t="s">
        <v>105</v>
      </c>
      <c r="K193" s="233" t="s">
        <v>106</v>
      </c>
      <c r="L193" s="349">
        <v>956600</v>
      </c>
      <c r="M193" s="349">
        <f t="shared" si="65"/>
        <v>956600</v>
      </c>
      <c r="N193" s="383"/>
      <c r="O193" s="349"/>
      <c r="P193" s="383"/>
      <c r="Q193" s="237">
        <f t="shared" si="67"/>
        <v>956600</v>
      </c>
    </row>
    <row r="194" spans="1:17" s="8" customFormat="1" ht="31.5" customHeight="1">
      <c r="A194" s="485"/>
      <c r="B194" s="329">
        <v>71955000</v>
      </c>
      <c r="C194" s="445" t="s">
        <v>11</v>
      </c>
      <c r="D194" s="445"/>
      <c r="E194" s="445"/>
      <c r="F194" s="238"/>
      <c r="G194" s="338"/>
      <c r="H194" s="339"/>
      <c r="I194" s="238"/>
      <c r="J194" s="454" t="s">
        <v>107</v>
      </c>
      <c r="K194" s="233" t="s">
        <v>108</v>
      </c>
      <c r="L194" s="349">
        <v>982996</v>
      </c>
      <c r="M194" s="349">
        <f t="shared" si="65"/>
        <v>982996</v>
      </c>
      <c r="N194" s="383"/>
      <c r="O194" s="349"/>
      <c r="P194" s="383"/>
      <c r="Q194" s="237">
        <f t="shared" si="67"/>
        <v>982996</v>
      </c>
    </row>
    <row r="195" spans="1:17" s="8" customFormat="1" ht="51.75" customHeight="1">
      <c r="A195" s="485"/>
      <c r="B195" s="329">
        <v>71955000</v>
      </c>
      <c r="C195" s="445" t="s">
        <v>11</v>
      </c>
      <c r="D195" s="445"/>
      <c r="E195" s="445"/>
      <c r="F195" s="238"/>
      <c r="G195" s="338"/>
      <c r="H195" s="339"/>
      <c r="I195" s="238"/>
      <c r="J195" s="454" t="s">
        <v>48</v>
      </c>
      <c r="K195" s="254" t="s">
        <v>40</v>
      </c>
      <c r="L195" s="349">
        <v>152656.48000000001</v>
      </c>
      <c r="M195" s="349"/>
      <c r="N195" s="349"/>
      <c r="O195" s="382">
        <f>L195*0.95</f>
        <v>145023.65600000002</v>
      </c>
      <c r="P195" s="382">
        <f>L195*0.05</f>
        <v>7632.8240000000005</v>
      </c>
      <c r="Q195" s="237">
        <f t="shared" si="67"/>
        <v>152656.48000000001</v>
      </c>
    </row>
    <row r="196" spans="1:17" s="8" customFormat="1" ht="82.9" customHeight="1">
      <c r="A196" s="485"/>
      <c r="B196" s="329">
        <v>71955000</v>
      </c>
      <c r="C196" s="445" t="s">
        <v>11</v>
      </c>
      <c r="D196" s="445"/>
      <c r="E196" s="445"/>
      <c r="F196" s="238"/>
      <c r="G196" s="338"/>
      <c r="H196" s="339"/>
      <c r="I196" s="238"/>
      <c r="J196" s="454" t="s">
        <v>352</v>
      </c>
      <c r="K196" s="233" t="s">
        <v>185</v>
      </c>
      <c r="L196" s="349">
        <v>20000</v>
      </c>
      <c r="M196" s="349">
        <f>L196</f>
        <v>20000</v>
      </c>
      <c r="N196" s="383"/>
      <c r="O196" s="349"/>
      <c r="P196" s="383"/>
      <c r="Q196" s="237">
        <f t="shared" si="67"/>
        <v>20000</v>
      </c>
    </row>
    <row r="197" spans="1:17" s="8" customFormat="1" ht="15.75">
      <c r="A197" s="486"/>
      <c r="B197" s="329">
        <v>71955000</v>
      </c>
      <c r="C197" s="445" t="s">
        <v>11</v>
      </c>
      <c r="D197" s="445"/>
      <c r="E197" s="445"/>
      <c r="F197" s="238"/>
      <c r="G197" s="338"/>
      <c r="H197" s="339"/>
      <c r="I197" s="238"/>
      <c r="J197" s="454" t="s">
        <v>100</v>
      </c>
      <c r="K197" s="233" t="s">
        <v>181</v>
      </c>
      <c r="L197" s="349">
        <v>283090</v>
      </c>
      <c r="M197" s="349">
        <f t="shared" ref="M197:M200" si="68">L197</f>
        <v>283090</v>
      </c>
      <c r="N197" s="383"/>
      <c r="O197" s="349"/>
      <c r="P197" s="383"/>
      <c r="Q197" s="237">
        <f t="shared" si="67"/>
        <v>283090</v>
      </c>
    </row>
    <row r="198" spans="1:17" s="6" customFormat="1" ht="15.75" customHeight="1">
      <c r="A198" s="484">
        <v>3</v>
      </c>
      <c r="B198" s="329">
        <v>71955000</v>
      </c>
      <c r="C198" s="445" t="s">
        <v>11</v>
      </c>
      <c r="D198" s="445" t="s">
        <v>11</v>
      </c>
      <c r="E198" s="445" t="s">
        <v>49</v>
      </c>
      <c r="F198" s="238">
        <v>25</v>
      </c>
      <c r="G198" s="253" t="s">
        <v>38</v>
      </c>
      <c r="H198" s="337">
        <v>5760.5</v>
      </c>
      <c r="I198" s="238">
        <v>292</v>
      </c>
      <c r="J198" s="454" t="s">
        <v>39</v>
      </c>
      <c r="K198" s="253" t="s">
        <v>2</v>
      </c>
      <c r="L198" s="349">
        <f>L199+L200</f>
        <v>8047328</v>
      </c>
      <c r="M198" s="349">
        <f>M199+M200</f>
        <v>8047328</v>
      </c>
      <c r="N198" s="349">
        <f t="shared" ref="N198:P198" si="69">N199+N200</f>
        <v>0</v>
      </c>
      <c r="O198" s="349">
        <f t="shared" si="69"/>
        <v>0</v>
      </c>
      <c r="P198" s="349">
        <f t="shared" si="69"/>
        <v>0</v>
      </c>
      <c r="Q198" s="237">
        <f t="shared" si="67"/>
        <v>8047328</v>
      </c>
    </row>
    <row r="199" spans="1:17" s="7" customFormat="1" ht="18.75" customHeight="1">
      <c r="A199" s="485"/>
      <c r="B199" s="329">
        <v>71955000</v>
      </c>
      <c r="C199" s="445" t="s">
        <v>11</v>
      </c>
      <c r="D199" s="445"/>
      <c r="E199" s="445"/>
      <c r="F199" s="238"/>
      <c r="G199" s="338"/>
      <c r="H199" s="339"/>
      <c r="I199" s="238"/>
      <c r="J199" s="454" t="s">
        <v>101</v>
      </c>
      <c r="K199" s="233" t="s">
        <v>102</v>
      </c>
      <c r="L199" s="261">
        <v>7878723</v>
      </c>
      <c r="M199" s="349">
        <f t="shared" si="68"/>
        <v>7878723</v>
      </c>
      <c r="N199" s="349"/>
      <c r="O199" s="349"/>
      <c r="P199" s="349"/>
      <c r="Q199" s="237">
        <f t="shared" si="67"/>
        <v>7878723</v>
      </c>
    </row>
    <row r="200" spans="1:17" s="7" customFormat="1" ht="18.75" customHeight="1">
      <c r="A200" s="486"/>
      <c r="B200" s="329">
        <v>71955000</v>
      </c>
      <c r="C200" s="445" t="s">
        <v>11</v>
      </c>
      <c r="D200" s="445"/>
      <c r="E200" s="445"/>
      <c r="F200" s="238"/>
      <c r="G200" s="338"/>
      <c r="H200" s="339"/>
      <c r="I200" s="238"/>
      <c r="J200" s="454" t="s">
        <v>100</v>
      </c>
      <c r="K200" s="233" t="s">
        <v>181</v>
      </c>
      <c r="L200" s="261">
        <v>168605</v>
      </c>
      <c r="M200" s="349">
        <f t="shared" si="68"/>
        <v>168605</v>
      </c>
      <c r="N200" s="349"/>
      <c r="O200" s="349"/>
      <c r="P200" s="349"/>
      <c r="Q200" s="237">
        <f t="shared" si="67"/>
        <v>168605</v>
      </c>
    </row>
    <row r="201" spans="1:17" s="12" customFormat="1" ht="18.75" customHeight="1">
      <c r="A201" s="520">
        <v>4</v>
      </c>
      <c r="B201" s="329">
        <v>71955000</v>
      </c>
      <c r="C201" s="445" t="s">
        <v>11</v>
      </c>
      <c r="D201" s="445" t="s">
        <v>11</v>
      </c>
      <c r="E201" s="445" t="s">
        <v>49</v>
      </c>
      <c r="F201" s="238">
        <v>27</v>
      </c>
      <c r="G201" s="253" t="s">
        <v>38</v>
      </c>
      <c r="H201" s="337">
        <v>3168.08</v>
      </c>
      <c r="I201" s="238">
        <v>150</v>
      </c>
      <c r="J201" s="454" t="s">
        <v>39</v>
      </c>
      <c r="K201" s="253" t="s">
        <v>2</v>
      </c>
      <c r="L201" s="349">
        <f>L202+L203</f>
        <v>461209.68</v>
      </c>
      <c r="M201" s="349">
        <f t="shared" ref="M201:P201" si="70">M202+M203</f>
        <v>20000</v>
      </c>
      <c r="N201" s="349">
        <f t="shared" si="70"/>
        <v>0</v>
      </c>
      <c r="O201" s="349">
        <f t="shared" si="70"/>
        <v>419149.196</v>
      </c>
      <c r="P201" s="349">
        <f t="shared" si="70"/>
        <v>22060.484</v>
      </c>
      <c r="Q201" s="237">
        <f t="shared" si="60"/>
        <v>461209.68</v>
      </c>
    </row>
    <row r="202" spans="1:17" s="10" customFormat="1" ht="51.75" customHeight="1">
      <c r="A202" s="520"/>
      <c r="B202" s="329">
        <v>71955000</v>
      </c>
      <c r="C202" s="445" t="s">
        <v>11</v>
      </c>
      <c r="D202" s="445"/>
      <c r="E202" s="445"/>
      <c r="F202" s="238"/>
      <c r="G202" s="338"/>
      <c r="H202" s="339"/>
      <c r="I202" s="238"/>
      <c r="J202" s="454" t="s">
        <v>48</v>
      </c>
      <c r="K202" s="254" t="s">
        <v>40</v>
      </c>
      <c r="L202" s="349">
        <v>441209.68</v>
      </c>
      <c r="M202" s="349"/>
      <c r="N202" s="349"/>
      <c r="O202" s="382">
        <f>L202*0.95</f>
        <v>419149.196</v>
      </c>
      <c r="P202" s="382">
        <f>L202*0.05</f>
        <v>22060.484</v>
      </c>
      <c r="Q202" s="237">
        <f t="shared" si="60"/>
        <v>441209.68</v>
      </c>
    </row>
    <row r="203" spans="1:17" s="8" customFormat="1" ht="81.599999999999994" customHeight="1">
      <c r="A203" s="520"/>
      <c r="B203" s="329">
        <v>71955000</v>
      </c>
      <c r="C203" s="445" t="s">
        <v>11</v>
      </c>
      <c r="D203" s="445"/>
      <c r="E203" s="445"/>
      <c r="F203" s="238"/>
      <c r="G203" s="338"/>
      <c r="H203" s="339"/>
      <c r="I203" s="238"/>
      <c r="J203" s="454" t="s">
        <v>352</v>
      </c>
      <c r="K203" s="233" t="s">
        <v>185</v>
      </c>
      <c r="L203" s="349">
        <v>20000</v>
      </c>
      <c r="M203" s="349">
        <f t="shared" ref="M203:M259" si="71">L203</f>
        <v>20000</v>
      </c>
      <c r="N203" s="383"/>
      <c r="O203" s="349"/>
      <c r="P203" s="383"/>
      <c r="Q203" s="237">
        <f t="shared" si="60"/>
        <v>20000</v>
      </c>
    </row>
    <row r="204" spans="1:17" s="8" customFormat="1" ht="18.75" customHeight="1">
      <c r="A204" s="520">
        <v>5</v>
      </c>
      <c r="B204" s="329">
        <v>71955000</v>
      </c>
      <c r="C204" s="445" t="s">
        <v>11</v>
      </c>
      <c r="D204" s="445" t="s">
        <v>11</v>
      </c>
      <c r="E204" s="445" t="s">
        <v>47</v>
      </c>
      <c r="F204" s="238">
        <v>16</v>
      </c>
      <c r="G204" s="253" t="s">
        <v>38</v>
      </c>
      <c r="H204" s="337">
        <v>6599.45</v>
      </c>
      <c r="I204" s="238">
        <v>395</v>
      </c>
      <c r="J204" s="454" t="s">
        <v>39</v>
      </c>
      <c r="K204" s="253" t="s">
        <v>2</v>
      </c>
      <c r="L204" s="349">
        <f>L205+L206</f>
        <v>581344.31000000006</v>
      </c>
      <c r="M204" s="349">
        <f t="shared" ref="M204:P204" si="72">M205+M206</f>
        <v>20000</v>
      </c>
      <c r="N204" s="349">
        <f t="shared" si="72"/>
        <v>0</v>
      </c>
      <c r="O204" s="349">
        <f t="shared" si="72"/>
        <v>533277.09450000001</v>
      </c>
      <c r="P204" s="349">
        <f t="shared" si="72"/>
        <v>28067.215500000006</v>
      </c>
      <c r="Q204" s="237">
        <f t="shared" si="60"/>
        <v>581344.31000000006</v>
      </c>
    </row>
    <row r="205" spans="1:17" s="8" customFormat="1" ht="51.75" customHeight="1">
      <c r="A205" s="520"/>
      <c r="B205" s="329">
        <v>71955000</v>
      </c>
      <c r="C205" s="445" t="s">
        <v>11</v>
      </c>
      <c r="D205" s="445"/>
      <c r="E205" s="445"/>
      <c r="F205" s="238"/>
      <c r="G205" s="338"/>
      <c r="H205" s="339"/>
      <c r="I205" s="238"/>
      <c r="J205" s="454" t="s">
        <v>48</v>
      </c>
      <c r="K205" s="340" t="s">
        <v>40</v>
      </c>
      <c r="L205" s="349">
        <v>561344.31000000006</v>
      </c>
      <c r="M205" s="349"/>
      <c r="N205" s="349"/>
      <c r="O205" s="382">
        <f>L205*0.95</f>
        <v>533277.09450000001</v>
      </c>
      <c r="P205" s="382">
        <f>L205*0.05</f>
        <v>28067.215500000006</v>
      </c>
      <c r="Q205" s="237">
        <f t="shared" si="60"/>
        <v>561344.31000000006</v>
      </c>
    </row>
    <row r="206" spans="1:17" s="8" customFormat="1" ht="82.9" customHeight="1">
      <c r="A206" s="520"/>
      <c r="B206" s="329">
        <v>71955000</v>
      </c>
      <c r="C206" s="445" t="s">
        <v>11</v>
      </c>
      <c r="D206" s="445"/>
      <c r="E206" s="445"/>
      <c r="F206" s="238"/>
      <c r="G206" s="338"/>
      <c r="H206" s="339"/>
      <c r="I206" s="238"/>
      <c r="J206" s="454" t="s">
        <v>352</v>
      </c>
      <c r="K206" s="233" t="s">
        <v>185</v>
      </c>
      <c r="L206" s="349">
        <v>20000</v>
      </c>
      <c r="M206" s="349">
        <f>L206</f>
        <v>20000</v>
      </c>
      <c r="N206" s="383"/>
      <c r="O206" s="349"/>
      <c r="P206" s="383"/>
      <c r="Q206" s="237">
        <f t="shared" si="60"/>
        <v>20000</v>
      </c>
    </row>
    <row r="207" spans="1:17" s="8" customFormat="1" ht="18.75" customHeight="1">
      <c r="A207" s="484">
        <v>6</v>
      </c>
      <c r="B207" s="329">
        <v>71955000</v>
      </c>
      <c r="C207" s="445" t="s">
        <v>11</v>
      </c>
      <c r="D207" s="445" t="s">
        <v>11</v>
      </c>
      <c r="E207" s="445" t="s">
        <v>47</v>
      </c>
      <c r="F207" s="238">
        <v>20</v>
      </c>
      <c r="G207" s="253" t="s">
        <v>38</v>
      </c>
      <c r="H207" s="337">
        <v>3279.5</v>
      </c>
      <c r="I207" s="238">
        <v>175</v>
      </c>
      <c r="J207" s="454" t="s">
        <v>39</v>
      </c>
      <c r="K207" s="253" t="s">
        <v>2</v>
      </c>
      <c r="L207" s="349">
        <f>L208+L209+L210+L211</f>
        <v>5224273.32</v>
      </c>
      <c r="M207" s="349">
        <f>M208+M209+M210+M211</f>
        <v>4846600</v>
      </c>
      <c r="N207" s="349">
        <f t="shared" ref="N207:P207" si="73">N208+N209+N210+N211</f>
        <v>0</v>
      </c>
      <c r="O207" s="349">
        <f t="shared" si="73"/>
        <v>358789.65399999998</v>
      </c>
      <c r="P207" s="349">
        <f t="shared" si="73"/>
        <v>18883.666000000001</v>
      </c>
      <c r="Q207" s="237">
        <f>M207+N207+O207+P207</f>
        <v>5224273.32</v>
      </c>
    </row>
    <row r="208" spans="1:17" s="8" customFormat="1" ht="18.75" customHeight="1">
      <c r="A208" s="485"/>
      <c r="B208" s="329">
        <v>71955000</v>
      </c>
      <c r="C208" s="445" t="s">
        <v>11</v>
      </c>
      <c r="D208" s="445"/>
      <c r="E208" s="445"/>
      <c r="F208" s="238"/>
      <c r="G208" s="338"/>
      <c r="H208" s="339"/>
      <c r="I208" s="238"/>
      <c r="J208" s="454" t="s">
        <v>101</v>
      </c>
      <c r="K208" s="233" t="s">
        <v>102</v>
      </c>
      <c r="L208" s="349">
        <v>4725474</v>
      </c>
      <c r="M208" s="349">
        <f t="shared" si="71"/>
        <v>4725474</v>
      </c>
      <c r="N208" s="383"/>
      <c r="O208" s="349"/>
      <c r="P208" s="383"/>
      <c r="Q208" s="237">
        <f t="shared" si="60"/>
        <v>4725474</v>
      </c>
    </row>
    <row r="209" spans="1:17" s="8" customFormat="1" ht="51.75" customHeight="1">
      <c r="A209" s="485"/>
      <c r="B209" s="329">
        <v>71955000</v>
      </c>
      <c r="C209" s="445" t="s">
        <v>11</v>
      </c>
      <c r="D209" s="445"/>
      <c r="E209" s="445"/>
      <c r="F209" s="238"/>
      <c r="G209" s="338"/>
      <c r="H209" s="339"/>
      <c r="I209" s="238"/>
      <c r="J209" s="454" t="s">
        <v>48</v>
      </c>
      <c r="K209" s="340" t="s">
        <v>40</v>
      </c>
      <c r="L209" s="349">
        <v>377673.32</v>
      </c>
      <c r="M209" s="349"/>
      <c r="N209" s="349"/>
      <c r="O209" s="382">
        <f>L209*0.95</f>
        <v>358789.65399999998</v>
      </c>
      <c r="P209" s="382">
        <f>L209*0.05</f>
        <v>18883.666000000001</v>
      </c>
      <c r="Q209" s="237">
        <f t="shared" si="60"/>
        <v>377673.32</v>
      </c>
    </row>
    <row r="210" spans="1:17" s="8" customFormat="1" ht="83.45" customHeight="1">
      <c r="A210" s="485"/>
      <c r="B210" s="329">
        <v>71955000</v>
      </c>
      <c r="C210" s="445" t="s">
        <v>11</v>
      </c>
      <c r="D210" s="445"/>
      <c r="E210" s="445"/>
      <c r="F210" s="238"/>
      <c r="G210" s="338"/>
      <c r="H210" s="339"/>
      <c r="I210" s="238"/>
      <c r="J210" s="454" t="s">
        <v>352</v>
      </c>
      <c r="K210" s="233" t="s">
        <v>185</v>
      </c>
      <c r="L210" s="349">
        <v>20000</v>
      </c>
      <c r="M210" s="349">
        <f t="shared" si="71"/>
        <v>20000</v>
      </c>
      <c r="N210" s="383"/>
      <c r="O210" s="349"/>
      <c r="P210" s="383"/>
      <c r="Q210" s="237">
        <f t="shared" si="60"/>
        <v>20000</v>
      </c>
    </row>
    <row r="211" spans="1:17" s="8" customFormat="1" ht="15.75">
      <c r="A211" s="486"/>
      <c r="B211" s="329">
        <v>71955000</v>
      </c>
      <c r="C211" s="445" t="s">
        <v>11</v>
      </c>
      <c r="D211" s="445"/>
      <c r="E211" s="445"/>
      <c r="F211" s="238"/>
      <c r="G211" s="338"/>
      <c r="H211" s="339"/>
      <c r="I211" s="238"/>
      <c r="J211" s="454" t="s">
        <v>100</v>
      </c>
      <c r="K211" s="233" t="s">
        <v>181</v>
      </c>
      <c r="L211" s="349">
        <v>101126</v>
      </c>
      <c r="M211" s="349">
        <f t="shared" si="71"/>
        <v>101126</v>
      </c>
      <c r="N211" s="383"/>
      <c r="O211" s="349"/>
      <c r="P211" s="383"/>
      <c r="Q211" s="237">
        <f>M211+N211+O211+P211</f>
        <v>101126</v>
      </c>
    </row>
    <row r="212" spans="1:17" s="8" customFormat="1" ht="15.75">
      <c r="A212" s="484">
        <v>7</v>
      </c>
      <c r="B212" s="329">
        <v>71955000</v>
      </c>
      <c r="C212" s="445" t="s">
        <v>11</v>
      </c>
      <c r="D212" s="445" t="s">
        <v>11</v>
      </c>
      <c r="E212" s="445" t="s">
        <v>333</v>
      </c>
      <c r="F212" s="238">
        <v>66</v>
      </c>
      <c r="G212" s="253" t="s">
        <v>38</v>
      </c>
      <c r="H212" s="337">
        <v>3216.5</v>
      </c>
      <c r="I212" s="238">
        <v>150</v>
      </c>
      <c r="J212" s="454" t="s">
        <v>39</v>
      </c>
      <c r="K212" s="233" t="s">
        <v>2</v>
      </c>
      <c r="L212" s="349">
        <f>L213+L214+L215+L216+L217+L218</f>
        <v>8717746</v>
      </c>
      <c r="M212" s="349">
        <f>M213+M214+M215+M216+M217+M218</f>
        <v>8717746</v>
      </c>
      <c r="N212" s="349">
        <f t="shared" ref="N212:P212" si="74">N213+N214+N215+N216+N217+N218</f>
        <v>0</v>
      </c>
      <c r="O212" s="349">
        <f t="shared" si="74"/>
        <v>0</v>
      </c>
      <c r="P212" s="349">
        <f t="shared" si="74"/>
        <v>0</v>
      </c>
      <c r="Q212" s="237">
        <f>M212+N212+O212+P212</f>
        <v>8717746</v>
      </c>
    </row>
    <row r="213" spans="1:17" s="8" customFormat="1" ht="15.75">
      <c r="A213" s="485"/>
      <c r="B213" s="329">
        <v>71955000</v>
      </c>
      <c r="C213" s="445" t="s">
        <v>11</v>
      </c>
      <c r="D213" s="445"/>
      <c r="E213" s="445"/>
      <c r="F213" s="238"/>
      <c r="G213" s="338"/>
      <c r="H213" s="339"/>
      <c r="I213" s="238"/>
      <c r="J213" s="454" t="s">
        <v>98</v>
      </c>
      <c r="K213" s="233">
        <v>10</v>
      </c>
      <c r="L213" s="349">
        <v>3247534</v>
      </c>
      <c r="M213" s="349">
        <f t="shared" ref="M213:M217" si="75">L213</f>
        <v>3247534</v>
      </c>
      <c r="N213" s="383"/>
      <c r="O213" s="349"/>
      <c r="P213" s="383"/>
      <c r="Q213" s="237">
        <f>M213+N213+O213+P213</f>
        <v>3247534</v>
      </c>
    </row>
    <row r="214" spans="1:17" s="8" customFormat="1" ht="15.75">
      <c r="A214" s="485"/>
      <c r="B214" s="329">
        <v>71955000</v>
      </c>
      <c r="C214" s="445" t="s">
        <v>11</v>
      </c>
      <c r="D214" s="445"/>
      <c r="E214" s="445"/>
      <c r="F214" s="238"/>
      <c r="G214" s="338"/>
      <c r="H214" s="339"/>
      <c r="I214" s="238"/>
      <c r="J214" s="454" t="s">
        <v>101</v>
      </c>
      <c r="K214" s="233" t="s">
        <v>102</v>
      </c>
      <c r="L214" s="349">
        <v>2937502</v>
      </c>
      <c r="M214" s="349">
        <f t="shared" si="75"/>
        <v>2937502</v>
      </c>
      <c r="N214" s="383"/>
      <c r="O214" s="349"/>
      <c r="P214" s="383"/>
      <c r="Q214" s="237">
        <f t="shared" si="60"/>
        <v>2937502</v>
      </c>
    </row>
    <row r="215" spans="1:17" s="8" customFormat="1" ht="31.5">
      <c r="A215" s="485"/>
      <c r="B215" s="329">
        <v>71955000</v>
      </c>
      <c r="C215" s="445" t="s">
        <v>11</v>
      </c>
      <c r="D215" s="445"/>
      <c r="E215" s="445"/>
      <c r="F215" s="238"/>
      <c r="G215" s="338"/>
      <c r="H215" s="339"/>
      <c r="I215" s="238"/>
      <c r="J215" s="454" t="s">
        <v>112</v>
      </c>
      <c r="K215" s="233" t="s">
        <v>113</v>
      </c>
      <c r="L215" s="349">
        <v>1579760</v>
      </c>
      <c r="M215" s="349">
        <f t="shared" si="75"/>
        <v>1579760</v>
      </c>
      <c r="N215" s="383"/>
      <c r="O215" s="349"/>
      <c r="P215" s="383"/>
      <c r="Q215" s="237">
        <f t="shared" si="60"/>
        <v>1579760</v>
      </c>
    </row>
    <row r="216" spans="1:17" s="8" customFormat="1" ht="31.5">
      <c r="A216" s="485"/>
      <c r="B216" s="329">
        <v>71955000</v>
      </c>
      <c r="C216" s="445" t="s">
        <v>11</v>
      </c>
      <c r="D216" s="445"/>
      <c r="E216" s="445"/>
      <c r="F216" s="238"/>
      <c r="G216" s="338"/>
      <c r="H216" s="339"/>
      <c r="I216" s="238"/>
      <c r="J216" s="454" t="s">
        <v>105</v>
      </c>
      <c r="K216" s="233" t="s">
        <v>106</v>
      </c>
      <c r="L216" s="349">
        <v>523050</v>
      </c>
      <c r="M216" s="349">
        <f t="shared" si="75"/>
        <v>523050</v>
      </c>
      <c r="N216" s="383"/>
      <c r="O216" s="349"/>
      <c r="P216" s="383"/>
      <c r="Q216" s="237">
        <f t="shared" si="60"/>
        <v>523050</v>
      </c>
    </row>
    <row r="217" spans="1:17" s="8" customFormat="1" ht="31.5">
      <c r="A217" s="485"/>
      <c r="B217" s="329">
        <v>71955000</v>
      </c>
      <c r="C217" s="445" t="s">
        <v>11</v>
      </c>
      <c r="D217" s="445"/>
      <c r="E217" s="445"/>
      <c r="F217" s="238"/>
      <c r="G217" s="338"/>
      <c r="H217" s="339"/>
      <c r="I217" s="238"/>
      <c r="J217" s="454" t="s">
        <v>107</v>
      </c>
      <c r="K217" s="233" t="s">
        <v>108</v>
      </c>
      <c r="L217" s="349">
        <v>247249</v>
      </c>
      <c r="M217" s="349">
        <f t="shared" si="75"/>
        <v>247249</v>
      </c>
      <c r="N217" s="383"/>
      <c r="O217" s="349"/>
      <c r="P217" s="383"/>
      <c r="Q217" s="237">
        <f t="shared" si="60"/>
        <v>247249</v>
      </c>
    </row>
    <row r="218" spans="1:17" s="8" customFormat="1" ht="15.75">
      <c r="A218" s="485"/>
      <c r="B218" s="329">
        <v>71955000</v>
      </c>
      <c r="C218" s="445" t="s">
        <v>11</v>
      </c>
      <c r="D218" s="445"/>
      <c r="E218" s="445"/>
      <c r="F218" s="238"/>
      <c r="G218" s="338"/>
      <c r="H218" s="339"/>
      <c r="I218" s="238"/>
      <c r="J218" s="454" t="s">
        <v>100</v>
      </c>
      <c r="K218" s="233">
        <v>21</v>
      </c>
      <c r="L218" s="349">
        <v>182651</v>
      </c>
      <c r="M218" s="349">
        <f>L218</f>
        <v>182651</v>
      </c>
      <c r="N218" s="383"/>
      <c r="O218" s="349"/>
      <c r="P218" s="383"/>
      <c r="Q218" s="237">
        <f t="shared" si="60"/>
        <v>182651</v>
      </c>
    </row>
    <row r="219" spans="1:17" s="8" customFormat="1" ht="18.75" customHeight="1">
      <c r="A219" s="484">
        <v>8</v>
      </c>
      <c r="B219" s="329">
        <v>71955000</v>
      </c>
      <c r="C219" s="445" t="s">
        <v>11</v>
      </c>
      <c r="D219" s="445" t="s">
        <v>11</v>
      </c>
      <c r="E219" s="445" t="s">
        <v>65</v>
      </c>
      <c r="F219" s="238">
        <v>71</v>
      </c>
      <c r="G219" s="253" t="s">
        <v>38</v>
      </c>
      <c r="H219" s="337">
        <v>3282.7</v>
      </c>
      <c r="I219" s="238">
        <v>143</v>
      </c>
      <c r="J219" s="454" t="s">
        <v>39</v>
      </c>
      <c r="K219" s="253" t="s">
        <v>2</v>
      </c>
      <c r="L219" s="349">
        <f>L220+L221</f>
        <v>4819069</v>
      </c>
      <c r="M219" s="349">
        <f>M220+M221</f>
        <v>4819069</v>
      </c>
      <c r="N219" s="349">
        <f t="shared" ref="N219:P219" si="76">N220+N221</f>
        <v>0</v>
      </c>
      <c r="O219" s="349">
        <f t="shared" si="76"/>
        <v>0</v>
      </c>
      <c r="P219" s="349">
        <f t="shared" si="76"/>
        <v>0</v>
      </c>
      <c r="Q219" s="237">
        <f t="shared" ref="Q219:Q228" si="77">M219+N219+O219+P219</f>
        <v>4819069</v>
      </c>
    </row>
    <row r="220" spans="1:17" s="8" customFormat="1" ht="18.75" customHeight="1">
      <c r="A220" s="485"/>
      <c r="B220" s="329">
        <v>71955000</v>
      </c>
      <c r="C220" s="445" t="s">
        <v>11</v>
      </c>
      <c r="D220" s="445"/>
      <c r="E220" s="445"/>
      <c r="F220" s="238"/>
      <c r="G220" s="338"/>
      <c r="H220" s="339"/>
      <c r="I220" s="238"/>
      <c r="J220" s="454" t="s">
        <v>101</v>
      </c>
      <c r="K220" s="233" t="s">
        <v>102</v>
      </c>
      <c r="L220" s="349">
        <v>4718101</v>
      </c>
      <c r="M220" s="349">
        <f t="shared" si="71"/>
        <v>4718101</v>
      </c>
      <c r="N220" s="383"/>
      <c r="O220" s="349"/>
      <c r="P220" s="383"/>
      <c r="Q220" s="237">
        <f t="shared" si="77"/>
        <v>4718101</v>
      </c>
    </row>
    <row r="221" spans="1:17" s="8" customFormat="1" ht="18.75" customHeight="1">
      <c r="A221" s="433"/>
      <c r="B221" s="329">
        <v>71955000</v>
      </c>
      <c r="C221" s="445" t="s">
        <v>11</v>
      </c>
      <c r="D221" s="445"/>
      <c r="E221" s="445"/>
      <c r="F221" s="238"/>
      <c r="G221" s="338"/>
      <c r="H221" s="339"/>
      <c r="I221" s="238"/>
      <c r="J221" s="454" t="s">
        <v>100</v>
      </c>
      <c r="K221" s="233" t="s">
        <v>181</v>
      </c>
      <c r="L221" s="349">
        <v>100968</v>
      </c>
      <c r="M221" s="349">
        <f t="shared" si="71"/>
        <v>100968</v>
      </c>
      <c r="N221" s="383"/>
      <c r="O221" s="349"/>
      <c r="P221" s="383"/>
      <c r="Q221" s="237">
        <f t="shared" si="77"/>
        <v>100968</v>
      </c>
    </row>
    <row r="222" spans="1:17" s="8" customFormat="1" ht="18.75" customHeight="1">
      <c r="A222" s="484">
        <v>9</v>
      </c>
      <c r="B222" s="329">
        <v>71955000</v>
      </c>
      <c r="C222" s="445" t="s">
        <v>11</v>
      </c>
      <c r="D222" s="445" t="s">
        <v>11</v>
      </c>
      <c r="E222" s="445" t="s">
        <v>65</v>
      </c>
      <c r="F222" s="238">
        <v>94</v>
      </c>
      <c r="G222" s="253" t="s">
        <v>38</v>
      </c>
      <c r="H222" s="337">
        <v>6571.6</v>
      </c>
      <c r="I222" s="238">
        <v>348</v>
      </c>
      <c r="J222" s="454" t="s">
        <v>39</v>
      </c>
      <c r="K222" s="253" t="s">
        <v>2</v>
      </c>
      <c r="L222" s="349">
        <f>L223+L224</f>
        <v>9121373</v>
      </c>
      <c r="M222" s="349">
        <f>M223+M224</f>
        <v>9121373</v>
      </c>
      <c r="N222" s="349">
        <f t="shared" ref="N222:P222" si="78">N223+N224</f>
        <v>0</v>
      </c>
      <c r="O222" s="349">
        <f t="shared" si="78"/>
        <v>0</v>
      </c>
      <c r="P222" s="349">
        <f t="shared" si="78"/>
        <v>0</v>
      </c>
      <c r="Q222" s="237">
        <f t="shared" si="77"/>
        <v>9121373</v>
      </c>
    </row>
    <row r="223" spans="1:17" s="8" customFormat="1" ht="18.75" customHeight="1">
      <c r="A223" s="485"/>
      <c r="B223" s="329">
        <v>71955000</v>
      </c>
      <c r="C223" s="445" t="s">
        <v>11</v>
      </c>
      <c r="D223" s="445"/>
      <c r="E223" s="445"/>
      <c r="F223" s="238"/>
      <c r="G223" s="338"/>
      <c r="H223" s="339"/>
      <c r="I223" s="238"/>
      <c r="J223" s="454" t="s">
        <v>101</v>
      </c>
      <c r="K223" s="233" t="s">
        <v>102</v>
      </c>
      <c r="L223" s="349">
        <v>8930265</v>
      </c>
      <c r="M223" s="349">
        <f>L223</f>
        <v>8930265</v>
      </c>
      <c r="N223" s="383"/>
      <c r="O223" s="349"/>
      <c r="P223" s="383"/>
      <c r="Q223" s="237">
        <f t="shared" si="77"/>
        <v>8930265</v>
      </c>
    </row>
    <row r="224" spans="1:17" s="8" customFormat="1" ht="18.75" customHeight="1">
      <c r="A224" s="486"/>
      <c r="B224" s="329">
        <v>71955000</v>
      </c>
      <c r="C224" s="445" t="s">
        <v>11</v>
      </c>
      <c r="D224" s="445"/>
      <c r="E224" s="445"/>
      <c r="F224" s="238"/>
      <c r="G224" s="338"/>
      <c r="H224" s="339"/>
      <c r="I224" s="238"/>
      <c r="J224" s="454" t="s">
        <v>100</v>
      </c>
      <c r="K224" s="233" t="s">
        <v>181</v>
      </c>
      <c r="L224" s="349">
        <v>191108</v>
      </c>
      <c r="M224" s="349">
        <f>L224</f>
        <v>191108</v>
      </c>
      <c r="N224" s="383"/>
      <c r="O224" s="349"/>
      <c r="P224" s="383"/>
      <c r="Q224" s="237">
        <f t="shared" si="77"/>
        <v>191108</v>
      </c>
    </row>
    <row r="225" spans="1:17" s="8" customFormat="1" ht="18.75" customHeight="1">
      <c r="A225" s="484">
        <v>10</v>
      </c>
      <c r="B225" s="329">
        <v>71955000</v>
      </c>
      <c r="C225" s="445" t="s">
        <v>11</v>
      </c>
      <c r="D225" s="445" t="s">
        <v>11</v>
      </c>
      <c r="E225" s="445" t="s">
        <v>65</v>
      </c>
      <c r="F225" s="238">
        <v>95</v>
      </c>
      <c r="G225" s="253" t="s">
        <v>38</v>
      </c>
      <c r="H225" s="337">
        <v>3286.3</v>
      </c>
      <c r="I225" s="238">
        <v>148</v>
      </c>
      <c r="J225" s="454" t="s">
        <v>39</v>
      </c>
      <c r="K225" s="253" t="s">
        <v>2</v>
      </c>
      <c r="L225" s="349">
        <f>L226+L227</f>
        <v>4818018</v>
      </c>
      <c r="M225" s="349">
        <f>M226+M227</f>
        <v>4818018</v>
      </c>
      <c r="N225" s="349">
        <f t="shared" ref="N225:P225" si="79">N226+N227</f>
        <v>0</v>
      </c>
      <c r="O225" s="349">
        <f t="shared" si="79"/>
        <v>0</v>
      </c>
      <c r="P225" s="349">
        <f t="shared" si="79"/>
        <v>0</v>
      </c>
      <c r="Q225" s="237">
        <f t="shared" si="77"/>
        <v>4818018</v>
      </c>
    </row>
    <row r="226" spans="1:17" s="6" customFormat="1" ht="15.75" customHeight="1">
      <c r="A226" s="485"/>
      <c r="B226" s="329">
        <v>71955000</v>
      </c>
      <c r="C226" s="445" t="s">
        <v>11</v>
      </c>
      <c r="D226" s="445"/>
      <c r="E226" s="445"/>
      <c r="F226" s="238"/>
      <c r="G226" s="338"/>
      <c r="H226" s="339"/>
      <c r="I226" s="238"/>
      <c r="J226" s="454" t="s">
        <v>101</v>
      </c>
      <c r="K226" s="233" t="s">
        <v>102</v>
      </c>
      <c r="L226" s="349">
        <v>4717072</v>
      </c>
      <c r="M226" s="349">
        <f>L226</f>
        <v>4717072</v>
      </c>
      <c r="N226" s="383"/>
      <c r="O226" s="349"/>
      <c r="P226" s="383"/>
      <c r="Q226" s="237">
        <f t="shared" si="77"/>
        <v>4717072</v>
      </c>
    </row>
    <row r="227" spans="1:17" s="6" customFormat="1" ht="15.75" customHeight="1">
      <c r="A227" s="486"/>
      <c r="B227" s="329">
        <v>71955000</v>
      </c>
      <c r="C227" s="445" t="s">
        <v>11</v>
      </c>
      <c r="D227" s="445"/>
      <c r="E227" s="445"/>
      <c r="F227" s="238"/>
      <c r="G227" s="338"/>
      <c r="H227" s="339"/>
      <c r="I227" s="238"/>
      <c r="J227" s="454" t="s">
        <v>100</v>
      </c>
      <c r="K227" s="233" t="s">
        <v>181</v>
      </c>
      <c r="L227" s="349">
        <v>100946</v>
      </c>
      <c r="M227" s="349">
        <f>L227</f>
        <v>100946</v>
      </c>
      <c r="N227" s="383"/>
      <c r="O227" s="349"/>
      <c r="P227" s="383"/>
      <c r="Q227" s="237">
        <f t="shared" si="77"/>
        <v>100946</v>
      </c>
    </row>
    <row r="228" spans="1:17" s="6" customFormat="1" ht="15.75" customHeight="1">
      <c r="A228" s="484">
        <v>11</v>
      </c>
      <c r="B228" s="329">
        <v>71955000</v>
      </c>
      <c r="C228" s="445" t="s">
        <v>11</v>
      </c>
      <c r="D228" s="445" t="s">
        <v>11</v>
      </c>
      <c r="E228" s="445" t="s">
        <v>65</v>
      </c>
      <c r="F228" s="238">
        <v>103</v>
      </c>
      <c r="G228" s="253" t="s">
        <v>38</v>
      </c>
      <c r="H228" s="337">
        <v>4153.3999999999996</v>
      </c>
      <c r="I228" s="238">
        <v>221</v>
      </c>
      <c r="J228" s="454" t="s">
        <v>39</v>
      </c>
      <c r="K228" s="253" t="s">
        <v>2</v>
      </c>
      <c r="L228" s="349">
        <f>L229+L230+L231+L232+L233+L234</f>
        <v>18278190</v>
      </c>
      <c r="M228" s="349">
        <f>M229+M230+M231+M232+M233+M234</f>
        <v>18278190</v>
      </c>
      <c r="N228" s="349">
        <f t="shared" ref="N228:P228" si="80">N229+N230+N231+N232+N233+N234</f>
        <v>0</v>
      </c>
      <c r="O228" s="349">
        <f t="shared" si="80"/>
        <v>0</v>
      </c>
      <c r="P228" s="349">
        <f t="shared" si="80"/>
        <v>0</v>
      </c>
      <c r="Q228" s="237">
        <f t="shared" si="77"/>
        <v>18278190</v>
      </c>
    </row>
    <row r="229" spans="1:17" s="7" customFormat="1" ht="18.75" customHeight="1">
      <c r="A229" s="485"/>
      <c r="B229" s="329">
        <v>71955000</v>
      </c>
      <c r="C229" s="445" t="s">
        <v>11</v>
      </c>
      <c r="D229" s="445"/>
      <c r="E229" s="445"/>
      <c r="F229" s="238"/>
      <c r="G229" s="338"/>
      <c r="H229" s="339"/>
      <c r="I229" s="238"/>
      <c r="J229" s="454" t="s">
        <v>101</v>
      </c>
      <c r="K229" s="233" t="s">
        <v>102</v>
      </c>
      <c r="L229" s="349">
        <v>5303728</v>
      </c>
      <c r="M229" s="349">
        <f t="shared" ref="M229:M234" si="81">L229</f>
        <v>5303728</v>
      </c>
      <c r="N229" s="383"/>
      <c r="O229" s="349"/>
      <c r="P229" s="383"/>
      <c r="Q229" s="237">
        <f t="shared" si="60"/>
        <v>5303728</v>
      </c>
    </row>
    <row r="230" spans="1:17" s="6" customFormat="1" ht="15.75" customHeight="1">
      <c r="A230" s="485"/>
      <c r="B230" s="329">
        <v>71955000</v>
      </c>
      <c r="C230" s="445" t="s">
        <v>11</v>
      </c>
      <c r="D230" s="445"/>
      <c r="E230" s="445"/>
      <c r="F230" s="238"/>
      <c r="G230" s="338"/>
      <c r="H230" s="339"/>
      <c r="I230" s="238"/>
      <c r="J230" s="454" t="s">
        <v>98</v>
      </c>
      <c r="K230" s="254">
        <v>10</v>
      </c>
      <c r="L230" s="349">
        <v>9239531</v>
      </c>
      <c r="M230" s="349">
        <f t="shared" si="81"/>
        <v>9239531</v>
      </c>
      <c r="N230" s="383"/>
      <c r="O230" s="349"/>
      <c r="P230" s="383"/>
      <c r="Q230" s="237">
        <f t="shared" si="60"/>
        <v>9239531</v>
      </c>
    </row>
    <row r="231" spans="1:17" s="6" customFormat="1" ht="31.5" customHeight="1">
      <c r="A231" s="485"/>
      <c r="B231" s="329">
        <v>71955000</v>
      </c>
      <c r="C231" s="445" t="s">
        <v>11</v>
      </c>
      <c r="D231" s="445"/>
      <c r="E231" s="445"/>
      <c r="F231" s="238"/>
      <c r="G231" s="338"/>
      <c r="H231" s="339"/>
      <c r="I231" s="238"/>
      <c r="J231" s="454" t="s">
        <v>112</v>
      </c>
      <c r="K231" s="233" t="s">
        <v>113</v>
      </c>
      <c r="L231" s="349">
        <v>2361127</v>
      </c>
      <c r="M231" s="349">
        <f t="shared" si="81"/>
        <v>2361127</v>
      </c>
      <c r="N231" s="383"/>
      <c r="O231" s="349"/>
      <c r="P231" s="383"/>
      <c r="Q231" s="237">
        <f t="shared" si="60"/>
        <v>2361127</v>
      </c>
    </row>
    <row r="232" spans="1:17" s="7" customFormat="1" ht="31.5" customHeight="1">
      <c r="A232" s="485"/>
      <c r="B232" s="329">
        <v>71955000</v>
      </c>
      <c r="C232" s="445" t="s">
        <v>11</v>
      </c>
      <c r="D232" s="445"/>
      <c r="E232" s="445"/>
      <c r="F232" s="238"/>
      <c r="G232" s="338"/>
      <c r="H232" s="339"/>
      <c r="I232" s="238"/>
      <c r="J232" s="454" t="s">
        <v>105</v>
      </c>
      <c r="K232" s="233" t="s">
        <v>106</v>
      </c>
      <c r="L232" s="349">
        <v>743858</v>
      </c>
      <c r="M232" s="349">
        <f t="shared" si="81"/>
        <v>743858</v>
      </c>
      <c r="N232" s="383"/>
      <c r="O232" s="349"/>
      <c r="P232" s="383"/>
      <c r="Q232" s="237">
        <f t="shared" si="60"/>
        <v>743858</v>
      </c>
    </row>
    <row r="233" spans="1:17" s="6" customFormat="1" ht="31.5" customHeight="1">
      <c r="A233" s="485"/>
      <c r="B233" s="329">
        <v>71955000</v>
      </c>
      <c r="C233" s="445" t="s">
        <v>11</v>
      </c>
      <c r="D233" s="445"/>
      <c r="E233" s="445"/>
      <c r="F233" s="238"/>
      <c r="G233" s="338"/>
      <c r="H233" s="339"/>
      <c r="I233" s="238"/>
      <c r="J233" s="454" t="s">
        <v>107</v>
      </c>
      <c r="K233" s="233" t="s">
        <v>108</v>
      </c>
      <c r="L233" s="349">
        <v>246988</v>
      </c>
      <c r="M233" s="349">
        <f t="shared" si="81"/>
        <v>246988</v>
      </c>
      <c r="N233" s="383"/>
      <c r="O233" s="349"/>
      <c r="P233" s="383"/>
      <c r="Q233" s="237">
        <f t="shared" si="60"/>
        <v>246988</v>
      </c>
    </row>
    <row r="234" spans="1:17" s="6" customFormat="1" ht="16.149999999999999" customHeight="1">
      <c r="A234" s="486"/>
      <c r="B234" s="329">
        <v>71955000</v>
      </c>
      <c r="C234" s="445" t="s">
        <v>11</v>
      </c>
      <c r="D234" s="445"/>
      <c r="E234" s="445"/>
      <c r="F234" s="238"/>
      <c r="G234" s="338"/>
      <c r="H234" s="339"/>
      <c r="I234" s="238"/>
      <c r="J234" s="454" t="s">
        <v>100</v>
      </c>
      <c r="K234" s="233" t="s">
        <v>181</v>
      </c>
      <c r="L234" s="349">
        <v>382958</v>
      </c>
      <c r="M234" s="349">
        <f t="shared" si="81"/>
        <v>382958</v>
      </c>
      <c r="N234" s="383"/>
      <c r="O234" s="349"/>
      <c r="P234" s="383"/>
      <c r="Q234" s="237">
        <f t="shared" si="60"/>
        <v>382958</v>
      </c>
    </row>
    <row r="235" spans="1:17" s="8" customFormat="1" ht="18.75" customHeight="1">
      <c r="A235" s="484">
        <v>12</v>
      </c>
      <c r="B235" s="329">
        <v>71955000</v>
      </c>
      <c r="C235" s="445" t="s">
        <v>11</v>
      </c>
      <c r="D235" s="445" t="s">
        <v>11</v>
      </c>
      <c r="E235" s="445" t="s">
        <v>65</v>
      </c>
      <c r="F235" s="238">
        <v>123</v>
      </c>
      <c r="G235" s="253" t="s">
        <v>38</v>
      </c>
      <c r="H235" s="337">
        <v>4120</v>
      </c>
      <c r="I235" s="238">
        <v>166</v>
      </c>
      <c r="J235" s="454" t="s">
        <v>39</v>
      </c>
      <c r="K235" s="253" t="s">
        <v>2</v>
      </c>
      <c r="L235" s="349">
        <f>L236+L237+L238+L239+L240+L241</f>
        <v>17636454</v>
      </c>
      <c r="M235" s="349">
        <f>M236+M237+M238+M239+M240+M241</f>
        <v>17636454</v>
      </c>
      <c r="N235" s="349">
        <f t="shared" ref="N235:P235" si="82">N236+N237+N238+N239+N240+N241</f>
        <v>0</v>
      </c>
      <c r="O235" s="349">
        <f t="shared" si="82"/>
        <v>0</v>
      </c>
      <c r="P235" s="349">
        <f t="shared" si="82"/>
        <v>0</v>
      </c>
      <c r="Q235" s="237">
        <f>M235+N235+O235+P235</f>
        <v>17636454</v>
      </c>
    </row>
    <row r="236" spans="1:17" s="8" customFormat="1" ht="18.75" customHeight="1">
      <c r="A236" s="485"/>
      <c r="B236" s="329">
        <v>71955000</v>
      </c>
      <c r="C236" s="445" t="s">
        <v>11</v>
      </c>
      <c r="D236" s="445"/>
      <c r="E236" s="445"/>
      <c r="F236" s="238"/>
      <c r="G236" s="338"/>
      <c r="H236" s="339"/>
      <c r="I236" s="238"/>
      <c r="J236" s="454" t="s">
        <v>101</v>
      </c>
      <c r="K236" s="233" t="s">
        <v>102</v>
      </c>
      <c r="L236" s="349">
        <v>5480772</v>
      </c>
      <c r="M236" s="349">
        <f t="shared" si="71"/>
        <v>5480772</v>
      </c>
      <c r="N236" s="383"/>
      <c r="O236" s="349"/>
      <c r="P236" s="383"/>
      <c r="Q236" s="237">
        <f t="shared" si="60"/>
        <v>5480772</v>
      </c>
    </row>
    <row r="237" spans="1:17" s="8" customFormat="1" ht="18.75" customHeight="1">
      <c r="A237" s="485"/>
      <c r="B237" s="329">
        <v>71955000</v>
      </c>
      <c r="C237" s="445" t="s">
        <v>11</v>
      </c>
      <c r="D237" s="445"/>
      <c r="E237" s="445"/>
      <c r="F237" s="238"/>
      <c r="G237" s="338"/>
      <c r="H237" s="339"/>
      <c r="I237" s="238"/>
      <c r="J237" s="454" t="s">
        <v>98</v>
      </c>
      <c r="K237" s="254">
        <v>10</v>
      </c>
      <c r="L237" s="349">
        <v>8209209</v>
      </c>
      <c r="M237" s="349">
        <f t="shared" si="71"/>
        <v>8209209</v>
      </c>
      <c r="N237" s="383"/>
      <c r="O237" s="349"/>
      <c r="P237" s="383"/>
      <c r="Q237" s="237">
        <f t="shared" si="60"/>
        <v>8209209</v>
      </c>
    </row>
    <row r="238" spans="1:17" s="8" customFormat="1" ht="31.5" customHeight="1">
      <c r="A238" s="485"/>
      <c r="B238" s="329">
        <v>71955000</v>
      </c>
      <c r="C238" s="445" t="s">
        <v>11</v>
      </c>
      <c r="D238" s="445"/>
      <c r="E238" s="445"/>
      <c r="F238" s="238"/>
      <c r="G238" s="338"/>
      <c r="H238" s="339"/>
      <c r="I238" s="238"/>
      <c r="J238" s="454" t="s">
        <v>112</v>
      </c>
      <c r="K238" s="233" t="s">
        <v>113</v>
      </c>
      <c r="L238" s="349">
        <v>2325411</v>
      </c>
      <c r="M238" s="349">
        <f t="shared" si="71"/>
        <v>2325411</v>
      </c>
      <c r="N238" s="383"/>
      <c r="O238" s="349"/>
      <c r="P238" s="383"/>
      <c r="Q238" s="237">
        <f t="shared" si="60"/>
        <v>2325411</v>
      </c>
    </row>
    <row r="239" spans="1:17" s="8" customFormat="1" ht="31.5" customHeight="1">
      <c r="A239" s="485"/>
      <c r="B239" s="329">
        <v>71955000</v>
      </c>
      <c r="C239" s="445" t="s">
        <v>11</v>
      </c>
      <c r="D239" s="445"/>
      <c r="E239" s="445"/>
      <c r="F239" s="238"/>
      <c r="G239" s="338"/>
      <c r="H239" s="339"/>
      <c r="I239" s="238"/>
      <c r="J239" s="454" t="s">
        <v>105</v>
      </c>
      <c r="K239" s="233" t="s">
        <v>106</v>
      </c>
      <c r="L239" s="349">
        <v>698969</v>
      </c>
      <c r="M239" s="349">
        <f t="shared" si="71"/>
        <v>698969</v>
      </c>
      <c r="N239" s="383"/>
      <c r="O239" s="349"/>
      <c r="P239" s="383"/>
      <c r="Q239" s="237">
        <f t="shared" si="60"/>
        <v>698969</v>
      </c>
    </row>
    <row r="240" spans="1:17" s="8" customFormat="1" ht="31.5" customHeight="1">
      <c r="A240" s="485"/>
      <c r="B240" s="329">
        <v>71955000</v>
      </c>
      <c r="C240" s="445" t="s">
        <v>11</v>
      </c>
      <c r="D240" s="445"/>
      <c r="E240" s="445"/>
      <c r="F240" s="238"/>
      <c r="G240" s="338"/>
      <c r="H240" s="339"/>
      <c r="I240" s="238"/>
      <c r="J240" s="454" t="s">
        <v>107</v>
      </c>
      <c r="K240" s="233" t="s">
        <v>108</v>
      </c>
      <c r="L240" s="349">
        <v>552580</v>
      </c>
      <c r="M240" s="349">
        <f t="shared" si="71"/>
        <v>552580</v>
      </c>
      <c r="N240" s="383"/>
      <c r="O240" s="349"/>
      <c r="P240" s="383"/>
      <c r="Q240" s="237">
        <f t="shared" ref="Q240:Q304" si="83">M240+N240+O240+P240</f>
        <v>552580</v>
      </c>
    </row>
    <row r="241" spans="1:17" s="8" customFormat="1" ht="18.600000000000001" customHeight="1">
      <c r="A241" s="486"/>
      <c r="B241" s="329">
        <v>71955000</v>
      </c>
      <c r="C241" s="445" t="s">
        <v>11</v>
      </c>
      <c r="D241" s="445"/>
      <c r="E241" s="445"/>
      <c r="F241" s="238"/>
      <c r="G241" s="338"/>
      <c r="H241" s="339"/>
      <c r="I241" s="238"/>
      <c r="J241" s="454" t="s">
        <v>100</v>
      </c>
      <c r="K241" s="233" t="s">
        <v>181</v>
      </c>
      <c r="L241" s="349">
        <v>369513</v>
      </c>
      <c r="M241" s="349">
        <f t="shared" si="71"/>
        <v>369513</v>
      </c>
      <c r="N241" s="383"/>
      <c r="O241" s="349"/>
      <c r="P241" s="383"/>
      <c r="Q241" s="237">
        <f t="shared" si="83"/>
        <v>369513</v>
      </c>
    </row>
    <row r="242" spans="1:17" s="8" customFormat="1" ht="18.75" customHeight="1">
      <c r="A242" s="520">
        <v>13</v>
      </c>
      <c r="B242" s="329">
        <v>71955000</v>
      </c>
      <c r="C242" s="445" t="s">
        <v>11</v>
      </c>
      <c r="D242" s="445" t="s">
        <v>11</v>
      </c>
      <c r="E242" s="445" t="s">
        <v>65</v>
      </c>
      <c r="F242" s="238">
        <v>125</v>
      </c>
      <c r="G242" s="253" t="s">
        <v>38</v>
      </c>
      <c r="H242" s="337">
        <v>4163.66</v>
      </c>
      <c r="I242" s="238">
        <v>193</v>
      </c>
      <c r="J242" s="454" t="s">
        <v>39</v>
      </c>
      <c r="K242" s="253" t="s">
        <v>2</v>
      </c>
      <c r="L242" s="349">
        <f>L243+L244</f>
        <v>565436.93999999994</v>
      </c>
      <c r="M242" s="349">
        <f t="shared" ref="M242:P242" si="84">M243+M244</f>
        <v>20000</v>
      </c>
      <c r="N242" s="349">
        <f t="shared" si="84"/>
        <v>0</v>
      </c>
      <c r="O242" s="349">
        <f t="shared" si="84"/>
        <v>518165.09299999994</v>
      </c>
      <c r="P242" s="349">
        <f t="shared" si="84"/>
        <v>27271.846999999998</v>
      </c>
      <c r="Q242" s="237">
        <f t="shared" si="83"/>
        <v>565436.93999999983</v>
      </c>
    </row>
    <row r="243" spans="1:17" s="8" customFormat="1" ht="51.75" customHeight="1">
      <c r="A243" s="520"/>
      <c r="B243" s="329">
        <v>71955000</v>
      </c>
      <c r="C243" s="445" t="s">
        <v>11</v>
      </c>
      <c r="D243" s="445"/>
      <c r="E243" s="445"/>
      <c r="F243" s="238"/>
      <c r="G243" s="338"/>
      <c r="H243" s="339"/>
      <c r="I243" s="238"/>
      <c r="J243" s="454" t="s">
        <v>48</v>
      </c>
      <c r="K243" s="340" t="s">
        <v>40</v>
      </c>
      <c r="L243" s="349">
        <v>545436.93999999994</v>
      </c>
      <c r="M243" s="349"/>
      <c r="N243" s="349"/>
      <c r="O243" s="382">
        <f>L243*0.95</f>
        <v>518165.09299999994</v>
      </c>
      <c r="P243" s="382">
        <f>L243*0.05</f>
        <v>27271.846999999998</v>
      </c>
      <c r="Q243" s="237">
        <f t="shared" si="83"/>
        <v>545436.93999999994</v>
      </c>
    </row>
    <row r="244" spans="1:17" s="8" customFormat="1" ht="80.45" customHeight="1">
      <c r="A244" s="520"/>
      <c r="B244" s="329">
        <v>71955000</v>
      </c>
      <c r="C244" s="445" t="s">
        <v>11</v>
      </c>
      <c r="D244" s="445"/>
      <c r="E244" s="445"/>
      <c r="F244" s="238"/>
      <c r="G244" s="338"/>
      <c r="H244" s="339"/>
      <c r="I244" s="238"/>
      <c r="J244" s="454" t="s">
        <v>352</v>
      </c>
      <c r="K244" s="233" t="s">
        <v>185</v>
      </c>
      <c r="L244" s="349">
        <v>20000</v>
      </c>
      <c r="M244" s="349">
        <f>L244</f>
        <v>20000</v>
      </c>
      <c r="N244" s="383"/>
      <c r="O244" s="349"/>
      <c r="P244" s="383"/>
      <c r="Q244" s="237">
        <f t="shared" si="83"/>
        <v>20000</v>
      </c>
    </row>
    <row r="245" spans="1:17" s="8" customFormat="1" ht="18.75" customHeight="1">
      <c r="A245" s="520">
        <v>14</v>
      </c>
      <c r="B245" s="329">
        <v>71955000</v>
      </c>
      <c r="C245" s="445" t="s">
        <v>11</v>
      </c>
      <c r="D245" s="445" t="s">
        <v>11</v>
      </c>
      <c r="E245" s="445" t="s">
        <v>122</v>
      </c>
      <c r="F245" s="238">
        <v>29</v>
      </c>
      <c r="G245" s="253" t="s">
        <v>38</v>
      </c>
      <c r="H245" s="337">
        <v>2464.9</v>
      </c>
      <c r="I245" s="238">
        <v>94</v>
      </c>
      <c r="J245" s="454" t="s">
        <v>39</v>
      </c>
      <c r="K245" s="253" t="s">
        <v>2</v>
      </c>
      <c r="L245" s="349">
        <f>L246+L247</f>
        <v>92914.22</v>
      </c>
      <c r="M245" s="349">
        <f t="shared" ref="M245:P245" si="85">M246+M247</f>
        <v>20000</v>
      </c>
      <c r="N245" s="349">
        <f t="shared" si="85"/>
        <v>0</v>
      </c>
      <c r="O245" s="349">
        <f t="shared" si="85"/>
        <v>69268.508999999991</v>
      </c>
      <c r="P245" s="349">
        <f t="shared" si="85"/>
        <v>3645.7110000000002</v>
      </c>
      <c r="Q245" s="237">
        <f t="shared" si="83"/>
        <v>92914.219999999987</v>
      </c>
    </row>
    <row r="246" spans="1:17" s="8" customFormat="1" ht="51.75" customHeight="1">
      <c r="A246" s="520"/>
      <c r="B246" s="329">
        <v>71955000</v>
      </c>
      <c r="C246" s="445" t="s">
        <v>11</v>
      </c>
      <c r="D246" s="445"/>
      <c r="E246" s="445"/>
      <c r="F246" s="238"/>
      <c r="G246" s="338"/>
      <c r="H246" s="339"/>
      <c r="I246" s="238"/>
      <c r="J246" s="454" t="s">
        <v>48</v>
      </c>
      <c r="K246" s="340" t="s">
        <v>40</v>
      </c>
      <c r="L246" s="349">
        <v>72914.22</v>
      </c>
      <c r="M246" s="349"/>
      <c r="N246" s="349"/>
      <c r="O246" s="382">
        <f>L246*0.95</f>
        <v>69268.508999999991</v>
      </c>
      <c r="P246" s="382">
        <f>L246*0.05</f>
        <v>3645.7110000000002</v>
      </c>
      <c r="Q246" s="237">
        <f t="shared" si="83"/>
        <v>72914.219999999987</v>
      </c>
    </row>
    <row r="247" spans="1:17" s="8" customFormat="1" ht="82.9" customHeight="1">
      <c r="A247" s="520"/>
      <c r="B247" s="329">
        <v>71955000</v>
      </c>
      <c r="C247" s="445" t="s">
        <v>11</v>
      </c>
      <c r="D247" s="445"/>
      <c r="E247" s="445"/>
      <c r="F247" s="238"/>
      <c r="G247" s="338"/>
      <c r="H247" s="339"/>
      <c r="I247" s="238"/>
      <c r="J247" s="454" t="s">
        <v>352</v>
      </c>
      <c r="K247" s="233" t="s">
        <v>185</v>
      </c>
      <c r="L247" s="349">
        <v>20000</v>
      </c>
      <c r="M247" s="349">
        <f>L247</f>
        <v>20000</v>
      </c>
      <c r="N247" s="383"/>
      <c r="O247" s="349"/>
      <c r="P247" s="383"/>
      <c r="Q247" s="237">
        <f t="shared" si="83"/>
        <v>20000</v>
      </c>
    </row>
    <row r="248" spans="1:17" s="8" customFormat="1" ht="18.75" customHeight="1">
      <c r="A248" s="520">
        <v>15</v>
      </c>
      <c r="B248" s="329">
        <v>71955000</v>
      </c>
      <c r="C248" s="445" t="s">
        <v>11</v>
      </c>
      <c r="D248" s="445" t="s">
        <v>11</v>
      </c>
      <c r="E248" s="445" t="s">
        <v>122</v>
      </c>
      <c r="F248" s="238">
        <v>35</v>
      </c>
      <c r="G248" s="253" t="s">
        <v>38</v>
      </c>
      <c r="H248" s="337">
        <v>3304.8</v>
      </c>
      <c r="I248" s="238">
        <v>189</v>
      </c>
      <c r="J248" s="454" t="s">
        <v>39</v>
      </c>
      <c r="K248" s="253" t="s">
        <v>2</v>
      </c>
      <c r="L248" s="349">
        <f>L249+L250</f>
        <v>106764.12</v>
      </c>
      <c r="M248" s="349">
        <f t="shared" ref="M248:P248" si="86">M249+M250</f>
        <v>20000</v>
      </c>
      <c r="N248" s="349">
        <f t="shared" si="86"/>
        <v>0</v>
      </c>
      <c r="O248" s="349">
        <f t="shared" si="86"/>
        <v>82425.91399999999</v>
      </c>
      <c r="P248" s="349">
        <f t="shared" si="86"/>
        <v>4338.2060000000001</v>
      </c>
      <c r="Q248" s="237">
        <f t="shared" si="83"/>
        <v>106764.12</v>
      </c>
    </row>
    <row r="249" spans="1:17" s="8" customFormat="1" ht="51.75" customHeight="1">
      <c r="A249" s="520"/>
      <c r="B249" s="329">
        <v>71955000</v>
      </c>
      <c r="C249" s="445" t="s">
        <v>11</v>
      </c>
      <c r="D249" s="445"/>
      <c r="E249" s="445"/>
      <c r="F249" s="238"/>
      <c r="G249" s="338"/>
      <c r="H249" s="339"/>
      <c r="I249" s="238"/>
      <c r="J249" s="454" t="s">
        <v>48</v>
      </c>
      <c r="K249" s="340" t="s">
        <v>40</v>
      </c>
      <c r="L249" s="349">
        <v>86764.12</v>
      </c>
      <c r="M249" s="349"/>
      <c r="N249" s="349"/>
      <c r="O249" s="382">
        <f>L249*0.95</f>
        <v>82425.91399999999</v>
      </c>
      <c r="P249" s="382">
        <f>L249*0.05</f>
        <v>4338.2060000000001</v>
      </c>
      <c r="Q249" s="237">
        <f t="shared" si="83"/>
        <v>86764.12</v>
      </c>
    </row>
    <row r="250" spans="1:17" s="8" customFormat="1" ht="79.150000000000006" customHeight="1">
      <c r="A250" s="520"/>
      <c r="B250" s="329">
        <v>71955000</v>
      </c>
      <c r="C250" s="445" t="s">
        <v>11</v>
      </c>
      <c r="D250" s="445"/>
      <c r="E250" s="445"/>
      <c r="F250" s="238"/>
      <c r="G250" s="338"/>
      <c r="H250" s="339"/>
      <c r="I250" s="238"/>
      <c r="J250" s="454" t="s">
        <v>352</v>
      </c>
      <c r="K250" s="233" t="s">
        <v>185</v>
      </c>
      <c r="L250" s="349">
        <v>20000</v>
      </c>
      <c r="M250" s="349">
        <f>L250</f>
        <v>20000</v>
      </c>
      <c r="N250" s="383"/>
      <c r="O250" s="349"/>
      <c r="P250" s="383"/>
      <c r="Q250" s="237">
        <f t="shared" si="83"/>
        <v>20000</v>
      </c>
    </row>
    <row r="251" spans="1:17" s="8" customFormat="1" ht="18.75" customHeight="1">
      <c r="A251" s="520">
        <v>16</v>
      </c>
      <c r="B251" s="329">
        <v>71955000</v>
      </c>
      <c r="C251" s="445" t="s">
        <v>11</v>
      </c>
      <c r="D251" s="445" t="s">
        <v>11</v>
      </c>
      <c r="E251" s="445" t="s">
        <v>122</v>
      </c>
      <c r="F251" s="238">
        <v>39</v>
      </c>
      <c r="G251" s="253" t="s">
        <v>38</v>
      </c>
      <c r="H251" s="337">
        <v>4933.3999999999996</v>
      </c>
      <c r="I251" s="238">
        <v>235</v>
      </c>
      <c r="J251" s="454" t="s">
        <v>39</v>
      </c>
      <c r="K251" s="253" t="s">
        <v>2</v>
      </c>
      <c r="L251" s="349">
        <f>L252+L253</f>
        <v>132479.72</v>
      </c>
      <c r="M251" s="349">
        <f t="shared" ref="M251:P251" si="87">M252+M253</f>
        <v>20000</v>
      </c>
      <c r="N251" s="349">
        <f t="shared" si="87"/>
        <v>0</v>
      </c>
      <c r="O251" s="349">
        <f t="shared" si="87"/>
        <v>106855.734</v>
      </c>
      <c r="P251" s="349">
        <f t="shared" si="87"/>
        <v>5623.9860000000008</v>
      </c>
      <c r="Q251" s="237">
        <f t="shared" si="83"/>
        <v>132479.72</v>
      </c>
    </row>
    <row r="252" spans="1:17" s="8" customFormat="1" ht="51.75" customHeight="1">
      <c r="A252" s="520"/>
      <c r="B252" s="329">
        <v>71955000</v>
      </c>
      <c r="C252" s="445" t="s">
        <v>11</v>
      </c>
      <c r="D252" s="445"/>
      <c r="E252" s="445"/>
      <c r="F252" s="238"/>
      <c r="G252" s="338"/>
      <c r="H252" s="339"/>
      <c r="I252" s="238"/>
      <c r="J252" s="454" t="s">
        <v>48</v>
      </c>
      <c r="K252" s="340" t="s">
        <v>40</v>
      </c>
      <c r="L252" s="349">
        <v>112479.72</v>
      </c>
      <c r="M252" s="349"/>
      <c r="N252" s="349"/>
      <c r="O252" s="382">
        <f>L252*0.95</f>
        <v>106855.734</v>
      </c>
      <c r="P252" s="382">
        <f>L252*0.05</f>
        <v>5623.9860000000008</v>
      </c>
      <c r="Q252" s="237">
        <f t="shared" si="83"/>
        <v>112479.72</v>
      </c>
    </row>
    <row r="253" spans="1:17" s="8" customFormat="1" ht="82.9" customHeight="1">
      <c r="A253" s="520"/>
      <c r="B253" s="329">
        <v>71955000</v>
      </c>
      <c r="C253" s="445" t="s">
        <v>11</v>
      </c>
      <c r="D253" s="445"/>
      <c r="E253" s="445"/>
      <c r="F253" s="238"/>
      <c r="G253" s="338"/>
      <c r="H253" s="339"/>
      <c r="I253" s="238"/>
      <c r="J253" s="454" t="s">
        <v>352</v>
      </c>
      <c r="K253" s="233" t="s">
        <v>185</v>
      </c>
      <c r="L253" s="349">
        <v>20000</v>
      </c>
      <c r="M253" s="349">
        <f>L253</f>
        <v>20000</v>
      </c>
      <c r="N253" s="383"/>
      <c r="O253" s="349"/>
      <c r="P253" s="383"/>
      <c r="Q253" s="237">
        <f t="shared" si="83"/>
        <v>20000</v>
      </c>
    </row>
    <row r="254" spans="1:17" s="8" customFormat="1" ht="18.75" customHeight="1">
      <c r="A254" s="520">
        <v>17</v>
      </c>
      <c r="B254" s="329">
        <v>71955000</v>
      </c>
      <c r="C254" s="445" t="s">
        <v>11</v>
      </c>
      <c r="D254" s="445" t="s">
        <v>11</v>
      </c>
      <c r="E254" s="445" t="s">
        <v>121</v>
      </c>
      <c r="F254" s="238">
        <v>1</v>
      </c>
      <c r="G254" s="448" t="s">
        <v>38</v>
      </c>
      <c r="H254" s="337">
        <v>2164.6</v>
      </c>
      <c r="I254" s="238">
        <v>54</v>
      </c>
      <c r="J254" s="454" t="s">
        <v>39</v>
      </c>
      <c r="K254" s="254" t="s">
        <v>2</v>
      </c>
      <c r="L254" s="349">
        <f>L255+L256</f>
        <v>416945.55</v>
      </c>
      <c r="M254" s="349">
        <f t="shared" ref="M254:P254" si="88">M255+M256</f>
        <v>20000</v>
      </c>
      <c r="N254" s="349">
        <f t="shared" si="88"/>
        <v>0</v>
      </c>
      <c r="O254" s="349">
        <f t="shared" si="88"/>
        <v>377098.27249999996</v>
      </c>
      <c r="P254" s="349">
        <f t="shared" si="88"/>
        <v>19847.2775</v>
      </c>
      <c r="Q254" s="237">
        <f t="shared" si="83"/>
        <v>416945.55</v>
      </c>
    </row>
    <row r="255" spans="1:17" s="8" customFormat="1" ht="51.75" customHeight="1">
      <c r="A255" s="520"/>
      <c r="B255" s="329">
        <v>71955000</v>
      </c>
      <c r="C255" s="445" t="s">
        <v>11</v>
      </c>
      <c r="D255" s="445"/>
      <c r="E255" s="445"/>
      <c r="F255" s="238"/>
      <c r="G255" s="445"/>
      <c r="H255" s="339"/>
      <c r="I255" s="238"/>
      <c r="J255" s="454" t="s">
        <v>48</v>
      </c>
      <c r="K255" s="254" t="s">
        <v>40</v>
      </c>
      <c r="L255" s="349">
        <v>396945.55</v>
      </c>
      <c r="M255" s="349"/>
      <c r="N255" s="349"/>
      <c r="O255" s="382">
        <f>L255*0.95</f>
        <v>377098.27249999996</v>
      </c>
      <c r="P255" s="382">
        <f>L255*0.05</f>
        <v>19847.2775</v>
      </c>
      <c r="Q255" s="237">
        <f t="shared" si="83"/>
        <v>396945.55</v>
      </c>
    </row>
    <row r="256" spans="1:17" s="8" customFormat="1" ht="84.6" customHeight="1">
      <c r="A256" s="520"/>
      <c r="B256" s="329">
        <v>71955000</v>
      </c>
      <c r="C256" s="445" t="s">
        <v>11</v>
      </c>
      <c r="D256" s="445"/>
      <c r="E256" s="445"/>
      <c r="F256" s="238"/>
      <c r="G256" s="338"/>
      <c r="H256" s="339"/>
      <c r="I256" s="238"/>
      <c r="J256" s="454" t="s">
        <v>352</v>
      </c>
      <c r="K256" s="233" t="s">
        <v>185</v>
      </c>
      <c r="L256" s="349">
        <v>20000</v>
      </c>
      <c r="M256" s="349">
        <f t="shared" si="71"/>
        <v>20000</v>
      </c>
      <c r="N256" s="383"/>
      <c r="O256" s="349"/>
      <c r="P256" s="383"/>
      <c r="Q256" s="237">
        <f t="shared" si="83"/>
        <v>20000</v>
      </c>
    </row>
    <row r="257" spans="1:18" s="8" customFormat="1" ht="18.75" customHeight="1">
      <c r="A257" s="520">
        <v>18</v>
      </c>
      <c r="B257" s="329">
        <v>71955000</v>
      </c>
      <c r="C257" s="445" t="s">
        <v>11</v>
      </c>
      <c r="D257" s="445" t="s">
        <v>11</v>
      </c>
      <c r="E257" s="445" t="s">
        <v>314</v>
      </c>
      <c r="F257" s="238">
        <v>2</v>
      </c>
      <c r="G257" s="253" t="s">
        <v>38</v>
      </c>
      <c r="H257" s="337">
        <v>2451.1999999999998</v>
      </c>
      <c r="I257" s="238">
        <v>139</v>
      </c>
      <c r="J257" s="454" t="s">
        <v>39</v>
      </c>
      <c r="K257" s="254" t="s">
        <v>2</v>
      </c>
      <c r="L257" s="349">
        <f>L258+L259</f>
        <v>426555.36</v>
      </c>
      <c r="M257" s="349">
        <f t="shared" ref="M257:P257" si="89">M258+M259</f>
        <v>20000</v>
      </c>
      <c r="N257" s="349">
        <f t="shared" si="89"/>
        <v>0</v>
      </c>
      <c r="O257" s="349">
        <f t="shared" si="89"/>
        <v>386227.59199999995</v>
      </c>
      <c r="P257" s="349">
        <f t="shared" si="89"/>
        <v>20327.768</v>
      </c>
      <c r="Q257" s="237">
        <f t="shared" si="83"/>
        <v>426555.35999999993</v>
      </c>
    </row>
    <row r="258" spans="1:18" s="8" customFormat="1" ht="51.75" customHeight="1">
      <c r="A258" s="520"/>
      <c r="B258" s="329">
        <v>71955000</v>
      </c>
      <c r="C258" s="445" t="s">
        <v>11</v>
      </c>
      <c r="D258" s="445"/>
      <c r="E258" s="445"/>
      <c r="F258" s="238"/>
      <c r="G258" s="338"/>
      <c r="H258" s="339"/>
      <c r="I258" s="238"/>
      <c r="J258" s="454" t="s">
        <v>48</v>
      </c>
      <c r="K258" s="340" t="s">
        <v>40</v>
      </c>
      <c r="L258" s="349">
        <v>406555.36</v>
      </c>
      <c r="M258" s="349"/>
      <c r="N258" s="349"/>
      <c r="O258" s="382">
        <f>L258*0.95</f>
        <v>386227.59199999995</v>
      </c>
      <c r="P258" s="382">
        <f>L258*0.05</f>
        <v>20327.768</v>
      </c>
      <c r="Q258" s="237">
        <f t="shared" si="83"/>
        <v>406555.35999999993</v>
      </c>
    </row>
    <row r="259" spans="1:18" s="8" customFormat="1" ht="82.15" customHeight="1">
      <c r="A259" s="520"/>
      <c r="B259" s="329">
        <v>71955000</v>
      </c>
      <c r="C259" s="445" t="s">
        <v>11</v>
      </c>
      <c r="D259" s="445"/>
      <c r="E259" s="445"/>
      <c r="F259" s="238"/>
      <c r="G259" s="338"/>
      <c r="H259" s="339"/>
      <c r="I259" s="238"/>
      <c r="J259" s="454" t="s">
        <v>352</v>
      </c>
      <c r="K259" s="233" t="s">
        <v>185</v>
      </c>
      <c r="L259" s="349">
        <v>20000</v>
      </c>
      <c r="M259" s="349">
        <f t="shared" si="71"/>
        <v>20000</v>
      </c>
      <c r="N259" s="383"/>
      <c r="O259" s="349"/>
      <c r="P259" s="383"/>
      <c r="Q259" s="237">
        <f t="shared" si="83"/>
        <v>20000</v>
      </c>
    </row>
    <row r="260" spans="1:18" s="8" customFormat="1" ht="18.75" customHeight="1">
      <c r="A260" s="520">
        <v>19</v>
      </c>
      <c r="B260" s="329">
        <v>71955000</v>
      </c>
      <c r="C260" s="445" t="s">
        <v>11</v>
      </c>
      <c r="D260" s="445" t="s">
        <v>11</v>
      </c>
      <c r="E260" s="445" t="s">
        <v>121</v>
      </c>
      <c r="F260" s="238">
        <v>46</v>
      </c>
      <c r="G260" s="448" t="s">
        <v>38</v>
      </c>
      <c r="H260" s="337">
        <v>1360.6</v>
      </c>
      <c r="I260" s="238">
        <v>69</v>
      </c>
      <c r="J260" s="454" t="s">
        <v>39</v>
      </c>
      <c r="K260" s="254" t="s">
        <v>2</v>
      </c>
      <c r="L260" s="349">
        <f>L261+L262</f>
        <v>279172.99</v>
      </c>
      <c r="M260" s="349">
        <f t="shared" ref="M260:P260" si="90">M261+M262</f>
        <v>20000</v>
      </c>
      <c r="N260" s="349">
        <f t="shared" si="90"/>
        <v>0</v>
      </c>
      <c r="O260" s="349">
        <f t="shared" si="90"/>
        <v>246214.34049999999</v>
      </c>
      <c r="P260" s="349">
        <f t="shared" si="90"/>
        <v>12958.6495</v>
      </c>
      <c r="Q260" s="237">
        <f t="shared" si="83"/>
        <v>279172.99</v>
      </c>
    </row>
    <row r="261" spans="1:18" s="8" customFormat="1" ht="51.75" customHeight="1">
      <c r="A261" s="520"/>
      <c r="B261" s="329">
        <v>71955000</v>
      </c>
      <c r="C261" s="445" t="s">
        <v>11</v>
      </c>
      <c r="D261" s="445"/>
      <c r="E261" s="445"/>
      <c r="F261" s="238"/>
      <c r="G261" s="445"/>
      <c r="H261" s="339"/>
      <c r="I261" s="238"/>
      <c r="J261" s="454" t="s">
        <v>48</v>
      </c>
      <c r="K261" s="254" t="s">
        <v>40</v>
      </c>
      <c r="L261" s="349">
        <v>259172.99</v>
      </c>
      <c r="M261" s="349"/>
      <c r="N261" s="349"/>
      <c r="O261" s="382">
        <f>L261*0.95</f>
        <v>246214.34049999999</v>
      </c>
      <c r="P261" s="382">
        <f>L261*0.05</f>
        <v>12958.6495</v>
      </c>
      <c r="Q261" s="237">
        <f t="shared" si="83"/>
        <v>259172.99</v>
      </c>
    </row>
    <row r="262" spans="1:18" s="8" customFormat="1" ht="80.45" customHeight="1">
      <c r="A262" s="520"/>
      <c r="B262" s="329">
        <v>71955000</v>
      </c>
      <c r="C262" s="445" t="s">
        <v>11</v>
      </c>
      <c r="D262" s="445"/>
      <c r="E262" s="445"/>
      <c r="F262" s="238"/>
      <c r="G262" s="338"/>
      <c r="H262" s="339"/>
      <c r="I262" s="238"/>
      <c r="J262" s="454" t="s">
        <v>352</v>
      </c>
      <c r="K262" s="233" t="s">
        <v>185</v>
      </c>
      <c r="L262" s="349">
        <v>20000</v>
      </c>
      <c r="M262" s="349">
        <f t="shared" ref="M262" si="91">L262</f>
        <v>20000</v>
      </c>
      <c r="N262" s="383"/>
      <c r="O262" s="349"/>
      <c r="P262" s="383"/>
      <c r="Q262" s="237">
        <f t="shared" si="83"/>
        <v>20000</v>
      </c>
    </row>
    <row r="263" spans="1:18" s="5" customFormat="1" ht="18.75" customHeight="1">
      <c r="A263" s="514" t="s">
        <v>292</v>
      </c>
      <c r="B263" s="515"/>
      <c r="C263" s="515"/>
      <c r="D263" s="515"/>
      <c r="E263" s="516"/>
      <c r="F263" s="238">
        <v>74</v>
      </c>
      <c r="G263" s="448" t="s">
        <v>2</v>
      </c>
      <c r="H263" s="261">
        <f>H265+H268+H272+H275+H278+H281+H284+H288+H291+H294+H297+H300+H304+H307+H310+H313+H316+H319+H322+H325+H329+H333+H336+H339+H343+H347+H350+H353+H356+H359+H363+H367+H371+H374+H377+H381+H385+H388+H393+H396+H399+H402+H405+H408+H411+H414+H417+H420+H423+H426+H429+H432+H435+H438+H441+H444+H447+H450+H453+H456+H459+H462+H465+H468+H471+H474+H477+H480+H483+H486+H489+H492+H495+H498</f>
        <v>442553.33999999991</v>
      </c>
      <c r="I263" s="238">
        <f>I265+I268+I272+I275+I278+I281+I284+I288+I291+I294+I297+I300+I304+I307+I310+I313+I316+I319+I322+I325+I329+I333+I336+I339+I343+I347+I350+I353+I356+I359+I363+I367+I371+I374+I377+I381+I385+I388+I393+I396+I399+I402+I405+I408+I411+I414+I417+I420+I423+I426+I429+I432+I435+I438+I441+I444+I447+I450+I453+I456+I459+I462+I465+I468+I471+I474+I477+I480+I483+I486+I489+I492+I495+I498</f>
        <v>19100</v>
      </c>
      <c r="J263" s="448" t="s">
        <v>2</v>
      </c>
      <c r="K263" s="253" t="s">
        <v>2</v>
      </c>
      <c r="L263" s="261">
        <f>L265+L268+L272+L275+L278+L281+L284+L288+L291+L294+L297+L300+L304+L307+L310+L313+L316+L319+L322+L325+L329+L333+L336+L339+L343+L347+L350+L353+L356+L359+L363+L367+L371+L374+L377+L381+L385+L388+L393+L396+L399+L402+L405+L408+L411+L414+L417+L420+L423+L426+L429+L432+L435+L438+L441+L444+L447+L450+L453+L456+L459+L462+L465+L468+L471+L474+L477+L480+L483+L486+L489+L492+L495+L498</f>
        <v>383344980.8900001</v>
      </c>
      <c r="M263" s="261">
        <f t="shared" ref="M263:N263" si="92">M265+M268+M272+M275+M278+M281+M284+M288+M291+M294+M297+M300+M304+M307+M310+M313+M316+M319+M322+M325+M329+M333+M336+M339+M343+M347+M350+M353+M356+M359+M363+M367+M371+M374+M377+M381+M385+M388+M393+M396+M399+M402+M405+M408+M411+M414+M417+M420+M423+M426+M429+M432+M435+M438+M441+M444+M447+M450+M453+M456+M459+M462+M465+M468+M471+M474+M477+M480+M483+M486+M489+M492+M495+M498</f>
        <v>377085341</v>
      </c>
      <c r="N263" s="261">
        <f t="shared" si="92"/>
        <v>0</v>
      </c>
      <c r="O263" s="261">
        <f>O265+O268+O272+O275+O278+O281+O284+O288+O291+O294+O297+O300+O304+O307+O310+O313+O316+O319+O322+O325+O329+O333+O336+O339+O343+O347+O350+O353+O356+O359+O363+O367+O371+O374+O377+O381+O385+O388+O393+O396+O399+O402+O405+O408+O411+O414+O417+O420+O423+O426+O429+O432+O435+O438+O441+O444+O447+O450+O453+O456+O459+O462+O465+O468+O471+O474+O477+O480+O483+O486+O489+O492+O495+O498+O264</f>
        <v>5947000.0004999982</v>
      </c>
      <c r="P263" s="261">
        <f>P265+P268+P272+P275+P278+P281+P284+P288+P291+P294+P297+P300+P304+P307+P310+P313+P316+P319+P322+P325+P329+P333+P336+P339+P343+P347+P350+P353+P356+P359+P363+P367+P371+P374+P377+P381+P385+P388+P393+P396+P399+P402+P405+P408+P411+P414+P417+P420+P423+P426+P429+P432+P435+P438+P441+P444+P447+P450+P453+P456+P459+P462+P465+P468+P471+P474+P477+P480+P483+P486+P489+P492+P495+P498</f>
        <v>312981.98950000003</v>
      </c>
      <c r="Q263" s="237">
        <f>M263+N263+O263+P263</f>
        <v>383345322.99000001</v>
      </c>
      <c r="R263" s="249"/>
    </row>
    <row r="264" spans="1:18" s="5" customFormat="1" ht="18.75" customHeight="1">
      <c r="A264" s="514" t="s">
        <v>280</v>
      </c>
      <c r="B264" s="515"/>
      <c r="C264" s="515"/>
      <c r="D264" s="515"/>
      <c r="E264" s="515"/>
      <c r="F264" s="515"/>
      <c r="G264" s="515"/>
      <c r="H264" s="515"/>
      <c r="I264" s="516"/>
      <c r="J264" s="448" t="s">
        <v>2</v>
      </c>
      <c r="K264" s="253" t="s">
        <v>2</v>
      </c>
      <c r="L264" s="382"/>
      <c r="M264" s="382"/>
      <c r="N264" s="382"/>
      <c r="O264" s="383">
        <v>342.1</v>
      </c>
      <c r="P264" s="382"/>
      <c r="Q264" s="237">
        <f>M264+N264+O264+P264</f>
        <v>342.1</v>
      </c>
      <c r="R264" s="249"/>
    </row>
    <row r="265" spans="1:18" s="5" customFormat="1" ht="18.75" customHeight="1">
      <c r="A265" s="484">
        <v>1</v>
      </c>
      <c r="B265" s="448">
        <v>71956000</v>
      </c>
      <c r="C265" s="454" t="s">
        <v>10</v>
      </c>
      <c r="D265" s="454" t="s">
        <v>10</v>
      </c>
      <c r="E265" s="454" t="s">
        <v>75</v>
      </c>
      <c r="F265" s="260" t="s">
        <v>188</v>
      </c>
      <c r="G265" s="448" t="s">
        <v>38</v>
      </c>
      <c r="H265" s="261">
        <v>7241.2</v>
      </c>
      <c r="I265" s="238">
        <v>359</v>
      </c>
      <c r="J265" s="454" t="s">
        <v>39</v>
      </c>
      <c r="K265" s="253" t="s">
        <v>2</v>
      </c>
      <c r="L265" s="261">
        <f>L266+L267</f>
        <v>12751653</v>
      </c>
      <c r="M265" s="261">
        <f t="shared" ref="M265:P265" si="93">M266+M267</f>
        <v>12751653</v>
      </c>
      <c r="N265" s="261">
        <f t="shared" si="93"/>
        <v>0</v>
      </c>
      <c r="O265" s="261">
        <f t="shared" si="93"/>
        <v>0</v>
      </c>
      <c r="P265" s="261">
        <f t="shared" si="93"/>
        <v>0</v>
      </c>
      <c r="Q265" s="237">
        <f t="shared" si="83"/>
        <v>12751653</v>
      </c>
    </row>
    <row r="266" spans="1:18" s="5" customFormat="1" ht="47.25" customHeight="1">
      <c r="A266" s="485"/>
      <c r="B266" s="448">
        <v>71956000</v>
      </c>
      <c r="C266" s="454" t="s">
        <v>10</v>
      </c>
      <c r="D266" s="454"/>
      <c r="E266" s="454"/>
      <c r="F266" s="260"/>
      <c r="G266" s="448"/>
      <c r="H266" s="250"/>
      <c r="I266" s="238"/>
      <c r="J266" s="341" t="s">
        <v>241</v>
      </c>
      <c r="K266" s="336" t="s">
        <v>165</v>
      </c>
      <c r="L266" s="261">
        <v>12484485</v>
      </c>
      <c r="M266" s="349">
        <f t="shared" ref="M266:M267" si="94">L266</f>
        <v>12484485</v>
      </c>
      <c r="N266" s="261"/>
      <c r="O266" s="261"/>
      <c r="P266" s="261"/>
      <c r="Q266" s="237">
        <f t="shared" si="83"/>
        <v>12484485</v>
      </c>
    </row>
    <row r="267" spans="1:18" s="5" customFormat="1" ht="18.75" customHeight="1">
      <c r="A267" s="486"/>
      <c r="B267" s="448">
        <v>71956000</v>
      </c>
      <c r="C267" s="454" t="s">
        <v>10</v>
      </c>
      <c r="D267" s="454"/>
      <c r="E267" s="454"/>
      <c r="F267" s="261"/>
      <c r="G267" s="448"/>
      <c r="H267" s="250"/>
      <c r="I267" s="238"/>
      <c r="J267" s="454" t="s">
        <v>100</v>
      </c>
      <c r="K267" s="253">
        <v>21</v>
      </c>
      <c r="L267" s="392">
        <v>267168</v>
      </c>
      <c r="M267" s="349">
        <f t="shared" si="94"/>
        <v>267168</v>
      </c>
      <c r="N267" s="288"/>
      <c r="O267" s="288"/>
      <c r="P267" s="382"/>
      <c r="Q267" s="237">
        <f t="shared" si="83"/>
        <v>267168</v>
      </c>
    </row>
    <row r="268" spans="1:18" s="5" customFormat="1" ht="18.75" customHeight="1">
      <c r="A268" s="484">
        <v>2</v>
      </c>
      <c r="B268" s="448">
        <v>71956000</v>
      </c>
      <c r="C268" s="454" t="s">
        <v>10</v>
      </c>
      <c r="D268" s="454" t="s">
        <v>10</v>
      </c>
      <c r="E268" s="454" t="s">
        <v>75</v>
      </c>
      <c r="F268" s="260" t="s">
        <v>189</v>
      </c>
      <c r="G268" s="448" t="s">
        <v>38</v>
      </c>
      <c r="H268" s="261">
        <v>4633.1000000000004</v>
      </c>
      <c r="I268" s="238">
        <v>220</v>
      </c>
      <c r="J268" s="454" t="s">
        <v>39</v>
      </c>
      <c r="K268" s="253" t="s">
        <v>2</v>
      </c>
      <c r="L268" s="261">
        <f>L269+L270+L271</f>
        <v>8376912</v>
      </c>
      <c r="M268" s="261">
        <f t="shared" ref="M268:P268" si="95">M269+M270+M271</f>
        <v>8376912</v>
      </c>
      <c r="N268" s="261">
        <f t="shared" si="95"/>
        <v>0</v>
      </c>
      <c r="O268" s="261">
        <f t="shared" si="95"/>
        <v>0</v>
      </c>
      <c r="P268" s="261">
        <f t="shared" si="95"/>
        <v>0</v>
      </c>
      <c r="Q268" s="237">
        <f t="shared" si="83"/>
        <v>8376912</v>
      </c>
    </row>
    <row r="269" spans="1:18" s="5" customFormat="1" ht="18.75" customHeight="1">
      <c r="A269" s="485"/>
      <c r="B269" s="448">
        <v>71956000</v>
      </c>
      <c r="C269" s="454" t="s">
        <v>10</v>
      </c>
      <c r="D269" s="454"/>
      <c r="E269" s="454"/>
      <c r="F269" s="260"/>
      <c r="G269" s="448"/>
      <c r="H269" s="250"/>
      <c r="I269" s="238"/>
      <c r="J269" s="454" t="s">
        <v>101</v>
      </c>
      <c r="K269" s="233" t="s">
        <v>102</v>
      </c>
      <c r="L269" s="261">
        <v>2479013</v>
      </c>
      <c r="M269" s="349">
        <f t="shared" ref="M269:M271" si="96">L269</f>
        <v>2479013</v>
      </c>
      <c r="N269" s="261"/>
      <c r="O269" s="261"/>
      <c r="P269" s="261"/>
      <c r="Q269" s="237">
        <f t="shared" si="83"/>
        <v>2479013</v>
      </c>
    </row>
    <row r="270" spans="1:18" s="5" customFormat="1" ht="18.75" customHeight="1">
      <c r="A270" s="485"/>
      <c r="B270" s="448">
        <v>71956000</v>
      </c>
      <c r="C270" s="454" t="s">
        <v>10</v>
      </c>
      <c r="D270" s="454"/>
      <c r="E270" s="454"/>
      <c r="F270" s="260"/>
      <c r="G270" s="448"/>
      <c r="H270" s="250"/>
      <c r="I270" s="238"/>
      <c r="J270" s="454" t="s">
        <v>98</v>
      </c>
      <c r="K270" s="336" t="s">
        <v>99</v>
      </c>
      <c r="L270" s="261">
        <v>5722389</v>
      </c>
      <c r="M270" s="349">
        <f t="shared" si="96"/>
        <v>5722389</v>
      </c>
      <c r="N270" s="261"/>
      <c r="O270" s="261"/>
      <c r="P270" s="261"/>
      <c r="Q270" s="237">
        <f t="shared" si="83"/>
        <v>5722389</v>
      </c>
    </row>
    <row r="271" spans="1:18" s="5" customFormat="1" ht="18.75" customHeight="1">
      <c r="A271" s="486"/>
      <c r="B271" s="448">
        <v>71956000</v>
      </c>
      <c r="C271" s="454" t="s">
        <v>10</v>
      </c>
      <c r="D271" s="454"/>
      <c r="E271" s="454"/>
      <c r="F271" s="261"/>
      <c r="G271" s="448"/>
      <c r="H271" s="250"/>
      <c r="I271" s="238"/>
      <c r="J271" s="454" t="s">
        <v>100</v>
      </c>
      <c r="K271" s="253">
        <v>21</v>
      </c>
      <c r="L271" s="392">
        <v>175510</v>
      </c>
      <c r="M271" s="349">
        <f t="shared" si="96"/>
        <v>175510</v>
      </c>
      <c r="N271" s="288"/>
      <c r="O271" s="288"/>
      <c r="P271" s="382"/>
      <c r="Q271" s="237">
        <f t="shared" si="83"/>
        <v>175510</v>
      </c>
    </row>
    <row r="272" spans="1:18" s="5" customFormat="1" ht="18.75" customHeight="1">
      <c r="A272" s="484">
        <v>3</v>
      </c>
      <c r="B272" s="448">
        <v>71956000</v>
      </c>
      <c r="C272" s="454" t="s">
        <v>10</v>
      </c>
      <c r="D272" s="454" t="s">
        <v>10</v>
      </c>
      <c r="E272" s="454" t="s">
        <v>75</v>
      </c>
      <c r="F272" s="260" t="s">
        <v>190</v>
      </c>
      <c r="G272" s="448" t="s">
        <v>38</v>
      </c>
      <c r="H272" s="261">
        <v>5883.8</v>
      </c>
      <c r="I272" s="238">
        <v>209</v>
      </c>
      <c r="J272" s="454" t="s">
        <v>39</v>
      </c>
      <c r="K272" s="233" t="s">
        <v>2</v>
      </c>
      <c r="L272" s="261">
        <f>L273+L274</f>
        <v>2483517</v>
      </c>
      <c r="M272" s="261">
        <f t="shared" ref="M272:P272" si="97">M273+M274</f>
        <v>2483517</v>
      </c>
      <c r="N272" s="261">
        <f t="shared" si="97"/>
        <v>0</v>
      </c>
      <c r="O272" s="261">
        <f t="shared" si="97"/>
        <v>0</v>
      </c>
      <c r="P272" s="261">
        <f t="shared" si="97"/>
        <v>0</v>
      </c>
      <c r="Q272" s="237">
        <f t="shared" si="83"/>
        <v>2483517</v>
      </c>
    </row>
    <row r="273" spans="1:17" s="5" customFormat="1" ht="18.75" customHeight="1">
      <c r="A273" s="485"/>
      <c r="B273" s="448">
        <v>71956000</v>
      </c>
      <c r="C273" s="454" t="s">
        <v>10</v>
      </c>
      <c r="D273" s="454"/>
      <c r="E273" s="454"/>
      <c r="F273" s="260"/>
      <c r="G273" s="448"/>
      <c r="H273" s="250"/>
      <c r="I273" s="238"/>
      <c r="J273" s="454" t="s">
        <v>101</v>
      </c>
      <c r="K273" s="233" t="s">
        <v>102</v>
      </c>
      <c r="L273" s="261">
        <v>2431379</v>
      </c>
      <c r="M273" s="349">
        <f t="shared" ref="M273:M274" si="98">L273</f>
        <v>2431379</v>
      </c>
      <c r="N273" s="261"/>
      <c r="O273" s="261"/>
      <c r="P273" s="261"/>
      <c r="Q273" s="237">
        <f t="shared" si="83"/>
        <v>2431379</v>
      </c>
    </row>
    <row r="274" spans="1:17" s="5" customFormat="1" ht="18.75" customHeight="1">
      <c r="A274" s="486"/>
      <c r="B274" s="448">
        <v>71956000</v>
      </c>
      <c r="C274" s="454" t="s">
        <v>10</v>
      </c>
      <c r="D274" s="454"/>
      <c r="E274" s="454"/>
      <c r="F274" s="261"/>
      <c r="G274" s="448"/>
      <c r="H274" s="250"/>
      <c r="I274" s="238"/>
      <c r="J274" s="454" t="s">
        <v>100</v>
      </c>
      <c r="K274" s="253">
        <v>21</v>
      </c>
      <c r="L274" s="392">
        <v>52138</v>
      </c>
      <c r="M274" s="349">
        <f t="shared" si="98"/>
        <v>52138</v>
      </c>
      <c r="N274" s="288"/>
      <c r="O274" s="288"/>
      <c r="P274" s="382"/>
      <c r="Q274" s="237">
        <f t="shared" si="83"/>
        <v>52138</v>
      </c>
    </row>
    <row r="275" spans="1:17" s="5" customFormat="1" ht="18.75" customHeight="1">
      <c r="A275" s="484">
        <v>4</v>
      </c>
      <c r="B275" s="448">
        <v>71956000</v>
      </c>
      <c r="C275" s="454" t="s">
        <v>10</v>
      </c>
      <c r="D275" s="454" t="s">
        <v>10</v>
      </c>
      <c r="E275" s="454" t="s">
        <v>75</v>
      </c>
      <c r="F275" s="260" t="s">
        <v>191</v>
      </c>
      <c r="G275" s="448" t="s">
        <v>38</v>
      </c>
      <c r="H275" s="261">
        <v>5910.8</v>
      </c>
      <c r="I275" s="238">
        <v>226</v>
      </c>
      <c r="J275" s="454" t="s">
        <v>39</v>
      </c>
      <c r="K275" s="253" t="s">
        <v>2</v>
      </c>
      <c r="L275" s="261">
        <f>L276+L277</f>
        <v>2400180</v>
      </c>
      <c r="M275" s="261">
        <f t="shared" ref="M275:P275" si="99">M276+M277</f>
        <v>2400180</v>
      </c>
      <c r="N275" s="261">
        <f t="shared" si="99"/>
        <v>0</v>
      </c>
      <c r="O275" s="261">
        <f t="shared" si="99"/>
        <v>0</v>
      </c>
      <c r="P275" s="261">
        <f t="shared" si="99"/>
        <v>0</v>
      </c>
      <c r="Q275" s="237">
        <f t="shared" si="83"/>
        <v>2400180</v>
      </c>
    </row>
    <row r="276" spans="1:17" s="5" customFormat="1" ht="18.75" customHeight="1">
      <c r="A276" s="485"/>
      <c r="B276" s="448">
        <v>71956000</v>
      </c>
      <c r="C276" s="454" t="s">
        <v>10</v>
      </c>
      <c r="D276" s="454"/>
      <c r="E276" s="454"/>
      <c r="F276" s="260"/>
      <c r="G276" s="448"/>
      <c r="H276" s="250"/>
      <c r="I276" s="238"/>
      <c r="J276" s="454" t="s">
        <v>101</v>
      </c>
      <c r="K276" s="233" t="s">
        <v>102</v>
      </c>
      <c r="L276" s="261">
        <v>2349795</v>
      </c>
      <c r="M276" s="349">
        <f t="shared" ref="M276:M277" si="100">L276</f>
        <v>2349795</v>
      </c>
      <c r="N276" s="261"/>
      <c r="O276" s="261"/>
      <c r="P276" s="261"/>
      <c r="Q276" s="237">
        <f t="shared" si="83"/>
        <v>2349795</v>
      </c>
    </row>
    <row r="277" spans="1:17" s="5" customFormat="1" ht="18.75" customHeight="1">
      <c r="A277" s="486"/>
      <c r="B277" s="448">
        <v>71956000</v>
      </c>
      <c r="C277" s="454" t="s">
        <v>10</v>
      </c>
      <c r="D277" s="454"/>
      <c r="E277" s="454"/>
      <c r="F277" s="261"/>
      <c r="G277" s="448"/>
      <c r="H277" s="250"/>
      <c r="I277" s="238"/>
      <c r="J277" s="454" t="s">
        <v>100</v>
      </c>
      <c r="K277" s="253">
        <v>21</v>
      </c>
      <c r="L277" s="392">
        <v>50385</v>
      </c>
      <c r="M277" s="349">
        <f t="shared" si="100"/>
        <v>50385</v>
      </c>
      <c r="N277" s="237"/>
      <c r="O277" s="288"/>
      <c r="P277" s="382"/>
      <c r="Q277" s="237">
        <f t="shared" si="83"/>
        <v>50385</v>
      </c>
    </row>
    <row r="278" spans="1:17" s="5" customFormat="1" ht="18.75" customHeight="1">
      <c r="A278" s="484">
        <v>5</v>
      </c>
      <c r="B278" s="448">
        <v>71956000</v>
      </c>
      <c r="C278" s="454" t="s">
        <v>10</v>
      </c>
      <c r="D278" s="454" t="s">
        <v>10</v>
      </c>
      <c r="E278" s="454" t="s">
        <v>315</v>
      </c>
      <c r="F278" s="260" t="s">
        <v>192</v>
      </c>
      <c r="G278" s="448" t="s">
        <v>38</v>
      </c>
      <c r="H278" s="261">
        <v>12513.5</v>
      </c>
      <c r="I278" s="238">
        <v>567</v>
      </c>
      <c r="J278" s="341" t="s">
        <v>39</v>
      </c>
      <c r="K278" s="260" t="s">
        <v>2</v>
      </c>
      <c r="L278" s="261">
        <f>L279+L280</f>
        <v>23197646</v>
      </c>
      <c r="M278" s="261">
        <f t="shared" ref="M278:P278" si="101">M279+M280</f>
        <v>23197646</v>
      </c>
      <c r="N278" s="261">
        <f t="shared" si="101"/>
        <v>0</v>
      </c>
      <c r="O278" s="261">
        <f t="shared" si="101"/>
        <v>0</v>
      </c>
      <c r="P278" s="261">
        <f t="shared" si="101"/>
        <v>0</v>
      </c>
      <c r="Q278" s="237">
        <f t="shared" si="83"/>
        <v>23197646</v>
      </c>
    </row>
    <row r="279" spans="1:17" s="5" customFormat="1" ht="18.75" customHeight="1">
      <c r="A279" s="485"/>
      <c r="B279" s="448">
        <v>71956000</v>
      </c>
      <c r="C279" s="454" t="s">
        <v>10</v>
      </c>
      <c r="D279" s="454"/>
      <c r="E279" s="454"/>
      <c r="F279" s="260"/>
      <c r="G279" s="448"/>
      <c r="H279" s="250"/>
      <c r="I279" s="238"/>
      <c r="J279" s="454" t="s">
        <v>98</v>
      </c>
      <c r="K279" s="336" t="s">
        <v>99</v>
      </c>
      <c r="L279" s="261">
        <v>22710722</v>
      </c>
      <c r="M279" s="349">
        <f t="shared" ref="M279:M280" si="102">L279</f>
        <v>22710722</v>
      </c>
      <c r="N279" s="261"/>
      <c r="O279" s="261"/>
      <c r="P279" s="261"/>
      <c r="Q279" s="237">
        <f t="shared" si="83"/>
        <v>22710722</v>
      </c>
    </row>
    <row r="280" spans="1:17" s="5" customFormat="1" ht="18.75" customHeight="1">
      <c r="A280" s="486"/>
      <c r="B280" s="448">
        <v>71956000</v>
      </c>
      <c r="C280" s="454" t="s">
        <v>10</v>
      </c>
      <c r="D280" s="454"/>
      <c r="E280" s="454"/>
      <c r="F280" s="261"/>
      <c r="G280" s="448"/>
      <c r="H280" s="250"/>
      <c r="I280" s="238"/>
      <c r="J280" s="454" t="s">
        <v>100</v>
      </c>
      <c r="K280" s="253">
        <v>21</v>
      </c>
      <c r="L280" s="392">
        <v>486924</v>
      </c>
      <c r="M280" s="349">
        <f t="shared" si="102"/>
        <v>486924</v>
      </c>
      <c r="N280" s="288"/>
      <c r="O280" s="288"/>
      <c r="P280" s="382"/>
      <c r="Q280" s="237">
        <f t="shared" si="83"/>
        <v>486924</v>
      </c>
    </row>
    <row r="281" spans="1:17" s="14" customFormat="1" ht="18.75" customHeight="1">
      <c r="A281" s="484">
        <v>6</v>
      </c>
      <c r="B281" s="448">
        <v>71956000</v>
      </c>
      <c r="C281" s="454" t="s">
        <v>10</v>
      </c>
      <c r="D281" s="454" t="s">
        <v>10</v>
      </c>
      <c r="E281" s="454" t="s">
        <v>315</v>
      </c>
      <c r="F281" s="260" t="s">
        <v>189</v>
      </c>
      <c r="G281" s="448" t="s">
        <v>38</v>
      </c>
      <c r="H281" s="261">
        <v>15353.7</v>
      </c>
      <c r="I281" s="238">
        <v>705</v>
      </c>
      <c r="J281" s="454" t="s">
        <v>39</v>
      </c>
      <c r="K281" s="253" t="s">
        <v>2</v>
      </c>
      <c r="L281" s="261">
        <f>L282+L283</f>
        <v>25232506</v>
      </c>
      <c r="M281" s="261">
        <f t="shared" ref="M281:P281" si="103">M282+M283</f>
        <v>25232506</v>
      </c>
      <c r="N281" s="261">
        <f t="shared" si="103"/>
        <v>0</v>
      </c>
      <c r="O281" s="261">
        <f t="shared" si="103"/>
        <v>0</v>
      </c>
      <c r="P281" s="261">
        <f t="shared" si="103"/>
        <v>0</v>
      </c>
      <c r="Q281" s="237">
        <f t="shared" si="83"/>
        <v>25232506</v>
      </c>
    </row>
    <row r="282" spans="1:17" s="5" customFormat="1" ht="35.450000000000003" customHeight="1">
      <c r="A282" s="485"/>
      <c r="B282" s="448">
        <v>71956000</v>
      </c>
      <c r="C282" s="454" t="s">
        <v>10</v>
      </c>
      <c r="D282" s="454"/>
      <c r="E282" s="454"/>
      <c r="F282" s="260"/>
      <c r="G282" s="448"/>
      <c r="H282" s="250"/>
      <c r="I282" s="238"/>
      <c r="J282" s="341" t="s">
        <v>241</v>
      </c>
      <c r="K282" s="336" t="s">
        <v>165</v>
      </c>
      <c r="L282" s="261">
        <v>24703843</v>
      </c>
      <c r="M282" s="349">
        <f t="shared" ref="M282:M283" si="104">L282</f>
        <v>24703843</v>
      </c>
      <c r="N282" s="261"/>
      <c r="O282" s="261"/>
      <c r="P282" s="261"/>
      <c r="Q282" s="237">
        <f t="shared" si="83"/>
        <v>24703843</v>
      </c>
    </row>
    <row r="283" spans="1:17" s="14" customFormat="1" ht="18.75" customHeight="1">
      <c r="A283" s="486"/>
      <c r="B283" s="448">
        <v>71956000</v>
      </c>
      <c r="C283" s="454" t="s">
        <v>10</v>
      </c>
      <c r="D283" s="454"/>
      <c r="E283" s="454"/>
      <c r="F283" s="261"/>
      <c r="G283" s="448"/>
      <c r="H283" s="250"/>
      <c r="I283" s="238"/>
      <c r="J283" s="454" t="s">
        <v>100</v>
      </c>
      <c r="K283" s="253">
        <v>21</v>
      </c>
      <c r="L283" s="392">
        <v>528663</v>
      </c>
      <c r="M283" s="349">
        <f t="shared" si="104"/>
        <v>528663</v>
      </c>
      <c r="N283" s="237"/>
      <c r="O283" s="288"/>
      <c r="P283" s="382"/>
      <c r="Q283" s="237">
        <f t="shared" si="83"/>
        <v>528663</v>
      </c>
    </row>
    <row r="284" spans="1:17" s="14" customFormat="1" ht="18.75" customHeight="1">
      <c r="A284" s="484">
        <v>7</v>
      </c>
      <c r="B284" s="448">
        <v>71956000</v>
      </c>
      <c r="C284" s="454" t="s">
        <v>10</v>
      </c>
      <c r="D284" s="454" t="s">
        <v>10</v>
      </c>
      <c r="E284" s="454" t="s">
        <v>316</v>
      </c>
      <c r="F284" s="260" t="s">
        <v>193</v>
      </c>
      <c r="G284" s="448" t="s">
        <v>38</v>
      </c>
      <c r="H284" s="261">
        <v>8554.4</v>
      </c>
      <c r="I284" s="238">
        <v>432</v>
      </c>
      <c r="J284" s="341" t="s">
        <v>39</v>
      </c>
      <c r="K284" s="260" t="s">
        <v>2</v>
      </c>
      <c r="L284" s="261">
        <f>L285+L286+L287</f>
        <v>19971811</v>
      </c>
      <c r="M284" s="261">
        <f>M285+M286+M287</f>
        <v>19971811</v>
      </c>
      <c r="N284" s="261">
        <f t="shared" ref="N284:P284" si="105">N285+N286+N287</f>
        <v>0</v>
      </c>
      <c r="O284" s="261">
        <f t="shared" si="105"/>
        <v>0</v>
      </c>
      <c r="P284" s="261">
        <f t="shared" si="105"/>
        <v>0</v>
      </c>
      <c r="Q284" s="237">
        <f t="shared" si="83"/>
        <v>19971811</v>
      </c>
    </row>
    <row r="285" spans="1:17" s="5" customFormat="1" ht="18.75" customHeight="1">
      <c r="A285" s="485"/>
      <c r="B285" s="448">
        <v>71956000</v>
      </c>
      <c r="C285" s="454" t="s">
        <v>10</v>
      </c>
      <c r="D285" s="454"/>
      <c r="E285" s="454"/>
      <c r="F285" s="260"/>
      <c r="G285" s="448"/>
      <c r="H285" s="250"/>
      <c r="I285" s="238"/>
      <c r="J285" s="454" t="s">
        <v>101</v>
      </c>
      <c r="K285" s="233" t="s">
        <v>102</v>
      </c>
      <c r="L285" s="261">
        <v>5934856</v>
      </c>
      <c r="M285" s="349">
        <f>L285</f>
        <v>5934856</v>
      </c>
      <c r="N285" s="261"/>
      <c r="O285" s="261"/>
      <c r="P285" s="261"/>
      <c r="Q285" s="237">
        <f t="shared" si="83"/>
        <v>5934856</v>
      </c>
    </row>
    <row r="286" spans="1:17" s="5" customFormat="1" ht="18.75" customHeight="1">
      <c r="A286" s="485"/>
      <c r="B286" s="448">
        <v>71956000</v>
      </c>
      <c r="C286" s="454" t="s">
        <v>10</v>
      </c>
      <c r="D286" s="454"/>
      <c r="E286" s="454"/>
      <c r="F286" s="260"/>
      <c r="G286" s="448"/>
      <c r="H286" s="250"/>
      <c r="I286" s="238"/>
      <c r="J286" s="454" t="s">
        <v>98</v>
      </c>
      <c r="K286" s="336" t="s">
        <v>99</v>
      </c>
      <c r="L286" s="261">
        <v>13618512</v>
      </c>
      <c r="M286" s="349">
        <f>L286</f>
        <v>13618512</v>
      </c>
      <c r="N286" s="261"/>
      <c r="O286" s="261"/>
      <c r="P286" s="261"/>
      <c r="Q286" s="237">
        <f t="shared" si="83"/>
        <v>13618512</v>
      </c>
    </row>
    <row r="287" spans="1:17" s="5" customFormat="1" ht="18.75" customHeight="1">
      <c r="A287" s="486"/>
      <c r="B287" s="448">
        <v>71956000</v>
      </c>
      <c r="C287" s="454" t="s">
        <v>10</v>
      </c>
      <c r="D287" s="454"/>
      <c r="E287" s="454"/>
      <c r="F287" s="261"/>
      <c r="G287" s="448"/>
      <c r="H287" s="250"/>
      <c r="I287" s="238"/>
      <c r="J287" s="454" t="s">
        <v>100</v>
      </c>
      <c r="K287" s="253">
        <v>21</v>
      </c>
      <c r="L287" s="392">
        <v>418443</v>
      </c>
      <c r="M287" s="349">
        <f>L287</f>
        <v>418443</v>
      </c>
      <c r="N287" s="288"/>
      <c r="O287" s="288"/>
      <c r="P287" s="382"/>
      <c r="Q287" s="237">
        <f t="shared" si="83"/>
        <v>418443</v>
      </c>
    </row>
    <row r="288" spans="1:17" s="5" customFormat="1" ht="18.75" customHeight="1">
      <c r="A288" s="484">
        <v>8</v>
      </c>
      <c r="B288" s="448">
        <v>71956000</v>
      </c>
      <c r="C288" s="454" t="s">
        <v>10</v>
      </c>
      <c r="D288" s="454" t="s">
        <v>10</v>
      </c>
      <c r="E288" s="454" t="s">
        <v>316</v>
      </c>
      <c r="F288" s="260" t="s">
        <v>194</v>
      </c>
      <c r="G288" s="448" t="s">
        <v>38</v>
      </c>
      <c r="H288" s="261">
        <v>10439.700000000001</v>
      </c>
      <c r="I288" s="238">
        <v>486</v>
      </c>
      <c r="J288" s="454" t="s">
        <v>39</v>
      </c>
      <c r="K288" s="253" t="s">
        <v>2</v>
      </c>
      <c r="L288" s="261">
        <f>L289+L290</f>
        <v>5539589</v>
      </c>
      <c r="M288" s="261">
        <f t="shared" ref="M288:P288" si="106">M289+M290</f>
        <v>5539589</v>
      </c>
      <c r="N288" s="261">
        <f t="shared" si="106"/>
        <v>0</v>
      </c>
      <c r="O288" s="261">
        <f t="shared" si="106"/>
        <v>0</v>
      </c>
      <c r="P288" s="261">
        <f t="shared" si="106"/>
        <v>0</v>
      </c>
      <c r="Q288" s="237">
        <f t="shared" si="83"/>
        <v>5539589</v>
      </c>
    </row>
    <row r="289" spans="1:17" s="5" customFormat="1" ht="18.75" customHeight="1">
      <c r="A289" s="485"/>
      <c r="B289" s="448">
        <v>71956000</v>
      </c>
      <c r="C289" s="454" t="s">
        <v>10</v>
      </c>
      <c r="D289" s="454"/>
      <c r="E289" s="454"/>
      <c r="F289" s="260"/>
      <c r="G289" s="448"/>
      <c r="H289" s="250"/>
      <c r="I289" s="238"/>
      <c r="J289" s="454" t="s">
        <v>101</v>
      </c>
      <c r="K289" s="233" t="s">
        <v>102</v>
      </c>
      <c r="L289" s="261">
        <v>5423525</v>
      </c>
      <c r="M289" s="349">
        <f t="shared" ref="M289:M290" si="107">L289</f>
        <v>5423525</v>
      </c>
      <c r="N289" s="261"/>
      <c r="O289" s="261"/>
      <c r="P289" s="261"/>
      <c r="Q289" s="237">
        <f t="shared" si="83"/>
        <v>5423525</v>
      </c>
    </row>
    <row r="290" spans="1:17" s="5" customFormat="1" ht="18.75" customHeight="1">
      <c r="A290" s="486"/>
      <c r="B290" s="448">
        <v>71956000</v>
      </c>
      <c r="C290" s="454" t="s">
        <v>10</v>
      </c>
      <c r="D290" s="454"/>
      <c r="E290" s="454"/>
      <c r="F290" s="261"/>
      <c r="G290" s="448"/>
      <c r="H290" s="250"/>
      <c r="I290" s="238"/>
      <c r="J290" s="454" t="s">
        <v>100</v>
      </c>
      <c r="K290" s="253">
        <v>21</v>
      </c>
      <c r="L290" s="392">
        <v>116064</v>
      </c>
      <c r="M290" s="349">
        <f t="shared" si="107"/>
        <v>116064</v>
      </c>
      <c r="N290" s="237"/>
      <c r="O290" s="288"/>
      <c r="P290" s="382"/>
      <c r="Q290" s="237">
        <f t="shared" si="83"/>
        <v>116064</v>
      </c>
    </row>
    <row r="291" spans="1:17" s="5" customFormat="1" ht="18.75" customHeight="1">
      <c r="A291" s="484">
        <v>9</v>
      </c>
      <c r="B291" s="448">
        <v>71956000</v>
      </c>
      <c r="C291" s="454" t="s">
        <v>10</v>
      </c>
      <c r="D291" s="454" t="s">
        <v>10</v>
      </c>
      <c r="E291" s="454" t="s">
        <v>76</v>
      </c>
      <c r="F291" s="260" t="s">
        <v>195</v>
      </c>
      <c r="G291" s="448" t="s">
        <v>38</v>
      </c>
      <c r="H291" s="261">
        <v>4359.5</v>
      </c>
      <c r="I291" s="238">
        <v>204</v>
      </c>
      <c r="J291" s="454" t="s">
        <v>39</v>
      </c>
      <c r="K291" s="233" t="s">
        <v>2</v>
      </c>
      <c r="L291" s="261">
        <f>L292+L293</f>
        <v>6925529</v>
      </c>
      <c r="M291" s="261">
        <f t="shared" ref="M291:P291" si="108">M292+M293</f>
        <v>6925529</v>
      </c>
      <c r="N291" s="261">
        <f t="shared" si="108"/>
        <v>0</v>
      </c>
      <c r="O291" s="261">
        <f t="shared" si="108"/>
        <v>0</v>
      </c>
      <c r="P291" s="261">
        <f t="shared" si="108"/>
        <v>0</v>
      </c>
      <c r="Q291" s="237">
        <f t="shared" si="83"/>
        <v>6925529</v>
      </c>
    </row>
    <row r="292" spans="1:17" s="5" customFormat="1" ht="18.75" customHeight="1">
      <c r="A292" s="485"/>
      <c r="B292" s="448">
        <v>71956000</v>
      </c>
      <c r="C292" s="454" t="s">
        <v>10</v>
      </c>
      <c r="D292" s="454"/>
      <c r="E292" s="454"/>
      <c r="F292" s="260"/>
      <c r="G292" s="448"/>
      <c r="H292" s="250"/>
      <c r="I292" s="238"/>
      <c r="J292" s="454" t="s">
        <v>98</v>
      </c>
      <c r="K292" s="336" t="s">
        <v>99</v>
      </c>
      <c r="L292" s="261">
        <v>6780427</v>
      </c>
      <c r="M292" s="349">
        <f t="shared" ref="M292:M293" si="109">L292</f>
        <v>6780427</v>
      </c>
      <c r="N292" s="261"/>
      <c r="O292" s="261"/>
      <c r="P292" s="261"/>
      <c r="Q292" s="237">
        <f t="shared" si="83"/>
        <v>6780427</v>
      </c>
    </row>
    <row r="293" spans="1:17" s="5" customFormat="1" ht="18.75" customHeight="1">
      <c r="A293" s="486"/>
      <c r="B293" s="448">
        <v>71956000</v>
      </c>
      <c r="C293" s="454" t="s">
        <v>10</v>
      </c>
      <c r="D293" s="454"/>
      <c r="E293" s="454"/>
      <c r="F293" s="261"/>
      <c r="G293" s="448"/>
      <c r="H293" s="250"/>
      <c r="I293" s="238"/>
      <c r="J293" s="454" t="s">
        <v>100</v>
      </c>
      <c r="K293" s="253">
        <v>21</v>
      </c>
      <c r="L293" s="392">
        <v>145102</v>
      </c>
      <c r="M293" s="349">
        <f t="shared" si="109"/>
        <v>145102</v>
      </c>
      <c r="N293" s="288"/>
      <c r="O293" s="288"/>
      <c r="P293" s="382"/>
      <c r="Q293" s="237">
        <f t="shared" si="83"/>
        <v>145102</v>
      </c>
    </row>
    <row r="294" spans="1:17" s="5" customFormat="1" ht="18.75" customHeight="1">
      <c r="A294" s="484">
        <v>10</v>
      </c>
      <c r="B294" s="448">
        <v>71956000</v>
      </c>
      <c r="C294" s="454" t="s">
        <v>10</v>
      </c>
      <c r="D294" s="454" t="s">
        <v>10</v>
      </c>
      <c r="E294" s="454" t="s">
        <v>76</v>
      </c>
      <c r="F294" s="260" t="s">
        <v>196</v>
      </c>
      <c r="G294" s="448" t="s">
        <v>38</v>
      </c>
      <c r="H294" s="261">
        <v>4839.3999999999996</v>
      </c>
      <c r="I294" s="238">
        <v>215</v>
      </c>
      <c r="J294" s="454" t="s">
        <v>39</v>
      </c>
      <c r="K294" s="253" t="s">
        <v>2</v>
      </c>
      <c r="L294" s="261">
        <f>L295+L296</f>
        <v>7323884</v>
      </c>
      <c r="M294" s="261">
        <f>M295+M296</f>
        <v>7323884</v>
      </c>
      <c r="N294" s="261">
        <f t="shared" ref="N294:P294" si="110">N295+N296</f>
        <v>0</v>
      </c>
      <c r="O294" s="261">
        <f t="shared" si="110"/>
        <v>0</v>
      </c>
      <c r="P294" s="261">
        <f t="shared" si="110"/>
        <v>0</v>
      </c>
      <c r="Q294" s="237">
        <f t="shared" si="83"/>
        <v>7323884</v>
      </c>
    </row>
    <row r="295" spans="1:17" s="5" customFormat="1" ht="18.75" customHeight="1">
      <c r="A295" s="485"/>
      <c r="B295" s="448">
        <v>71956000</v>
      </c>
      <c r="C295" s="454" t="s">
        <v>10</v>
      </c>
      <c r="D295" s="454"/>
      <c r="E295" s="454"/>
      <c r="F295" s="260"/>
      <c r="G295" s="448"/>
      <c r="H295" s="250"/>
      <c r="I295" s="238"/>
      <c r="J295" s="454" t="s">
        <v>98</v>
      </c>
      <c r="K295" s="336" t="s">
        <v>99</v>
      </c>
      <c r="L295" s="261">
        <v>7170436</v>
      </c>
      <c r="M295" s="349">
        <f t="shared" ref="M295:M296" si="111">L295</f>
        <v>7170436</v>
      </c>
      <c r="N295" s="261"/>
      <c r="O295" s="261"/>
      <c r="P295" s="261"/>
      <c r="Q295" s="237">
        <f t="shared" si="83"/>
        <v>7170436</v>
      </c>
    </row>
    <row r="296" spans="1:17" s="5" customFormat="1" ht="18.75" customHeight="1">
      <c r="A296" s="486"/>
      <c r="B296" s="448">
        <v>71956000</v>
      </c>
      <c r="C296" s="454" t="s">
        <v>10</v>
      </c>
      <c r="D296" s="454"/>
      <c r="E296" s="454"/>
      <c r="F296" s="261"/>
      <c r="G296" s="448"/>
      <c r="H296" s="250"/>
      <c r="I296" s="238"/>
      <c r="J296" s="454" t="s">
        <v>100</v>
      </c>
      <c r="K296" s="253">
        <v>21</v>
      </c>
      <c r="L296" s="392">
        <v>153448</v>
      </c>
      <c r="M296" s="349">
        <f t="shared" si="111"/>
        <v>153448</v>
      </c>
      <c r="N296" s="237"/>
      <c r="O296" s="288"/>
      <c r="P296" s="382"/>
      <c r="Q296" s="237">
        <f t="shared" si="83"/>
        <v>153448</v>
      </c>
    </row>
    <row r="297" spans="1:17" s="5" customFormat="1" ht="18.75" customHeight="1">
      <c r="A297" s="484">
        <v>11</v>
      </c>
      <c r="B297" s="448">
        <v>71956000</v>
      </c>
      <c r="C297" s="454" t="s">
        <v>10</v>
      </c>
      <c r="D297" s="454" t="s">
        <v>10</v>
      </c>
      <c r="E297" s="454" t="s">
        <v>318</v>
      </c>
      <c r="F297" s="238" t="s">
        <v>197</v>
      </c>
      <c r="G297" s="448" t="s">
        <v>38</v>
      </c>
      <c r="H297" s="261">
        <v>12718.7</v>
      </c>
      <c r="I297" s="238">
        <v>544</v>
      </c>
      <c r="J297" s="454" t="s">
        <v>39</v>
      </c>
      <c r="K297" s="260" t="s">
        <v>2</v>
      </c>
      <c r="L297" s="288">
        <f>L298+L299</f>
        <v>18548185</v>
      </c>
      <c r="M297" s="288">
        <f t="shared" ref="M297:P297" si="112">M298+M299</f>
        <v>18548185</v>
      </c>
      <c r="N297" s="288">
        <f t="shared" si="112"/>
        <v>0</v>
      </c>
      <c r="O297" s="288">
        <f t="shared" si="112"/>
        <v>0</v>
      </c>
      <c r="P297" s="288">
        <f t="shared" si="112"/>
        <v>0</v>
      </c>
      <c r="Q297" s="237">
        <f t="shared" si="83"/>
        <v>18548185</v>
      </c>
    </row>
    <row r="298" spans="1:17" s="5" customFormat="1" ht="18.75" customHeight="1">
      <c r="A298" s="551"/>
      <c r="B298" s="448">
        <v>71956000</v>
      </c>
      <c r="C298" s="454" t="s">
        <v>10</v>
      </c>
      <c r="D298" s="454"/>
      <c r="E298" s="454"/>
      <c r="F298" s="238"/>
      <c r="G298" s="448"/>
      <c r="H298" s="250"/>
      <c r="I298" s="238"/>
      <c r="J298" s="454" t="s">
        <v>98</v>
      </c>
      <c r="K298" s="336" t="s">
        <v>99</v>
      </c>
      <c r="L298" s="288">
        <v>18159570</v>
      </c>
      <c r="M298" s="349">
        <f t="shared" ref="M298:M299" si="113">L298</f>
        <v>18159570</v>
      </c>
      <c r="N298" s="288"/>
      <c r="O298" s="397"/>
      <c r="P298" s="397"/>
      <c r="Q298" s="237">
        <f t="shared" si="83"/>
        <v>18159570</v>
      </c>
    </row>
    <row r="299" spans="1:17" s="5" customFormat="1" ht="18.75" customHeight="1">
      <c r="A299" s="552"/>
      <c r="B299" s="448">
        <v>71956000</v>
      </c>
      <c r="C299" s="454" t="s">
        <v>10</v>
      </c>
      <c r="D299" s="454"/>
      <c r="E299" s="454"/>
      <c r="F299" s="238"/>
      <c r="G299" s="448"/>
      <c r="H299" s="250"/>
      <c r="I299" s="238"/>
      <c r="J299" s="454" t="s">
        <v>100</v>
      </c>
      <c r="K299" s="253">
        <v>21</v>
      </c>
      <c r="L299" s="392">
        <v>388615</v>
      </c>
      <c r="M299" s="349">
        <f t="shared" si="113"/>
        <v>388615</v>
      </c>
      <c r="N299" s="288"/>
      <c r="O299" s="288"/>
      <c r="P299" s="288"/>
      <c r="Q299" s="237">
        <f t="shared" si="83"/>
        <v>388615</v>
      </c>
    </row>
    <row r="300" spans="1:17" s="5" customFormat="1" ht="18.75" customHeight="1">
      <c r="A300" s="484">
        <v>12</v>
      </c>
      <c r="B300" s="448">
        <v>71956000</v>
      </c>
      <c r="C300" s="454" t="s">
        <v>10</v>
      </c>
      <c r="D300" s="454" t="s">
        <v>10</v>
      </c>
      <c r="E300" s="454" t="s">
        <v>318</v>
      </c>
      <c r="F300" s="260" t="s">
        <v>198</v>
      </c>
      <c r="G300" s="448" t="s">
        <v>38</v>
      </c>
      <c r="H300" s="261">
        <v>2065.6</v>
      </c>
      <c r="I300" s="238">
        <v>93</v>
      </c>
      <c r="J300" s="454" t="s">
        <v>39</v>
      </c>
      <c r="K300" s="253" t="s">
        <v>2</v>
      </c>
      <c r="L300" s="261">
        <f>L301+L302+L303</f>
        <v>5609890</v>
      </c>
      <c r="M300" s="261">
        <f t="shared" ref="M300:P300" si="114">M301+M302+M303</f>
        <v>5609890</v>
      </c>
      <c r="N300" s="261">
        <f t="shared" si="114"/>
        <v>0</v>
      </c>
      <c r="O300" s="261">
        <f t="shared" si="114"/>
        <v>0</v>
      </c>
      <c r="P300" s="261">
        <f t="shared" si="114"/>
        <v>0</v>
      </c>
      <c r="Q300" s="237">
        <f t="shared" si="83"/>
        <v>5609890</v>
      </c>
    </row>
    <row r="301" spans="1:17" s="5" customFormat="1" ht="18.75" customHeight="1">
      <c r="A301" s="485"/>
      <c r="B301" s="448">
        <v>71956000</v>
      </c>
      <c r="C301" s="454" t="s">
        <v>10</v>
      </c>
      <c r="D301" s="454"/>
      <c r="E301" s="454"/>
      <c r="F301" s="260"/>
      <c r="G301" s="448"/>
      <c r="H301" s="250"/>
      <c r="I301" s="238"/>
      <c r="J301" s="454" t="s">
        <v>101</v>
      </c>
      <c r="K301" s="233" t="s">
        <v>102</v>
      </c>
      <c r="L301" s="261">
        <v>2747053</v>
      </c>
      <c r="M301" s="349">
        <f t="shared" ref="M301:M303" si="115">L301</f>
        <v>2747053</v>
      </c>
      <c r="N301" s="261"/>
      <c r="O301" s="261"/>
      <c r="P301" s="261"/>
      <c r="Q301" s="237">
        <f t="shared" si="83"/>
        <v>2747053</v>
      </c>
    </row>
    <row r="302" spans="1:17" s="5" customFormat="1" ht="18.75" customHeight="1">
      <c r="A302" s="485"/>
      <c r="B302" s="448">
        <v>71956000</v>
      </c>
      <c r="C302" s="454" t="s">
        <v>10</v>
      </c>
      <c r="D302" s="454"/>
      <c r="E302" s="454"/>
      <c r="F302" s="260"/>
      <c r="G302" s="448"/>
      <c r="H302" s="250"/>
      <c r="I302" s="238"/>
      <c r="J302" s="454" t="s">
        <v>98</v>
      </c>
      <c r="K302" s="336" t="s">
        <v>99</v>
      </c>
      <c r="L302" s="261">
        <v>2745300</v>
      </c>
      <c r="M302" s="349">
        <f t="shared" si="115"/>
        <v>2745300</v>
      </c>
      <c r="N302" s="261"/>
      <c r="O302" s="261"/>
      <c r="P302" s="261"/>
      <c r="Q302" s="237">
        <f t="shared" si="83"/>
        <v>2745300</v>
      </c>
    </row>
    <row r="303" spans="1:17" s="7" customFormat="1" ht="18.75" customHeight="1">
      <c r="A303" s="486"/>
      <c r="B303" s="448">
        <v>71956000</v>
      </c>
      <c r="C303" s="454" t="s">
        <v>10</v>
      </c>
      <c r="D303" s="454"/>
      <c r="E303" s="454"/>
      <c r="F303" s="261"/>
      <c r="G303" s="448"/>
      <c r="H303" s="250"/>
      <c r="I303" s="238"/>
      <c r="J303" s="454" t="s">
        <v>100</v>
      </c>
      <c r="K303" s="253">
        <v>21</v>
      </c>
      <c r="L303" s="392">
        <v>117537</v>
      </c>
      <c r="M303" s="349">
        <f t="shared" si="115"/>
        <v>117537</v>
      </c>
      <c r="N303" s="237"/>
      <c r="O303" s="288"/>
      <c r="P303" s="382"/>
      <c r="Q303" s="237">
        <f t="shared" si="83"/>
        <v>117537</v>
      </c>
    </row>
    <row r="304" spans="1:17" s="5" customFormat="1" ht="18.75" customHeight="1">
      <c r="A304" s="484">
        <v>13</v>
      </c>
      <c r="B304" s="448">
        <v>71956000</v>
      </c>
      <c r="C304" s="454" t="s">
        <v>10</v>
      </c>
      <c r="D304" s="454" t="s">
        <v>10</v>
      </c>
      <c r="E304" s="454" t="s">
        <v>318</v>
      </c>
      <c r="F304" s="260" t="s">
        <v>199</v>
      </c>
      <c r="G304" s="448" t="s">
        <v>38</v>
      </c>
      <c r="H304" s="261">
        <v>2885.1</v>
      </c>
      <c r="I304" s="238">
        <v>121</v>
      </c>
      <c r="J304" s="341" t="s">
        <v>39</v>
      </c>
      <c r="K304" s="260" t="s">
        <v>2</v>
      </c>
      <c r="L304" s="261">
        <f>L305+L306</f>
        <v>2368057</v>
      </c>
      <c r="M304" s="261">
        <f t="shared" ref="M304:P304" si="116">M305+M306</f>
        <v>2368057</v>
      </c>
      <c r="N304" s="261">
        <f t="shared" si="116"/>
        <v>0</v>
      </c>
      <c r="O304" s="261">
        <f t="shared" si="116"/>
        <v>0</v>
      </c>
      <c r="P304" s="261">
        <f t="shared" si="116"/>
        <v>0</v>
      </c>
      <c r="Q304" s="237">
        <f t="shared" si="83"/>
        <v>2368057</v>
      </c>
    </row>
    <row r="305" spans="1:17" s="5" customFormat="1" ht="18.75" customHeight="1">
      <c r="A305" s="485"/>
      <c r="B305" s="448">
        <v>71956000</v>
      </c>
      <c r="C305" s="454" t="s">
        <v>10</v>
      </c>
      <c r="D305" s="454"/>
      <c r="E305" s="454"/>
      <c r="F305" s="260"/>
      <c r="G305" s="448"/>
      <c r="H305" s="250"/>
      <c r="I305" s="238"/>
      <c r="J305" s="454" t="s">
        <v>101</v>
      </c>
      <c r="K305" s="233" t="s">
        <v>102</v>
      </c>
      <c r="L305" s="261">
        <v>2318442</v>
      </c>
      <c r="M305" s="349">
        <f t="shared" ref="M305:M306" si="117">L305</f>
        <v>2318442</v>
      </c>
      <c r="N305" s="261"/>
      <c r="O305" s="261"/>
      <c r="P305" s="261"/>
      <c r="Q305" s="237">
        <f t="shared" ref="Q305:Q368" si="118">M305+N305+O305+P305</f>
        <v>2318442</v>
      </c>
    </row>
    <row r="306" spans="1:17" s="7" customFormat="1" ht="18.75" customHeight="1">
      <c r="A306" s="486"/>
      <c r="B306" s="448">
        <v>71956000</v>
      </c>
      <c r="C306" s="454" t="s">
        <v>10</v>
      </c>
      <c r="D306" s="454"/>
      <c r="E306" s="454"/>
      <c r="F306" s="261"/>
      <c r="G306" s="448"/>
      <c r="H306" s="250"/>
      <c r="I306" s="238"/>
      <c r="J306" s="454" t="s">
        <v>100</v>
      </c>
      <c r="K306" s="253">
        <v>21</v>
      </c>
      <c r="L306" s="392">
        <v>49615</v>
      </c>
      <c r="M306" s="349">
        <f t="shared" si="117"/>
        <v>49615</v>
      </c>
      <c r="N306" s="288"/>
      <c r="O306" s="288"/>
      <c r="P306" s="382"/>
      <c r="Q306" s="237">
        <f t="shared" si="118"/>
        <v>49615</v>
      </c>
    </row>
    <row r="307" spans="1:17" s="5" customFormat="1" ht="18.75" customHeight="1">
      <c r="A307" s="484">
        <v>14</v>
      </c>
      <c r="B307" s="448">
        <v>71956000</v>
      </c>
      <c r="C307" s="454" t="s">
        <v>10</v>
      </c>
      <c r="D307" s="454" t="s">
        <v>10</v>
      </c>
      <c r="E307" s="454" t="s">
        <v>318</v>
      </c>
      <c r="F307" s="260" t="s">
        <v>200</v>
      </c>
      <c r="G307" s="448" t="s">
        <v>38</v>
      </c>
      <c r="H307" s="261">
        <v>2786.1</v>
      </c>
      <c r="I307" s="238">
        <v>123</v>
      </c>
      <c r="J307" s="454" t="s">
        <v>39</v>
      </c>
      <c r="K307" s="253" t="s">
        <v>2</v>
      </c>
      <c r="L307" s="261">
        <f>L308+L309</f>
        <v>2217594</v>
      </c>
      <c r="M307" s="261">
        <f t="shared" ref="M307:P307" si="119">M308+M309</f>
        <v>2217594</v>
      </c>
      <c r="N307" s="261">
        <f t="shared" si="119"/>
        <v>0</v>
      </c>
      <c r="O307" s="261">
        <f t="shared" si="119"/>
        <v>0</v>
      </c>
      <c r="P307" s="261">
        <f t="shared" si="119"/>
        <v>0</v>
      </c>
      <c r="Q307" s="237">
        <f t="shared" si="118"/>
        <v>2217594</v>
      </c>
    </row>
    <row r="308" spans="1:17" s="5" customFormat="1" ht="18.75" customHeight="1">
      <c r="A308" s="485"/>
      <c r="B308" s="448">
        <v>71956000</v>
      </c>
      <c r="C308" s="454" t="s">
        <v>10</v>
      </c>
      <c r="D308" s="454"/>
      <c r="E308" s="454"/>
      <c r="F308" s="260"/>
      <c r="G308" s="448"/>
      <c r="H308" s="250"/>
      <c r="I308" s="238"/>
      <c r="J308" s="454" t="s">
        <v>101</v>
      </c>
      <c r="K308" s="233" t="s">
        <v>102</v>
      </c>
      <c r="L308" s="261">
        <v>2171131</v>
      </c>
      <c r="M308" s="349">
        <f t="shared" ref="M308:M309" si="120">L308</f>
        <v>2171131</v>
      </c>
      <c r="N308" s="261"/>
      <c r="O308" s="261"/>
      <c r="P308" s="261"/>
      <c r="Q308" s="237">
        <f t="shared" si="118"/>
        <v>2171131</v>
      </c>
    </row>
    <row r="309" spans="1:17" s="7" customFormat="1" ht="18.75" customHeight="1">
      <c r="A309" s="486"/>
      <c r="B309" s="448">
        <v>71956000</v>
      </c>
      <c r="C309" s="454" t="s">
        <v>10</v>
      </c>
      <c r="D309" s="454"/>
      <c r="E309" s="454"/>
      <c r="F309" s="261"/>
      <c r="G309" s="448"/>
      <c r="H309" s="250"/>
      <c r="I309" s="238"/>
      <c r="J309" s="454" t="s">
        <v>100</v>
      </c>
      <c r="K309" s="253">
        <v>21</v>
      </c>
      <c r="L309" s="392">
        <v>46463</v>
      </c>
      <c r="M309" s="349">
        <f t="shared" si="120"/>
        <v>46463</v>
      </c>
      <c r="N309" s="237"/>
      <c r="O309" s="288"/>
      <c r="P309" s="382"/>
      <c r="Q309" s="237">
        <f t="shared" si="118"/>
        <v>46463</v>
      </c>
    </row>
    <row r="310" spans="1:17" s="5" customFormat="1" ht="18.75" customHeight="1">
      <c r="A310" s="484">
        <v>15</v>
      </c>
      <c r="B310" s="448">
        <v>71956000</v>
      </c>
      <c r="C310" s="454" t="s">
        <v>10</v>
      </c>
      <c r="D310" s="454" t="s">
        <v>10</v>
      </c>
      <c r="E310" s="454" t="s">
        <v>371</v>
      </c>
      <c r="F310" s="253">
        <v>3</v>
      </c>
      <c r="G310" s="448" t="s">
        <v>38</v>
      </c>
      <c r="H310" s="261">
        <v>7107.3</v>
      </c>
      <c r="I310" s="238">
        <v>325</v>
      </c>
      <c r="J310" s="341" t="s">
        <v>39</v>
      </c>
      <c r="K310" s="260" t="s">
        <v>2</v>
      </c>
      <c r="L310" s="261">
        <f>L311+L312</f>
        <v>10048826</v>
      </c>
      <c r="M310" s="261">
        <f t="shared" ref="M310:P310" si="121">M311+M312</f>
        <v>10048826</v>
      </c>
      <c r="N310" s="261">
        <f t="shared" si="121"/>
        <v>0</v>
      </c>
      <c r="O310" s="261">
        <f t="shared" si="121"/>
        <v>0</v>
      </c>
      <c r="P310" s="261">
        <f t="shared" si="121"/>
        <v>0</v>
      </c>
      <c r="Q310" s="237">
        <f t="shared" si="118"/>
        <v>10048826</v>
      </c>
    </row>
    <row r="311" spans="1:17" s="5" customFormat="1" ht="18.75" customHeight="1">
      <c r="A311" s="485"/>
      <c r="B311" s="448">
        <v>71956000</v>
      </c>
      <c r="C311" s="454" t="s">
        <v>10</v>
      </c>
      <c r="D311" s="454"/>
      <c r="E311" s="454"/>
      <c r="F311" s="260"/>
      <c r="G311" s="448"/>
      <c r="H311" s="250"/>
      <c r="I311" s="238"/>
      <c r="J311" s="454" t="s">
        <v>98</v>
      </c>
      <c r="K311" s="336" t="s">
        <v>99</v>
      </c>
      <c r="L311" s="261">
        <v>9837823</v>
      </c>
      <c r="M311" s="349">
        <f t="shared" ref="M311:M312" si="122">L311</f>
        <v>9837823</v>
      </c>
      <c r="N311" s="261"/>
      <c r="O311" s="261"/>
      <c r="P311" s="261"/>
      <c r="Q311" s="237">
        <f t="shared" si="118"/>
        <v>9837823</v>
      </c>
    </row>
    <row r="312" spans="1:17" s="7" customFormat="1" ht="18.75" customHeight="1">
      <c r="A312" s="486"/>
      <c r="B312" s="448">
        <v>71956000</v>
      </c>
      <c r="C312" s="454" t="s">
        <v>10</v>
      </c>
      <c r="D312" s="454"/>
      <c r="E312" s="454"/>
      <c r="F312" s="253"/>
      <c r="G312" s="448"/>
      <c r="H312" s="250"/>
      <c r="I312" s="238"/>
      <c r="J312" s="454" t="s">
        <v>100</v>
      </c>
      <c r="K312" s="253">
        <v>21</v>
      </c>
      <c r="L312" s="392">
        <v>211003</v>
      </c>
      <c r="M312" s="349">
        <f t="shared" si="122"/>
        <v>211003</v>
      </c>
      <c r="N312" s="288"/>
      <c r="O312" s="288"/>
      <c r="P312" s="382"/>
      <c r="Q312" s="237">
        <f t="shared" si="118"/>
        <v>211003</v>
      </c>
    </row>
    <row r="313" spans="1:17" s="5" customFormat="1" ht="18.75" customHeight="1">
      <c r="A313" s="484">
        <v>16</v>
      </c>
      <c r="B313" s="448">
        <v>71956000</v>
      </c>
      <c r="C313" s="454" t="s">
        <v>10</v>
      </c>
      <c r="D313" s="454" t="s">
        <v>10</v>
      </c>
      <c r="E313" s="454" t="s">
        <v>371</v>
      </c>
      <c r="F313" s="253" t="s">
        <v>69</v>
      </c>
      <c r="G313" s="448" t="s">
        <v>38</v>
      </c>
      <c r="H313" s="261">
        <v>9253.5</v>
      </c>
      <c r="I313" s="238">
        <v>420</v>
      </c>
      <c r="J313" s="454" t="s">
        <v>39</v>
      </c>
      <c r="K313" s="253" t="s">
        <v>2</v>
      </c>
      <c r="L313" s="261">
        <f>L314+L315</f>
        <v>13545346</v>
      </c>
      <c r="M313" s="261">
        <f t="shared" ref="M313:P313" si="123">M314+M315</f>
        <v>13545346</v>
      </c>
      <c r="N313" s="261">
        <f t="shared" si="123"/>
        <v>0</v>
      </c>
      <c r="O313" s="261">
        <f t="shared" si="123"/>
        <v>0</v>
      </c>
      <c r="P313" s="261">
        <f t="shared" si="123"/>
        <v>0</v>
      </c>
      <c r="Q313" s="237">
        <f t="shared" si="118"/>
        <v>13545346</v>
      </c>
    </row>
    <row r="314" spans="1:17" s="5" customFormat="1" ht="18.75" customHeight="1">
      <c r="A314" s="485"/>
      <c r="B314" s="448">
        <v>71956000</v>
      </c>
      <c r="C314" s="454" t="s">
        <v>10</v>
      </c>
      <c r="D314" s="454"/>
      <c r="E314" s="454"/>
      <c r="F314" s="260"/>
      <c r="G314" s="448"/>
      <c r="H314" s="250"/>
      <c r="I314" s="238"/>
      <c r="J314" s="454" t="s">
        <v>98</v>
      </c>
      <c r="K314" s="336" t="s">
        <v>99</v>
      </c>
      <c r="L314" s="261">
        <v>13260930</v>
      </c>
      <c r="M314" s="349">
        <f t="shared" ref="M314:M315" si="124">L314</f>
        <v>13260930</v>
      </c>
      <c r="N314" s="261"/>
      <c r="O314" s="261"/>
      <c r="P314" s="261"/>
      <c r="Q314" s="237">
        <f t="shared" si="118"/>
        <v>13260930</v>
      </c>
    </row>
    <row r="315" spans="1:17" s="7" customFormat="1" ht="18.75" customHeight="1">
      <c r="A315" s="486"/>
      <c r="B315" s="448">
        <v>71956000</v>
      </c>
      <c r="C315" s="454" t="s">
        <v>10</v>
      </c>
      <c r="D315" s="454"/>
      <c r="E315" s="454"/>
      <c r="F315" s="253"/>
      <c r="G315" s="448"/>
      <c r="H315" s="250"/>
      <c r="I315" s="238"/>
      <c r="J315" s="454" t="s">
        <v>100</v>
      </c>
      <c r="K315" s="253">
        <v>21</v>
      </c>
      <c r="L315" s="392">
        <v>284416</v>
      </c>
      <c r="M315" s="349">
        <f t="shared" si="124"/>
        <v>284416</v>
      </c>
      <c r="N315" s="237"/>
      <c r="O315" s="288"/>
      <c r="P315" s="382"/>
      <c r="Q315" s="237">
        <f t="shared" si="118"/>
        <v>284416</v>
      </c>
    </row>
    <row r="316" spans="1:17" s="5" customFormat="1" ht="18.75" customHeight="1">
      <c r="A316" s="484">
        <v>17</v>
      </c>
      <c r="B316" s="448">
        <v>71956000</v>
      </c>
      <c r="C316" s="454" t="s">
        <v>10</v>
      </c>
      <c r="D316" s="454" t="s">
        <v>10</v>
      </c>
      <c r="E316" s="454" t="s">
        <v>371</v>
      </c>
      <c r="F316" s="253">
        <v>7</v>
      </c>
      <c r="G316" s="448" t="s">
        <v>38</v>
      </c>
      <c r="H316" s="261">
        <v>7102</v>
      </c>
      <c r="I316" s="238">
        <v>315</v>
      </c>
      <c r="J316" s="341" t="s">
        <v>39</v>
      </c>
      <c r="K316" s="260" t="s">
        <v>2</v>
      </c>
      <c r="L316" s="261">
        <f>L317+L318</f>
        <v>4626256</v>
      </c>
      <c r="M316" s="261">
        <f t="shared" ref="M316:P316" si="125">M317+M318</f>
        <v>4626256</v>
      </c>
      <c r="N316" s="261">
        <f t="shared" si="125"/>
        <v>0</v>
      </c>
      <c r="O316" s="261">
        <f t="shared" si="125"/>
        <v>0</v>
      </c>
      <c r="P316" s="261">
        <f t="shared" si="125"/>
        <v>0</v>
      </c>
      <c r="Q316" s="237">
        <f t="shared" si="118"/>
        <v>4626256</v>
      </c>
    </row>
    <row r="317" spans="1:17" s="5" customFormat="1" ht="18.75" customHeight="1">
      <c r="A317" s="485"/>
      <c r="B317" s="448">
        <v>71956000</v>
      </c>
      <c r="C317" s="454" t="s">
        <v>10</v>
      </c>
      <c r="D317" s="454"/>
      <c r="E317" s="454"/>
      <c r="F317" s="260"/>
      <c r="G317" s="448"/>
      <c r="H317" s="250"/>
      <c r="I317" s="238"/>
      <c r="J317" s="454" t="s">
        <v>101</v>
      </c>
      <c r="K317" s="233" t="s">
        <v>102</v>
      </c>
      <c r="L317" s="261">
        <v>4529096</v>
      </c>
      <c r="M317" s="349">
        <f t="shared" ref="M317:M318" si="126">L317</f>
        <v>4529096</v>
      </c>
      <c r="N317" s="261"/>
      <c r="O317" s="261"/>
      <c r="P317" s="261"/>
      <c r="Q317" s="237">
        <f t="shared" si="118"/>
        <v>4529096</v>
      </c>
    </row>
    <row r="318" spans="1:17" s="7" customFormat="1" ht="18.75" customHeight="1">
      <c r="A318" s="486"/>
      <c r="B318" s="448">
        <v>71956000</v>
      </c>
      <c r="C318" s="454" t="s">
        <v>10</v>
      </c>
      <c r="D318" s="454"/>
      <c r="E318" s="454"/>
      <c r="F318" s="253"/>
      <c r="G318" s="448"/>
      <c r="H318" s="250"/>
      <c r="I318" s="238"/>
      <c r="J318" s="454" t="s">
        <v>100</v>
      </c>
      <c r="K318" s="253">
        <v>21</v>
      </c>
      <c r="L318" s="392">
        <v>97160</v>
      </c>
      <c r="M318" s="349">
        <f t="shared" si="126"/>
        <v>97160</v>
      </c>
      <c r="N318" s="288"/>
      <c r="O318" s="288"/>
      <c r="P318" s="382"/>
      <c r="Q318" s="237">
        <f t="shared" si="118"/>
        <v>97160</v>
      </c>
    </row>
    <row r="319" spans="1:17" s="5" customFormat="1" ht="18.75" customHeight="1">
      <c r="A319" s="484">
        <v>18</v>
      </c>
      <c r="B319" s="448">
        <v>71956000</v>
      </c>
      <c r="C319" s="454" t="s">
        <v>10</v>
      </c>
      <c r="D319" s="454" t="s">
        <v>10</v>
      </c>
      <c r="E319" s="454" t="s">
        <v>371</v>
      </c>
      <c r="F319" s="253">
        <v>11</v>
      </c>
      <c r="G319" s="448" t="s">
        <v>38</v>
      </c>
      <c r="H319" s="261">
        <v>6840.5</v>
      </c>
      <c r="I319" s="238">
        <v>345</v>
      </c>
      <c r="J319" s="454" t="s">
        <v>39</v>
      </c>
      <c r="K319" s="253" t="s">
        <v>2</v>
      </c>
      <c r="L319" s="261">
        <f>L320+L321</f>
        <v>10222389</v>
      </c>
      <c r="M319" s="261">
        <f t="shared" ref="M319:P319" si="127">M320+M321</f>
        <v>10222389</v>
      </c>
      <c r="N319" s="261">
        <f t="shared" si="127"/>
        <v>0</v>
      </c>
      <c r="O319" s="261">
        <f t="shared" si="127"/>
        <v>0</v>
      </c>
      <c r="P319" s="261">
        <f t="shared" si="127"/>
        <v>0</v>
      </c>
      <c r="Q319" s="237">
        <f t="shared" si="118"/>
        <v>10222389</v>
      </c>
    </row>
    <row r="320" spans="1:17" s="5" customFormat="1" ht="18.75" customHeight="1">
      <c r="A320" s="485"/>
      <c r="B320" s="448">
        <v>71956000</v>
      </c>
      <c r="C320" s="454" t="s">
        <v>10</v>
      </c>
      <c r="D320" s="454"/>
      <c r="E320" s="454"/>
      <c r="F320" s="260"/>
      <c r="G320" s="448"/>
      <c r="H320" s="250"/>
      <c r="I320" s="238"/>
      <c r="J320" s="454" t="s">
        <v>98</v>
      </c>
      <c r="K320" s="336" t="s">
        <v>99</v>
      </c>
      <c r="L320" s="261">
        <v>10007767</v>
      </c>
      <c r="M320" s="349">
        <f t="shared" ref="M320:M321" si="128">L320</f>
        <v>10007767</v>
      </c>
      <c r="N320" s="261"/>
      <c r="O320" s="261"/>
      <c r="P320" s="261"/>
      <c r="Q320" s="237">
        <f t="shared" si="118"/>
        <v>10007767</v>
      </c>
    </row>
    <row r="321" spans="1:17" s="7" customFormat="1" ht="18.75" customHeight="1">
      <c r="A321" s="486"/>
      <c r="B321" s="448">
        <v>71956000</v>
      </c>
      <c r="C321" s="454" t="s">
        <v>10</v>
      </c>
      <c r="D321" s="454"/>
      <c r="E321" s="454"/>
      <c r="F321" s="253"/>
      <c r="G321" s="448"/>
      <c r="H321" s="250"/>
      <c r="I321" s="238"/>
      <c r="J321" s="454" t="s">
        <v>100</v>
      </c>
      <c r="K321" s="253">
        <v>21</v>
      </c>
      <c r="L321" s="392">
        <v>214622</v>
      </c>
      <c r="M321" s="349">
        <f t="shared" si="128"/>
        <v>214622</v>
      </c>
      <c r="N321" s="237"/>
      <c r="O321" s="288"/>
      <c r="P321" s="382"/>
      <c r="Q321" s="237">
        <f t="shared" si="118"/>
        <v>214622</v>
      </c>
    </row>
    <row r="322" spans="1:17" s="5" customFormat="1" ht="18.75" customHeight="1">
      <c r="A322" s="484">
        <v>19</v>
      </c>
      <c r="B322" s="448">
        <v>71956000</v>
      </c>
      <c r="C322" s="454" t="s">
        <v>10</v>
      </c>
      <c r="D322" s="454" t="s">
        <v>10</v>
      </c>
      <c r="E322" s="454" t="s">
        <v>371</v>
      </c>
      <c r="F322" s="253" t="s">
        <v>77</v>
      </c>
      <c r="G322" s="448" t="s">
        <v>38</v>
      </c>
      <c r="H322" s="261">
        <v>11058.3</v>
      </c>
      <c r="I322" s="238">
        <v>581</v>
      </c>
      <c r="J322" s="341" t="s">
        <v>39</v>
      </c>
      <c r="K322" s="260" t="s">
        <v>2</v>
      </c>
      <c r="L322" s="261">
        <f>L323+L324</f>
        <v>7433978</v>
      </c>
      <c r="M322" s="261">
        <f t="shared" ref="M322:P322" si="129">M323+M324</f>
        <v>7433978</v>
      </c>
      <c r="N322" s="261">
        <f t="shared" si="129"/>
        <v>0</v>
      </c>
      <c r="O322" s="261">
        <f t="shared" si="129"/>
        <v>0</v>
      </c>
      <c r="P322" s="261">
        <f t="shared" si="129"/>
        <v>0</v>
      </c>
      <c r="Q322" s="237">
        <f t="shared" si="118"/>
        <v>7433978</v>
      </c>
    </row>
    <row r="323" spans="1:17" s="5" customFormat="1" ht="18.75" customHeight="1">
      <c r="A323" s="485"/>
      <c r="B323" s="448">
        <v>71956000</v>
      </c>
      <c r="C323" s="454" t="s">
        <v>10</v>
      </c>
      <c r="D323" s="454"/>
      <c r="E323" s="454"/>
      <c r="F323" s="260"/>
      <c r="G323" s="448"/>
      <c r="H323" s="250"/>
      <c r="I323" s="238"/>
      <c r="J323" s="454" t="s">
        <v>101</v>
      </c>
      <c r="K323" s="233" t="s">
        <v>102</v>
      </c>
      <c r="L323" s="261">
        <v>7277904</v>
      </c>
      <c r="M323" s="349">
        <f t="shared" ref="M323:M324" si="130">L323</f>
        <v>7277904</v>
      </c>
      <c r="N323" s="261"/>
      <c r="O323" s="261"/>
      <c r="P323" s="261"/>
      <c r="Q323" s="237">
        <f t="shared" si="118"/>
        <v>7277904</v>
      </c>
    </row>
    <row r="324" spans="1:17" s="7" customFormat="1" ht="18.75" customHeight="1">
      <c r="A324" s="486"/>
      <c r="B324" s="448">
        <v>71956000</v>
      </c>
      <c r="C324" s="454" t="s">
        <v>10</v>
      </c>
      <c r="D324" s="454"/>
      <c r="E324" s="454"/>
      <c r="F324" s="253"/>
      <c r="G324" s="448"/>
      <c r="H324" s="250"/>
      <c r="I324" s="238"/>
      <c r="J324" s="454" t="s">
        <v>100</v>
      </c>
      <c r="K324" s="253">
        <v>21</v>
      </c>
      <c r="L324" s="392">
        <v>156074</v>
      </c>
      <c r="M324" s="349">
        <f t="shared" si="130"/>
        <v>156074</v>
      </c>
      <c r="N324" s="288"/>
      <c r="O324" s="288"/>
      <c r="P324" s="382"/>
      <c r="Q324" s="237">
        <f t="shared" si="118"/>
        <v>156074</v>
      </c>
    </row>
    <row r="325" spans="1:17" s="5" customFormat="1" ht="18.75" customHeight="1">
      <c r="A325" s="484">
        <v>20</v>
      </c>
      <c r="B325" s="448">
        <v>71956000</v>
      </c>
      <c r="C325" s="454" t="s">
        <v>10</v>
      </c>
      <c r="D325" s="454" t="s">
        <v>10</v>
      </c>
      <c r="E325" s="454" t="s">
        <v>371</v>
      </c>
      <c r="F325" s="253">
        <v>14</v>
      </c>
      <c r="G325" s="448" t="s">
        <v>38</v>
      </c>
      <c r="H325" s="261">
        <v>7048.8</v>
      </c>
      <c r="I325" s="238">
        <v>341</v>
      </c>
      <c r="J325" s="454" t="s">
        <v>39</v>
      </c>
      <c r="K325" s="253" t="s">
        <v>2</v>
      </c>
      <c r="L325" s="261">
        <f>L326+L327+L328</f>
        <v>14947707</v>
      </c>
      <c r="M325" s="261">
        <f t="shared" ref="M325:P325" si="131">M326+M327+M328</f>
        <v>14947707</v>
      </c>
      <c r="N325" s="261">
        <f t="shared" si="131"/>
        <v>0</v>
      </c>
      <c r="O325" s="261">
        <f t="shared" si="131"/>
        <v>0</v>
      </c>
      <c r="P325" s="261">
        <f t="shared" si="131"/>
        <v>0</v>
      </c>
      <c r="Q325" s="237">
        <f t="shared" si="118"/>
        <v>14947707</v>
      </c>
    </row>
    <row r="326" spans="1:17" s="5" customFormat="1" ht="18.75" customHeight="1">
      <c r="A326" s="485"/>
      <c r="B326" s="448">
        <v>71956000</v>
      </c>
      <c r="C326" s="454" t="s">
        <v>10</v>
      </c>
      <c r="D326" s="454"/>
      <c r="E326" s="454"/>
      <c r="F326" s="260"/>
      <c r="G326" s="448"/>
      <c r="H326" s="250"/>
      <c r="I326" s="238"/>
      <c r="J326" s="454" t="s">
        <v>101</v>
      </c>
      <c r="K326" s="233" t="s">
        <v>102</v>
      </c>
      <c r="L326" s="261">
        <v>4269790</v>
      </c>
      <c r="M326" s="349">
        <f t="shared" ref="M326:M328" si="132">L326</f>
        <v>4269790</v>
      </c>
      <c r="N326" s="261"/>
      <c r="O326" s="261"/>
      <c r="P326" s="261"/>
      <c r="Q326" s="237">
        <f t="shared" si="118"/>
        <v>4269790</v>
      </c>
    </row>
    <row r="327" spans="1:17" s="7" customFormat="1" ht="18.75" customHeight="1">
      <c r="A327" s="485"/>
      <c r="B327" s="448">
        <v>71956000</v>
      </c>
      <c r="C327" s="454" t="s">
        <v>10</v>
      </c>
      <c r="D327" s="454"/>
      <c r="E327" s="454"/>
      <c r="F327" s="260"/>
      <c r="G327" s="448"/>
      <c r="H327" s="250"/>
      <c r="I327" s="238"/>
      <c r="J327" s="454" t="s">
        <v>98</v>
      </c>
      <c r="K327" s="336" t="s">
        <v>99</v>
      </c>
      <c r="L327" s="261">
        <v>10363773</v>
      </c>
      <c r="M327" s="349">
        <f t="shared" si="132"/>
        <v>10363773</v>
      </c>
      <c r="N327" s="261"/>
      <c r="O327" s="261"/>
      <c r="P327" s="261"/>
      <c r="Q327" s="237">
        <f t="shared" si="118"/>
        <v>10363773</v>
      </c>
    </row>
    <row r="328" spans="1:17" s="5" customFormat="1" ht="18.75" customHeight="1">
      <c r="A328" s="486"/>
      <c r="B328" s="448">
        <v>71956000</v>
      </c>
      <c r="C328" s="454" t="s">
        <v>10</v>
      </c>
      <c r="D328" s="454"/>
      <c r="E328" s="454"/>
      <c r="F328" s="253"/>
      <c r="G328" s="448"/>
      <c r="H328" s="250"/>
      <c r="I328" s="238"/>
      <c r="J328" s="454" t="s">
        <v>100</v>
      </c>
      <c r="K328" s="253">
        <v>21</v>
      </c>
      <c r="L328" s="392">
        <v>314144</v>
      </c>
      <c r="M328" s="349">
        <f t="shared" si="132"/>
        <v>314144</v>
      </c>
      <c r="N328" s="237"/>
      <c r="O328" s="288"/>
      <c r="P328" s="382"/>
      <c r="Q328" s="237">
        <f t="shared" si="118"/>
        <v>314144</v>
      </c>
    </row>
    <row r="329" spans="1:17" s="5" customFormat="1" ht="18.75" customHeight="1">
      <c r="A329" s="484">
        <v>21</v>
      </c>
      <c r="B329" s="448">
        <v>71956000</v>
      </c>
      <c r="C329" s="454" t="s">
        <v>10</v>
      </c>
      <c r="D329" s="454" t="s">
        <v>10</v>
      </c>
      <c r="E329" s="454" t="s">
        <v>371</v>
      </c>
      <c r="F329" s="253" t="s">
        <v>78</v>
      </c>
      <c r="G329" s="448" t="s">
        <v>38</v>
      </c>
      <c r="H329" s="261">
        <v>4942.5</v>
      </c>
      <c r="I329" s="238">
        <v>199</v>
      </c>
      <c r="J329" s="341" t="s">
        <v>39</v>
      </c>
      <c r="K329" s="260" t="s">
        <v>2</v>
      </c>
      <c r="L329" s="261">
        <f>L330+L331+L332</f>
        <v>11452555</v>
      </c>
      <c r="M329" s="261">
        <f t="shared" ref="M329:P329" si="133">M330+M331+M332</f>
        <v>11452555</v>
      </c>
      <c r="N329" s="261">
        <f t="shared" si="133"/>
        <v>0</v>
      </c>
      <c r="O329" s="261">
        <f t="shared" si="133"/>
        <v>0</v>
      </c>
      <c r="P329" s="261">
        <f t="shared" si="133"/>
        <v>0</v>
      </c>
      <c r="Q329" s="237">
        <f t="shared" si="118"/>
        <v>11452555</v>
      </c>
    </row>
    <row r="330" spans="1:17" s="7" customFormat="1" ht="18.75" customHeight="1">
      <c r="A330" s="485"/>
      <c r="B330" s="448">
        <v>71956000</v>
      </c>
      <c r="C330" s="454" t="s">
        <v>10</v>
      </c>
      <c r="D330" s="454"/>
      <c r="E330" s="454"/>
      <c r="F330" s="260"/>
      <c r="G330" s="448"/>
      <c r="H330" s="250"/>
      <c r="I330" s="238"/>
      <c r="J330" s="454" t="s">
        <v>101</v>
      </c>
      <c r="K330" s="233" t="s">
        <v>102</v>
      </c>
      <c r="L330" s="261">
        <v>3158711</v>
      </c>
      <c r="M330" s="349">
        <f t="shared" ref="M330:M332" si="134">L330</f>
        <v>3158711</v>
      </c>
      <c r="N330" s="261"/>
      <c r="O330" s="261"/>
      <c r="P330" s="261"/>
      <c r="Q330" s="237">
        <f t="shared" si="118"/>
        <v>3158711</v>
      </c>
    </row>
    <row r="331" spans="1:17" s="5" customFormat="1" ht="18" customHeight="1">
      <c r="A331" s="485"/>
      <c r="B331" s="448">
        <v>71956000</v>
      </c>
      <c r="C331" s="454" t="s">
        <v>10</v>
      </c>
      <c r="D331" s="454"/>
      <c r="E331" s="454"/>
      <c r="F331" s="260"/>
      <c r="G331" s="448"/>
      <c r="H331" s="250"/>
      <c r="I331" s="238"/>
      <c r="J331" s="454" t="s">
        <v>98</v>
      </c>
      <c r="K331" s="336" t="s">
        <v>99</v>
      </c>
      <c r="L331" s="261">
        <v>8053386</v>
      </c>
      <c r="M331" s="349">
        <f t="shared" si="134"/>
        <v>8053386</v>
      </c>
      <c r="N331" s="261"/>
      <c r="O331" s="261"/>
      <c r="P331" s="261"/>
      <c r="Q331" s="237">
        <f t="shared" si="118"/>
        <v>8053386</v>
      </c>
    </row>
    <row r="332" spans="1:17" s="7" customFormat="1" ht="18" customHeight="1">
      <c r="A332" s="486"/>
      <c r="B332" s="448">
        <v>71956000</v>
      </c>
      <c r="C332" s="454" t="s">
        <v>10</v>
      </c>
      <c r="D332" s="454"/>
      <c r="E332" s="454"/>
      <c r="F332" s="253"/>
      <c r="G332" s="448"/>
      <c r="H332" s="250"/>
      <c r="I332" s="238"/>
      <c r="J332" s="454" t="s">
        <v>100</v>
      </c>
      <c r="K332" s="253">
        <v>21</v>
      </c>
      <c r="L332" s="392">
        <v>240458</v>
      </c>
      <c r="M332" s="349">
        <f t="shared" si="134"/>
        <v>240458</v>
      </c>
      <c r="N332" s="288"/>
      <c r="O332" s="288"/>
      <c r="P332" s="382"/>
      <c r="Q332" s="237">
        <f t="shared" si="118"/>
        <v>240458</v>
      </c>
    </row>
    <row r="333" spans="1:17" s="5" customFormat="1" ht="18.75" customHeight="1">
      <c r="A333" s="484">
        <v>22</v>
      </c>
      <c r="B333" s="448">
        <v>71956000</v>
      </c>
      <c r="C333" s="454" t="s">
        <v>10</v>
      </c>
      <c r="D333" s="454" t="s">
        <v>10</v>
      </c>
      <c r="E333" s="454" t="s">
        <v>371</v>
      </c>
      <c r="F333" s="253">
        <v>16</v>
      </c>
      <c r="G333" s="448" t="s">
        <v>38</v>
      </c>
      <c r="H333" s="261">
        <v>6352</v>
      </c>
      <c r="I333" s="238">
        <v>352</v>
      </c>
      <c r="J333" s="454" t="s">
        <v>39</v>
      </c>
      <c r="K333" s="253" t="s">
        <v>2</v>
      </c>
      <c r="L333" s="261">
        <f>L334+L335</f>
        <v>10883450</v>
      </c>
      <c r="M333" s="261">
        <f t="shared" ref="M333:P333" si="135">M334+M335</f>
        <v>10883450</v>
      </c>
      <c r="N333" s="261">
        <f t="shared" si="135"/>
        <v>0</v>
      </c>
      <c r="O333" s="261">
        <f t="shared" si="135"/>
        <v>0</v>
      </c>
      <c r="P333" s="261">
        <f t="shared" si="135"/>
        <v>0</v>
      </c>
      <c r="Q333" s="237">
        <f t="shared" si="118"/>
        <v>10883450</v>
      </c>
    </row>
    <row r="334" spans="1:17" s="5" customFormat="1" ht="18.75" customHeight="1">
      <c r="A334" s="485"/>
      <c r="B334" s="448">
        <v>71956000</v>
      </c>
      <c r="C334" s="454" t="s">
        <v>10</v>
      </c>
      <c r="D334" s="454"/>
      <c r="E334" s="454"/>
      <c r="F334" s="260"/>
      <c r="G334" s="448"/>
      <c r="H334" s="250"/>
      <c r="I334" s="238"/>
      <c r="J334" s="454" t="s">
        <v>98</v>
      </c>
      <c r="K334" s="336" t="s">
        <v>99</v>
      </c>
      <c r="L334" s="261">
        <v>10654989</v>
      </c>
      <c r="M334" s="349">
        <f t="shared" ref="M334:M335" si="136">L334</f>
        <v>10654989</v>
      </c>
      <c r="N334" s="261"/>
      <c r="O334" s="261"/>
      <c r="P334" s="261"/>
      <c r="Q334" s="237">
        <f t="shared" si="118"/>
        <v>10654989</v>
      </c>
    </row>
    <row r="335" spans="1:17" s="7" customFormat="1" ht="18.75" customHeight="1">
      <c r="A335" s="486"/>
      <c r="B335" s="448">
        <v>71956000</v>
      </c>
      <c r="C335" s="454" t="s">
        <v>10</v>
      </c>
      <c r="D335" s="454"/>
      <c r="E335" s="454"/>
      <c r="F335" s="253"/>
      <c r="G335" s="448"/>
      <c r="H335" s="250"/>
      <c r="I335" s="238"/>
      <c r="J335" s="454" t="s">
        <v>100</v>
      </c>
      <c r="K335" s="253">
        <v>21</v>
      </c>
      <c r="L335" s="288">
        <v>228461</v>
      </c>
      <c r="M335" s="349">
        <f t="shared" si="136"/>
        <v>228461</v>
      </c>
      <c r="N335" s="237"/>
      <c r="O335" s="288"/>
      <c r="P335" s="382"/>
      <c r="Q335" s="237">
        <f t="shared" si="118"/>
        <v>228461</v>
      </c>
    </row>
    <row r="336" spans="1:17" s="5" customFormat="1" ht="18.75" customHeight="1">
      <c r="A336" s="484">
        <v>23</v>
      </c>
      <c r="B336" s="448">
        <v>71956000</v>
      </c>
      <c r="C336" s="454" t="s">
        <v>10</v>
      </c>
      <c r="D336" s="454" t="s">
        <v>10</v>
      </c>
      <c r="E336" s="454" t="s">
        <v>79</v>
      </c>
      <c r="F336" s="253">
        <v>4</v>
      </c>
      <c r="G336" s="448" t="s">
        <v>38</v>
      </c>
      <c r="H336" s="261">
        <v>10552.4</v>
      </c>
      <c r="I336" s="238">
        <v>257</v>
      </c>
      <c r="J336" s="341" t="s">
        <v>39</v>
      </c>
      <c r="K336" s="260" t="s">
        <v>2</v>
      </c>
      <c r="L336" s="261">
        <f>L337+L338</f>
        <v>11167351</v>
      </c>
      <c r="M336" s="261">
        <f>M337+M338</f>
        <v>11167351</v>
      </c>
      <c r="N336" s="261">
        <f t="shared" ref="N336:P336" si="137">N337+N338</f>
        <v>0</v>
      </c>
      <c r="O336" s="261">
        <f t="shared" si="137"/>
        <v>0</v>
      </c>
      <c r="P336" s="261">
        <f t="shared" si="137"/>
        <v>0</v>
      </c>
      <c r="Q336" s="237">
        <f>M336+N336+O336+P336</f>
        <v>11167351</v>
      </c>
    </row>
    <row r="337" spans="1:17" s="5" customFormat="1" ht="18.75" customHeight="1">
      <c r="A337" s="485"/>
      <c r="B337" s="448">
        <v>71956000</v>
      </c>
      <c r="C337" s="454" t="s">
        <v>10</v>
      </c>
      <c r="D337" s="454"/>
      <c r="E337" s="454"/>
      <c r="F337" s="260"/>
      <c r="G337" s="448"/>
      <c r="H337" s="250"/>
      <c r="I337" s="238"/>
      <c r="J337" s="454" t="s">
        <v>101</v>
      </c>
      <c r="K337" s="233" t="s">
        <v>102</v>
      </c>
      <c r="L337" s="261">
        <v>10932818</v>
      </c>
      <c r="M337" s="349">
        <f>L337</f>
        <v>10932818</v>
      </c>
      <c r="N337" s="261"/>
      <c r="O337" s="261"/>
      <c r="P337" s="261"/>
      <c r="Q337" s="237">
        <f>M337+N337+O337+P337</f>
        <v>10932818</v>
      </c>
    </row>
    <row r="338" spans="1:17" s="7" customFormat="1" ht="18.75" customHeight="1">
      <c r="A338" s="486"/>
      <c r="B338" s="448">
        <v>71956000</v>
      </c>
      <c r="C338" s="454" t="s">
        <v>10</v>
      </c>
      <c r="D338" s="454"/>
      <c r="E338" s="454"/>
      <c r="F338" s="253"/>
      <c r="G338" s="448"/>
      <c r="H338" s="250"/>
      <c r="I338" s="238"/>
      <c r="J338" s="454" t="s">
        <v>100</v>
      </c>
      <c r="K338" s="253">
        <v>21</v>
      </c>
      <c r="L338" s="392">
        <v>234533</v>
      </c>
      <c r="M338" s="349">
        <f>L338</f>
        <v>234533</v>
      </c>
      <c r="N338" s="288"/>
      <c r="O338" s="288"/>
      <c r="P338" s="382"/>
      <c r="Q338" s="237">
        <f>M338+N338+O338+P338</f>
        <v>234533</v>
      </c>
    </row>
    <row r="339" spans="1:17" s="5" customFormat="1" ht="18.75" customHeight="1">
      <c r="A339" s="484">
        <v>24</v>
      </c>
      <c r="B339" s="448">
        <v>71956000</v>
      </c>
      <c r="C339" s="454" t="s">
        <v>10</v>
      </c>
      <c r="D339" s="454" t="s">
        <v>10</v>
      </c>
      <c r="E339" s="454" t="s">
        <v>79</v>
      </c>
      <c r="F339" s="253" t="s">
        <v>80</v>
      </c>
      <c r="G339" s="448" t="s">
        <v>38</v>
      </c>
      <c r="H339" s="261">
        <v>7128.1</v>
      </c>
      <c r="I339" s="238">
        <v>254</v>
      </c>
      <c r="J339" s="454" t="s">
        <v>39</v>
      </c>
      <c r="K339" s="253" t="s">
        <v>2</v>
      </c>
      <c r="L339" s="261">
        <f>L340+L342+L341</f>
        <v>9178205</v>
      </c>
      <c r="M339" s="261">
        <f t="shared" ref="M339:P339" si="138">M340+M342+M341</f>
        <v>9178205</v>
      </c>
      <c r="N339" s="261">
        <f t="shared" si="138"/>
        <v>0</v>
      </c>
      <c r="O339" s="261">
        <f t="shared" si="138"/>
        <v>0</v>
      </c>
      <c r="P339" s="261">
        <f t="shared" si="138"/>
        <v>0</v>
      </c>
      <c r="Q339" s="237">
        <f t="shared" si="118"/>
        <v>9178205</v>
      </c>
    </row>
    <row r="340" spans="1:17" s="5" customFormat="1" ht="31.5" customHeight="1">
      <c r="A340" s="485"/>
      <c r="B340" s="448">
        <v>71956000</v>
      </c>
      <c r="C340" s="454" t="s">
        <v>10</v>
      </c>
      <c r="D340" s="454"/>
      <c r="E340" s="454"/>
      <c r="F340" s="260"/>
      <c r="G340" s="448"/>
      <c r="H340" s="250"/>
      <c r="I340" s="238"/>
      <c r="J340" s="454" t="s">
        <v>105</v>
      </c>
      <c r="K340" s="233" t="s">
        <v>106</v>
      </c>
      <c r="L340" s="261">
        <v>5912135</v>
      </c>
      <c r="M340" s="349">
        <f t="shared" ref="M340:M342" si="139">L340</f>
        <v>5912135</v>
      </c>
      <c r="N340" s="261"/>
      <c r="O340" s="261"/>
      <c r="P340" s="261"/>
      <c r="Q340" s="237">
        <f t="shared" si="118"/>
        <v>5912135</v>
      </c>
    </row>
    <row r="341" spans="1:17" ht="31.5" customHeight="1">
      <c r="A341" s="485"/>
      <c r="B341" s="448">
        <v>71956000</v>
      </c>
      <c r="C341" s="454" t="s">
        <v>10</v>
      </c>
      <c r="D341" s="454"/>
      <c r="E341" s="454"/>
      <c r="F341" s="260"/>
      <c r="G341" s="448"/>
      <c r="H341" s="250"/>
      <c r="I341" s="238"/>
      <c r="J341" s="243" t="s">
        <v>107</v>
      </c>
      <c r="K341" s="233" t="s">
        <v>108</v>
      </c>
      <c r="L341" s="261">
        <v>3073840</v>
      </c>
      <c r="M341" s="349">
        <f t="shared" si="139"/>
        <v>3073840</v>
      </c>
      <c r="N341" s="261"/>
      <c r="O341" s="261"/>
      <c r="P341" s="261"/>
      <c r="Q341" s="237">
        <f t="shared" si="118"/>
        <v>3073840</v>
      </c>
    </row>
    <row r="342" spans="1:17" s="7" customFormat="1" ht="18.75" customHeight="1">
      <c r="A342" s="485"/>
      <c r="B342" s="448">
        <v>71956000</v>
      </c>
      <c r="C342" s="454" t="s">
        <v>10</v>
      </c>
      <c r="D342" s="454"/>
      <c r="E342" s="454"/>
      <c r="F342" s="260"/>
      <c r="G342" s="448"/>
      <c r="H342" s="250"/>
      <c r="I342" s="238"/>
      <c r="J342" s="454" t="s">
        <v>100</v>
      </c>
      <c r="K342" s="253">
        <v>21</v>
      </c>
      <c r="L342" s="392">
        <v>192230</v>
      </c>
      <c r="M342" s="349">
        <f t="shared" si="139"/>
        <v>192230</v>
      </c>
      <c r="N342" s="261"/>
      <c r="O342" s="261"/>
      <c r="P342" s="261"/>
      <c r="Q342" s="237">
        <f t="shared" si="118"/>
        <v>192230</v>
      </c>
    </row>
    <row r="343" spans="1:17" s="5" customFormat="1" ht="18.75" customHeight="1">
      <c r="A343" s="484">
        <v>25</v>
      </c>
      <c r="B343" s="448">
        <v>71956000</v>
      </c>
      <c r="C343" s="454" t="s">
        <v>10</v>
      </c>
      <c r="D343" s="454" t="s">
        <v>10</v>
      </c>
      <c r="E343" s="454" t="s">
        <v>79</v>
      </c>
      <c r="F343" s="253">
        <v>6</v>
      </c>
      <c r="G343" s="448" t="s">
        <v>38</v>
      </c>
      <c r="H343" s="261">
        <v>4605.5</v>
      </c>
      <c r="I343" s="238">
        <v>215</v>
      </c>
      <c r="J343" s="341" t="s">
        <v>39</v>
      </c>
      <c r="K343" s="260" t="s">
        <v>2</v>
      </c>
      <c r="L343" s="261">
        <f>L344+L345+L346</f>
        <v>12089834</v>
      </c>
      <c r="M343" s="261">
        <f t="shared" ref="M343:P343" si="140">M344+M345+M346</f>
        <v>12089834</v>
      </c>
      <c r="N343" s="261">
        <f t="shared" si="140"/>
        <v>0</v>
      </c>
      <c r="O343" s="261">
        <f t="shared" si="140"/>
        <v>0</v>
      </c>
      <c r="P343" s="261">
        <f t="shared" si="140"/>
        <v>0</v>
      </c>
      <c r="Q343" s="237">
        <f t="shared" si="118"/>
        <v>12089834</v>
      </c>
    </row>
    <row r="344" spans="1:17" s="5" customFormat="1" ht="18.75" customHeight="1">
      <c r="A344" s="485"/>
      <c r="B344" s="448">
        <v>71956000</v>
      </c>
      <c r="C344" s="454" t="s">
        <v>10</v>
      </c>
      <c r="D344" s="454"/>
      <c r="E344" s="454"/>
      <c r="F344" s="260"/>
      <c r="G344" s="448"/>
      <c r="H344" s="250"/>
      <c r="I344" s="238"/>
      <c r="J344" s="454" t="s">
        <v>101</v>
      </c>
      <c r="K344" s="233" t="s">
        <v>102</v>
      </c>
      <c r="L344" s="261">
        <v>3080934</v>
      </c>
      <c r="M344" s="349">
        <f t="shared" ref="M344:M346" si="141">L344</f>
        <v>3080934</v>
      </c>
      <c r="N344" s="261"/>
      <c r="O344" s="261"/>
      <c r="P344" s="261"/>
      <c r="Q344" s="237">
        <f t="shared" si="118"/>
        <v>3080934</v>
      </c>
    </row>
    <row r="345" spans="1:17" s="7" customFormat="1" ht="18.75" customHeight="1">
      <c r="A345" s="485"/>
      <c r="B345" s="448">
        <v>71956000</v>
      </c>
      <c r="C345" s="454" t="s">
        <v>10</v>
      </c>
      <c r="D345" s="454"/>
      <c r="E345" s="454"/>
      <c r="F345" s="260"/>
      <c r="G345" s="448"/>
      <c r="H345" s="250"/>
      <c r="I345" s="238"/>
      <c r="J345" s="454" t="s">
        <v>98</v>
      </c>
      <c r="K345" s="336" t="s">
        <v>99</v>
      </c>
      <c r="L345" s="261">
        <v>8755103</v>
      </c>
      <c r="M345" s="349">
        <f t="shared" si="141"/>
        <v>8755103</v>
      </c>
      <c r="N345" s="261"/>
      <c r="O345" s="261"/>
      <c r="P345" s="261"/>
      <c r="Q345" s="237">
        <f t="shared" si="118"/>
        <v>8755103</v>
      </c>
    </row>
    <row r="346" spans="1:17" s="5" customFormat="1" ht="18.75" customHeight="1">
      <c r="A346" s="486"/>
      <c r="B346" s="448">
        <v>71956000</v>
      </c>
      <c r="C346" s="454" t="s">
        <v>10</v>
      </c>
      <c r="D346" s="454"/>
      <c r="E346" s="454"/>
      <c r="F346" s="261"/>
      <c r="G346" s="448"/>
      <c r="H346" s="250"/>
      <c r="I346" s="238"/>
      <c r="J346" s="454" t="s">
        <v>100</v>
      </c>
      <c r="K346" s="253">
        <v>21</v>
      </c>
      <c r="L346" s="392">
        <v>253797</v>
      </c>
      <c r="M346" s="349">
        <f t="shared" si="141"/>
        <v>253797</v>
      </c>
      <c r="N346" s="288"/>
      <c r="O346" s="288"/>
      <c r="P346" s="382"/>
      <c r="Q346" s="237">
        <f t="shared" si="118"/>
        <v>253797</v>
      </c>
    </row>
    <row r="347" spans="1:17" s="5" customFormat="1" ht="18.75" customHeight="1">
      <c r="A347" s="484">
        <v>26</v>
      </c>
      <c r="B347" s="448">
        <v>71956000</v>
      </c>
      <c r="C347" s="454" t="s">
        <v>10</v>
      </c>
      <c r="D347" s="454" t="s">
        <v>10</v>
      </c>
      <c r="E347" s="454" t="s">
        <v>147</v>
      </c>
      <c r="F347" s="238" t="s">
        <v>69</v>
      </c>
      <c r="G347" s="448" t="s">
        <v>38</v>
      </c>
      <c r="H347" s="261">
        <v>4931.8999999999996</v>
      </c>
      <c r="I347" s="238">
        <v>158</v>
      </c>
      <c r="J347" s="454" t="s">
        <v>39</v>
      </c>
      <c r="K347" s="260" t="s">
        <v>2</v>
      </c>
      <c r="L347" s="288">
        <f>L348+L349</f>
        <v>3200592</v>
      </c>
      <c r="M347" s="288">
        <f t="shared" ref="M347:P347" si="142">M348+M349</f>
        <v>3200592</v>
      </c>
      <c r="N347" s="288">
        <f t="shared" si="142"/>
        <v>0</v>
      </c>
      <c r="O347" s="288">
        <f t="shared" si="142"/>
        <v>0</v>
      </c>
      <c r="P347" s="288">
        <f t="shared" si="142"/>
        <v>0</v>
      </c>
      <c r="Q347" s="237">
        <f t="shared" si="118"/>
        <v>3200592</v>
      </c>
    </row>
    <row r="348" spans="1:17" s="7" customFormat="1" ht="18.75" customHeight="1">
      <c r="A348" s="551"/>
      <c r="B348" s="448">
        <v>71956000</v>
      </c>
      <c r="C348" s="454" t="s">
        <v>10</v>
      </c>
      <c r="D348" s="454"/>
      <c r="E348" s="454"/>
      <c r="F348" s="238"/>
      <c r="G348" s="448"/>
      <c r="H348" s="250"/>
      <c r="I348" s="238"/>
      <c r="J348" s="454" t="s">
        <v>101</v>
      </c>
      <c r="K348" s="233" t="s">
        <v>102</v>
      </c>
      <c r="L348" s="288">
        <v>3133419</v>
      </c>
      <c r="M348" s="349">
        <f t="shared" ref="M348:M349" si="143">L348</f>
        <v>3133419</v>
      </c>
      <c r="N348" s="288"/>
      <c r="O348" s="397"/>
      <c r="P348" s="397"/>
      <c r="Q348" s="237">
        <f t="shared" si="118"/>
        <v>3133419</v>
      </c>
    </row>
    <row r="349" spans="1:17" s="5" customFormat="1" ht="18.75" customHeight="1">
      <c r="A349" s="551"/>
      <c r="B349" s="448">
        <v>71956000</v>
      </c>
      <c r="C349" s="454" t="s">
        <v>10</v>
      </c>
      <c r="D349" s="454"/>
      <c r="E349" s="454"/>
      <c r="F349" s="238"/>
      <c r="G349" s="448"/>
      <c r="H349" s="250"/>
      <c r="I349" s="238"/>
      <c r="J349" s="454" t="s">
        <v>100</v>
      </c>
      <c r="K349" s="253">
        <v>21</v>
      </c>
      <c r="L349" s="392">
        <v>67173</v>
      </c>
      <c r="M349" s="349">
        <f t="shared" si="143"/>
        <v>67173</v>
      </c>
      <c r="N349" s="288"/>
      <c r="O349" s="288"/>
      <c r="P349" s="288"/>
      <c r="Q349" s="237">
        <f t="shared" si="118"/>
        <v>67173</v>
      </c>
    </row>
    <row r="350" spans="1:17" s="12" customFormat="1" ht="18.75" customHeight="1">
      <c r="A350" s="484">
        <v>27</v>
      </c>
      <c r="B350" s="448">
        <v>71956000</v>
      </c>
      <c r="C350" s="454" t="s">
        <v>10</v>
      </c>
      <c r="D350" s="454" t="s">
        <v>10</v>
      </c>
      <c r="E350" s="454" t="s">
        <v>79</v>
      </c>
      <c r="F350" s="253">
        <v>8</v>
      </c>
      <c r="G350" s="448" t="s">
        <v>38</v>
      </c>
      <c r="H350" s="261">
        <v>9132.7999999999993</v>
      </c>
      <c r="I350" s="238">
        <v>216</v>
      </c>
      <c r="J350" s="341" t="s">
        <v>39</v>
      </c>
      <c r="K350" s="260" t="s">
        <v>2</v>
      </c>
      <c r="L350" s="261">
        <f>L351+L352</f>
        <v>13068776</v>
      </c>
      <c r="M350" s="261">
        <f t="shared" ref="M350:P350" si="144">M351+M352</f>
        <v>13068776</v>
      </c>
      <c r="N350" s="261">
        <f t="shared" si="144"/>
        <v>0</v>
      </c>
      <c r="O350" s="261">
        <f t="shared" si="144"/>
        <v>0</v>
      </c>
      <c r="P350" s="261">
        <f t="shared" si="144"/>
        <v>0</v>
      </c>
      <c r="Q350" s="237">
        <f t="shared" si="118"/>
        <v>13068776</v>
      </c>
    </row>
    <row r="351" spans="1:17" s="7" customFormat="1" ht="18.75" customHeight="1">
      <c r="A351" s="485"/>
      <c r="B351" s="448">
        <v>71956000</v>
      </c>
      <c r="C351" s="454" t="s">
        <v>10</v>
      </c>
      <c r="D351" s="454"/>
      <c r="E351" s="454"/>
      <c r="F351" s="260"/>
      <c r="G351" s="448"/>
      <c r="H351" s="250"/>
      <c r="I351" s="238"/>
      <c r="J351" s="454" t="s">
        <v>98</v>
      </c>
      <c r="K351" s="336" t="s">
        <v>99</v>
      </c>
      <c r="L351" s="261">
        <v>12794380</v>
      </c>
      <c r="M351" s="349">
        <f t="shared" ref="M351:M352" si="145">L351</f>
        <v>12794380</v>
      </c>
      <c r="N351" s="261"/>
      <c r="O351" s="261"/>
      <c r="P351" s="261"/>
      <c r="Q351" s="237">
        <f t="shared" si="118"/>
        <v>12794380</v>
      </c>
    </row>
    <row r="352" spans="1:17" s="5" customFormat="1" ht="18.75" customHeight="1">
      <c r="A352" s="486"/>
      <c r="B352" s="448">
        <v>71956000</v>
      </c>
      <c r="C352" s="454" t="s">
        <v>10</v>
      </c>
      <c r="D352" s="454"/>
      <c r="E352" s="454"/>
      <c r="F352" s="261"/>
      <c r="G352" s="448"/>
      <c r="H352" s="250"/>
      <c r="I352" s="238"/>
      <c r="J352" s="454" t="s">
        <v>100</v>
      </c>
      <c r="K352" s="253">
        <v>21</v>
      </c>
      <c r="L352" s="392">
        <v>274396</v>
      </c>
      <c r="M352" s="349">
        <f t="shared" si="145"/>
        <v>274396</v>
      </c>
      <c r="N352" s="288"/>
      <c r="O352" s="288"/>
      <c r="P352" s="382"/>
      <c r="Q352" s="237">
        <f t="shared" si="118"/>
        <v>274396</v>
      </c>
    </row>
    <row r="353" spans="1:17" s="12" customFormat="1" ht="18.75" customHeight="1">
      <c r="A353" s="484">
        <v>28</v>
      </c>
      <c r="B353" s="448">
        <v>71956000</v>
      </c>
      <c r="C353" s="454" t="s">
        <v>10</v>
      </c>
      <c r="D353" s="454" t="s">
        <v>10</v>
      </c>
      <c r="E353" s="454" t="s">
        <v>147</v>
      </c>
      <c r="F353" s="238" t="s">
        <v>81</v>
      </c>
      <c r="G353" s="448" t="s">
        <v>38</v>
      </c>
      <c r="H353" s="261">
        <v>6960.6</v>
      </c>
      <c r="I353" s="238">
        <v>305</v>
      </c>
      <c r="J353" s="454" t="s">
        <v>39</v>
      </c>
      <c r="K353" s="260" t="s">
        <v>2</v>
      </c>
      <c r="L353" s="288">
        <f>L354+L355</f>
        <v>7519474</v>
      </c>
      <c r="M353" s="288">
        <f t="shared" ref="M353:P353" si="146">M354+M355</f>
        <v>7519474</v>
      </c>
      <c r="N353" s="288">
        <f t="shared" si="146"/>
        <v>0</v>
      </c>
      <c r="O353" s="288">
        <f t="shared" si="146"/>
        <v>0</v>
      </c>
      <c r="P353" s="288">
        <f t="shared" si="146"/>
        <v>0</v>
      </c>
      <c r="Q353" s="237">
        <f t="shared" si="118"/>
        <v>7519474</v>
      </c>
    </row>
    <row r="354" spans="1:17" s="7" customFormat="1" ht="18.75" customHeight="1">
      <c r="A354" s="522"/>
      <c r="B354" s="448">
        <v>71956000</v>
      </c>
      <c r="C354" s="454" t="s">
        <v>10</v>
      </c>
      <c r="D354" s="454"/>
      <c r="E354" s="454"/>
      <c r="F354" s="238"/>
      <c r="G354" s="448"/>
      <c r="H354" s="250"/>
      <c r="I354" s="238"/>
      <c r="J354" s="454" t="s">
        <v>101</v>
      </c>
      <c r="K354" s="233" t="s">
        <v>102</v>
      </c>
      <c r="L354" s="288">
        <v>7361050</v>
      </c>
      <c r="M354" s="349">
        <f t="shared" ref="M354:M398" si="147">L354</f>
        <v>7361050</v>
      </c>
      <c r="N354" s="288"/>
      <c r="O354" s="397"/>
      <c r="P354" s="397"/>
      <c r="Q354" s="237">
        <f t="shared" si="118"/>
        <v>7361050</v>
      </c>
    </row>
    <row r="355" spans="1:17" s="10" customFormat="1" ht="18.75" customHeight="1">
      <c r="A355" s="522"/>
      <c r="B355" s="448">
        <v>71956000</v>
      </c>
      <c r="C355" s="454" t="s">
        <v>10</v>
      </c>
      <c r="D355" s="454"/>
      <c r="E355" s="454"/>
      <c r="F355" s="238"/>
      <c r="G355" s="448"/>
      <c r="H355" s="250"/>
      <c r="I355" s="238"/>
      <c r="J355" s="454" t="s">
        <v>100</v>
      </c>
      <c r="K355" s="253">
        <v>21</v>
      </c>
      <c r="L355" s="392">
        <v>158424</v>
      </c>
      <c r="M355" s="349">
        <f t="shared" si="147"/>
        <v>158424</v>
      </c>
      <c r="N355" s="288"/>
      <c r="O355" s="288"/>
      <c r="P355" s="288"/>
      <c r="Q355" s="237">
        <f t="shared" si="118"/>
        <v>158424</v>
      </c>
    </row>
    <row r="356" spans="1:17" s="17" customFormat="1" ht="15.75" customHeight="1">
      <c r="A356" s="484">
        <v>29</v>
      </c>
      <c r="B356" s="448">
        <v>71956000</v>
      </c>
      <c r="C356" s="454" t="s">
        <v>10</v>
      </c>
      <c r="D356" s="454" t="s">
        <v>10</v>
      </c>
      <c r="E356" s="454" t="s">
        <v>82</v>
      </c>
      <c r="F356" s="253">
        <v>6</v>
      </c>
      <c r="G356" s="448" t="s">
        <v>38</v>
      </c>
      <c r="H356" s="261">
        <v>7169.8</v>
      </c>
      <c r="I356" s="238">
        <v>339</v>
      </c>
      <c r="J356" s="341" t="s">
        <v>39</v>
      </c>
      <c r="K356" s="260" t="s">
        <v>2</v>
      </c>
      <c r="L356" s="261">
        <f>L357+L358</f>
        <v>11327623</v>
      </c>
      <c r="M356" s="261">
        <f t="shared" ref="M356:P356" si="148">M357+M358</f>
        <v>11327623</v>
      </c>
      <c r="N356" s="261">
        <f t="shared" si="148"/>
        <v>0</v>
      </c>
      <c r="O356" s="261">
        <f t="shared" si="148"/>
        <v>0</v>
      </c>
      <c r="P356" s="261">
        <f t="shared" si="148"/>
        <v>0</v>
      </c>
      <c r="Q356" s="237">
        <f t="shared" si="118"/>
        <v>11327623</v>
      </c>
    </row>
    <row r="357" spans="1:17" s="8" customFormat="1" ht="15.75" customHeight="1">
      <c r="A357" s="485"/>
      <c r="B357" s="448">
        <v>71956000</v>
      </c>
      <c r="C357" s="454" t="s">
        <v>10</v>
      </c>
      <c r="D357" s="454"/>
      <c r="E357" s="454"/>
      <c r="F357" s="260"/>
      <c r="G357" s="448"/>
      <c r="H357" s="250"/>
      <c r="I357" s="238"/>
      <c r="J357" s="454" t="s">
        <v>98</v>
      </c>
      <c r="K357" s="336" t="s">
        <v>99</v>
      </c>
      <c r="L357" s="261">
        <v>11089853</v>
      </c>
      <c r="M357" s="349">
        <f t="shared" si="147"/>
        <v>11089853</v>
      </c>
      <c r="N357" s="261"/>
      <c r="O357" s="261"/>
      <c r="P357" s="261"/>
      <c r="Q357" s="237">
        <f t="shared" si="118"/>
        <v>11089853</v>
      </c>
    </row>
    <row r="358" spans="1:17" s="17" customFormat="1" ht="15.75" customHeight="1">
      <c r="A358" s="486"/>
      <c r="B358" s="448">
        <v>71956000</v>
      </c>
      <c r="C358" s="454" t="s">
        <v>10</v>
      </c>
      <c r="D358" s="454"/>
      <c r="E358" s="454"/>
      <c r="F358" s="253"/>
      <c r="G358" s="448"/>
      <c r="H358" s="250"/>
      <c r="I358" s="238"/>
      <c r="J358" s="454" t="s">
        <v>100</v>
      </c>
      <c r="K358" s="253">
        <v>21</v>
      </c>
      <c r="L358" s="392">
        <v>237770</v>
      </c>
      <c r="M358" s="349">
        <f t="shared" si="147"/>
        <v>237770</v>
      </c>
      <c r="N358" s="288"/>
      <c r="O358" s="288"/>
      <c r="P358" s="382"/>
      <c r="Q358" s="237">
        <f t="shared" si="118"/>
        <v>237770</v>
      </c>
    </row>
    <row r="359" spans="1:17" s="8" customFormat="1" ht="15.75" customHeight="1">
      <c r="A359" s="484">
        <v>30</v>
      </c>
      <c r="B359" s="448">
        <v>71956000</v>
      </c>
      <c r="C359" s="454" t="s">
        <v>10</v>
      </c>
      <c r="D359" s="454" t="s">
        <v>10</v>
      </c>
      <c r="E359" s="454" t="s">
        <v>82</v>
      </c>
      <c r="F359" s="253">
        <v>8</v>
      </c>
      <c r="G359" s="448" t="s">
        <v>38</v>
      </c>
      <c r="H359" s="261">
        <v>4926.3999999999996</v>
      </c>
      <c r="I359" s="238">
        <v>269</v>
      </c>
      <c r="J359" s="454" t="s">
        <v>39</v>
      </c>
      <c r="K359" s="253" t="s">
        <v>2</v>
      </c>
      <c r="L359" s="261">
        <f>L360+L361+L362</f>
        <v>11381669</v>
      </c>
      <c r="M359" s="261">
        <f t="shared" ref="M359:P359" si="149">M360+M361+M362</f>
        <v>11381669</v>
      </c>
      <c r="N359" s="261">
        <f t="shared" si="149"/>
        <v>0</v>
      </c>
      <c r="O359" s="261">
        <f t="shared" si="149"/>
        <v>0</v>
      </c>
      <c r="P359" s="261">
        <f t="shared" si="149"/>
        <v>0</v>
      </c>
      <c r="Q359" s="237">
        <f t="shared" si="118"/>
        <v>11381669</v>
      </c>
    </row>
    <row r="360" spans="1:17" s="8" customFormat="1" ht="15.75" customHeight="1">
      <c r="A360" s="485"/>
      <c r="B360" s="448">
        <v>71956000</v>
      </c>
      <c r="C360" s="454" t="s">
        <v>10</v>
      </c>
      <c r="D360" s="454"/>
      <c r="E360" s="454"/>
      <c r="F360" s="260"/>
      <c r="G360" s="448"/>
      <c r="H360" s="250"/>
      <c r="I360" s="238"/>
      <c r="J360" s="454" t="s">
        <v>101</v>
      </c>
      <c r="K360" s="233" t="s">
        <v>102</v>
      </c>
      <c r="L360" s="261">
        <v>2665284</v>
      </c>
      <c r="M360" s="349">
        <f t="shared" si="147"/>
        <v>2665284</v>
      </c>
      <c r="N360" s="261"/>
      <c r="O360" s="261"/>
      <c r="P360" s="261"/>
      <c r="Q360" s="237">
        <f t="shared" si="118"/>
        <v>2665284</v>
      </c>
    </row>
    <row r="361" spans="1:17" s="17" customFormat="1" ht="15.75" customHeight="1">
      <c r="A361" s="485"/>
      <c r="B361" s="448">
        <v>71956000</v>
      </c>
      <c r="C361" s="454" t="s">
        <v>10</v>
      </c>
      <c r="D361" s="454"/>
      <c r="E361" s="454"/>
      <c r="F361" s="260"/>
      <c r="G361" s="448"/>
      <c r="H361" s="250"/>
      <c r="I361" s="238"/>
      <c r="J361" s="454" t="s">
        <v>98</v>
      </c>
      <c r="K361" s="336" t="s">
        <v>99</v>
      </c>
      <c r="L361" s="261">
        <v>8477436</v>
      </c>
      <c r="M361" s="349">
        <f t="shared" si="147"/>
        <v>8477436</v>
      </c>
      <c r="N361" s="261"/>
      <c r="O361" s="261"/>
      <c r="P361" s="261"/>
      <c r="Q361" s="237">
        <f t="shared" si="118"/>
        <v>8477436</v>
      </c>
    </row>
    <row r="362" spans="1:17" s="8" customFormat="1" ht="15.75" customHeight="1">
      <c r="A362" s="486"/>
      <c r="B362" s="448">
        <v>71956000</v>
      </c>
      <c r="C362" s="454" t="s">
        <v>10</v>
      </c>
      <c r="D362" s="454"/>
      <c r="E362" s="454"/>
      <c r="F362" s="253"/>
      <c r="G362" s="448"/>
      <c r="H362" s="250"/>
      <c r="I362" s="238"/>
      <c r="J362" s="454" t="s">
        <v>100</v>
      </c>
      <c r="K362" s="253">
        <v>21</v>
      </c>
      <c r="L362" s="288">
        <v>238949</v>
      </c>
      <c r="M362" s="349">
        <f t="shared" si="147"/>
        <v>238949</v>
      </c>
      <c r="N362" s="237"/>
      <c r="O362" s="288"/>
      <c r="P362" s="382"/>
      <c r="Q362" s="237">
        <f t="shared" si="118"/>
        <v>238949</v>
      </c>
    </row>
    <row r="363" spans="1:17" s="17" customFormat="1" ht="15.75" customHeight="1">
      <c r="A363" s="484">
        <v>31</v>
      </c>
      <c r="B363" s="448">
        <v>71956000</v>
      </c>
      <c r="C363" s="454" t="s">
        <v>10</v>
      </c>
      <c r="D363" s="454" t="s">
        <v>10</v>
      </c>
      <c r="E363" s="454" t="s">
        <v>82</v>
      </c>
      <c r="F363" s="253" t="s">
        <v>81</v>
      </c>
      <c r="G363" s="448" t="s">
        <v>38</v>
      </c>
      <c r="H363" s="261">
        <v>7142.9</v>
      </c>
      <c r="I363" s="238">
        <v>325</v>
      </c>
      <c r="J363" s="341" t="s">
        <v>39</v>
      </c>
      <c r="K363" s="260" t="s">
        <v>2</v>
      </c>
      <c r="L363" s="261">
        <f>L364+L365+L366</f>
        <v>14546760</v>
      </c>
      <c r="M363" s="261">
        <f t="shared" ref="M363:P363" si="150">M364+M365+M366</f>
        <v>14546760</v>
      </c>
      <c r="N363" s="261">
        <f t="shared" si="150"/>
        <v>0</v>
      </c>
      <c r="O363" s="261">
        <f t="shared" si="150"/>
        <v>0</v>
      </c>
      <c r="P363" s="261">
        <f t="shared" si="150"/>
        <v>0</v>
      </c>
      <c r="Q363" s="237">
        <f t="shared" si="118"/>
        <v>14546760</v>
      </c>
    </row>
    <row r="364" spans="1:17" s="8" customFormat="1" ht="15.75" customHeight="1">
      <c r="A364" s="485"/>
      <c r="B364" s="448">
        <v>71956000</v>
      </c>
      <c r="C364" s="454" t="s">
        <v>10</v>
      </c>
      <c r="D364" s="454"/>
      <c r="E364" s="454"/>
      <c r="F364" s="260"/>
      <c r="G364" s="448"/>
      <c r="H364" s="250"/>
      <c r="I364" s="238"/>
      <c r="J364" s="454" t="s">
        <v>101</v>
      </c>
      <c r="K364" s="233" t="s">
        <v>102</v>
      </c>
      <c r="L364" s="261">
        <v>4896498</v>
      </c>
      <c r="M364" s="349">
        <f t="shared" si="147"/>
        <v>4896498</v>
      </c>
      <c r="N364" s="261"/>
      <c r="O364" s="261"/>
      <c r="P364" s="261"/>
      <c r="Q364" s="237">
        <f t="shared" si="118"/>
        <v>4896498</v>
      </c>
    </row>
    <row r="365" spans="1:17" s="7" customFormat="1" ht="18.75" customHeight="1">
      <c r="A365" s="485"/>
      <c r="B365" s="448">
        <v>71956000</v>
      </c>
      <c r="C365" s="454" t="s">
        <v>10</v>
      </c>
      <c r="D365" s="454"/>
      <c r="E365" s="454"/>
      <c r="F365" s="260"/>
      <c r="G365" s="448"/>
      <c r="H365" s="250"/>
      <c r="I365" s="238"/>
      <c r="J365" s="454" t="s">
        <v>98</v>
      </c>
      <c r="K365" s="336" t="s">
        <v>99</v>
      </c>
      <c r="L365" s="261">
        <v>9344857</v>
      </c>
      <c r="M365" s="349">
        <f t="shared" si="147"/>
        <v>9344857</v>
      </c>
      <c r="N365" s="261"/>
      <c r="O365" s="261"/>
      <c r="P365" s="261"/>
      <c r="Q365" s="237">
        <f t="shared" si="118"/>
        <v>9344857</v>
      </c>
    </row>
    <row r="366" spans="1:17" s="17" customFormat="1" ht="15.75" customHeight="1">
      <c r="A366" s="486"/>
      <c r="B366" s="448">
        <v>71956000</v>
      </c>
      <c r="C366" s="454" t="s">
        <v>10</v>
      </c>
      <c r="D366" s="454"/>
      <c r="E366" s="454"/>
      <c r="F366" s="253"/>
      <c r="G366" s="448"/>
      <c r="H366" s="250"/>
      <c r="I366" s="238"/>
      <c r="J366" s="454" t="s">
        <v>100</v>
      </c>
      <c r="K366" s="253">
        <v>21</v>
      </c>
      <c r="L366" s="392">
        <v>305405</v>
      </c>
      <c r="M366" s="349">
        <f t="shared" si="147"/>
        <v>305405</v>
      </c>
      <c r="N366" s="288"/>
      <c r="O366" s="288"/>
      <c r="P366" s="382"/>
      <c r="Q366" s="237">
        <f t="shared" si="118"/>
        <v>305405</v>
      </c>
    </row>
    <row r="367" spans="1:17" s="8" customFormat="1" ht="15.75" customHeight="1">
      <c r="A367" s="484">
        <v>32</v>
      </c>
      <c r="B367" s="448">
        <v>71956000</v>
      </c>
      <c r="C367" s="454" t="s">
        <v>10</v>
      </c>
      <c r="D367" s="454" t="s">
        <v>10</v>
      </c>
      <c r="E367" s="454" t="s">
        <v>82</v>
      </c>
      <c r="F367" s="253">
        <v>14</v>
      </c>
      <c r="G367" s="448" t="s">
        <v>38</v>
      </c>
      <c r="H367" s="261">
        <v>4902.8</v>
      </c>
      <c r="I367" s="238">
        <v>138</v>
      </c>
      <c r="J367" s="454" t="s">
        <v>39</v>
      </c>
      <c r="K367" s="253" t="s">
        <v>2</v>
      </c>
      <c r="L367" s="261">
        <f>L368+L369+L370</f>
        <v>12226686</v>
      </c>
      <c r="M367" s="261">
        <f t="shared" ref="M367:P367" si="151">M368+M369+M370</f>
        <v>12226686</v>
      </c>
      <c r="N367" s="261">
        <f t="shared" si="151"/>
        <v>0</v>
      </c>
      <c r="O367" s="261">
        <f t="shared" si="151"/>
        <v>0</v>
      </c>
      <c r="P367" s="261">
        <f t="shared" si="151"/>
        <v>0</v>
      </c>
      <c r="Q367" s="237">
        <f t="shared" si="118"/>
        <v>12226686</v>
      </c>
    </row>
    <row r="368" spans="1:17" s="7" customFormat="1" ht="18.75" customHeight="1">
      <c r="A368" s="485"/>
      <c r="B368" s="448">
        <v>71956000</v>
      </c>
      <c r="C368" s="454" t="s">
        <v>10</v>
      </c>
      <c r="D368" s="454"/>
      <c r="E368" s="454"/>
      <c r="F368" s="260"/>
      <c r="G368" s="448"/>
      <c r="H368" s="250"/>
      <c r="I368" s="238"/>
      <c r="J368" s="454" t="s">
        <v>101</v>
      </c>
      <c r="K368" s="233" t="s">
        <v>102</v>
      </c>
      <c r="L368" s="261">
        <v>4848653</v>
      </c>
      <c r="M368" s="349">
        <f t="shared" si="147"/>
        <v>4848653</v>
      </c>
      <c r="N368" s="261"/>
      <c r="O368" s="261"/>
      <c r="P368" s="261"/>
      <c r="Q368" s="237">
        <f t="shared" si="118"/>
        <v>4848653</v>
      </c>
    </row>
    <row r="369" spans="1:17" s="18" customFormat="1" ht="15.75" customHeight="1">
      <c r="A369" s="485"/>
      <c r="B369" s="448">
        <v>71956000</v>
      </c>
      <c r="C369" s="454" t="s">
        <v>10</v>
      </c>
      <c r="D369" s="454"/>
      <c r="E369" s="454"/>
      <c r="F369" s="260"/>
      <c r="G369" s="448"/>
      <c r="H369" s="250"/>
      <c r="I369" s="238"/>
      <c r="J369" s="454" t="s">
        <v>98</v>
      </c>
      <c r="K369" s="336" t="s">
        <v>99</v>
      </c>
      <c r="L369" s="261">
        <v>7121320</v>
      </c>
      <c r="M369" s="349">
        <f t="shared" si="147"/>
        <v>7121320</v>
      </c>
      <c r="N369" s="261"/>
      <c r="O369" s="261"/>
      <c r="P369" s="261"/>
      <c r="Q369" s="237">
        <f t="shared" ref="Q369:Q432" si="152">M369+N369+O369+P369</f>
        <v>7121320</v>
      </c>
    </row>
    <row r="370" spans="1:17" s="19" customFormat="1" ht="18.75" customHeight="1">
      <c r="A370" s="486"/>
      <c r="B370" s="448">
        <v>71956000</v>
      </c>
      <c r="C370" s="454" t="s">
        <v>10</v>
      </c>
      <c r="D370" s="454"/>
      <c r="E370" s="454"/>
      <c r="F370" s="253"/>
      <c r="G370" s="448"/>
      <c r="H370" s="250"/>
      <c r="I370" s="238"/>
      <c r="J370" s="454" t="s">
        <v>100</v>
      </c>
      <c r="K370" s="253">
        <v>21</v>
      </c>
      <c r="L370" s="392">
        <v>256713</v>
      </c>
      <c r="M370" s="349">
        <f t="shared" si="147"/>
        <v>256713</v>
      </c>
      <c r="N370" s="237"/>
      <c r="O370" s="288"/>
      <c r="P370" s="382"/>
      <c r="Q370" s="237">
        <f t="shared" si="152"/>
        <v>256713</v>
      </c>
    </row>
    <row r="371" spans="1:17" s="19" customFormat="1" ht="18.75" customHeight="1">
      <c r="A371" s="484">
        <v>33</v>
      </c>
      <c r="B371" s="448">
        <v>71956000</v>
      </c>
      <c r="C371" s="454" t="s">
        <v>10</v>
      </c>
      <c r="D371" s="454" t="s">
        <v>10</v>
      </c>
      <c r="E371" s="454" t="s">
        <v>83</v>
      </c>
      <c r="F371" s="253">
        <v>1</v>
      </c>
      <c r="G371" s="448" t="s">
        <v>38</v>
      </c>
      <c r="H371" s="261">
        <v>8387.7000000000007</v>
      </c>
      <c r="I371" s="238">
        <v>240</v>
      </c>
      <c r="J371" s="341" t="s">
        <v>39</v>
      </c>
      <c r="K371" s="260" t="s">
        <v>2</v>
      </c>
      <c r="L371" s="261">
        <f>L372+L373</f>
        <v>11728411</v>
      </c>
      <c r="M371" s="261">
        <f t="shared" ref="M371:P371" si="153">M372+M373</f>
        <v>11728411</v>
      </c>
      <c r="N371" s="261">
        <f t="shared" si="153"/>
        <v>0</v>
      </c>
      <c r="O371" s="261">
        <f t="shared" si="153"/>
        <v>0</v>
      </c>
      <c r="P371" s="261">
        <f t="shared" si="153"/>
        <v>0</v>
      </c>
      <c r="Q371" s="237">
        <f t="shared" si="152"/>
        <v>11728411</v>
      </c>
    </row>
    <row r="372" spans="1:17" s="19" customFormat="1" ht="18.75" customHeight="1">
      <c r="A372" s="485"/>
      <c r="B372" s="448">
        <v>71956000</v>
      </c>
      <c r="C372" s="454" t="s">
        <v>10</v>
      </c>
      <c r="D372" s="454"/>
      <c r="E372" s="454"/>
      <c r="F372" s="260"/>
      <c r="G372" s="448"/>
      <c r="H372" s="250"/>
      <c r="I372" s="238"/>
      <c r="J372" s="454" t="s">
        <v>98</v>
      </c>
      <c r="K372" s="336" t="s">
        <v>99</v>
      </c>
      <c r="L372" s="261">
        <v>11482085</v>
      </c>
      <c r="M372" s="349">
        <f t="shared" si="147"/>
        <v>11482085</v>
      </c>
      <c r="N372" s="261"/>
      <c r="O372" s="261"/>
      <c r="P372" s="261"/>
      <c r="Q372" s="237">
        <f t="shared" si="152"/>
        <v>11482085</v>
      </c>
    </row>
    <row r="373" spans="1:17" s="19" customFormat="1" ht="18.75" customHeight="1">
      <c r="A373" s="486"/>
      <c r="B373" s="448">
        <v>71956000</v>
      </c>
      <c r="C373" s="454" t="s">
        <v>10</v>
      </c>
      <c r="D373" s="454"/>
      <c r="E373" s="454"/>
      <c r="F373" s="253"/>
      <c r="G373" s="448"/>
      <c r="H373" s="250"/>
      <c r="I373" s="238"/>
      <c r="J373" s="454" t="s">
        <v>100</v>
      </c>
      <c r="K373" s="253">
        <v>21</v>
      </c>
      <c r="L373" s="392">
        <v>246326</v>
      </c>
      <c r="M373" s="349">
        <f t="shared" si="147"/>
        <v>246326</v>
      </c>
      <c r="N373" s="288"/>
      <c r="O373" s="288"/>
      <c r="P373" s="382"/>
      <c r="Q373" s="237">
        <f t="shared" si="152"/>
        <v>246326</v>
      </c>
    </row>
    <row r="374" spans="1:17" s="17" customFormat="1" ht="15.75" customHeight="1">
      <c r="A374" s="484">
        <v>34</v>
      </c>
      <c r="B374" s="448">
        <v>71956000</v>
      </c>
      <c r="C374" s="454" t="s">
        <v>10</v>
      </c>
      <c r="D374" s="454" t="s">
        <v>10</v>
      </c>
      <c r="E374" s="454" t="s">
        <v>83</v>
      </c>
      <c r="F374" s="253">
        <v>3</v>
      </c>
      <c r="G374" s="448" t="s">
        <v>38</v>
      </c>
      <c r="H374" s="261">
        <v>6337</v>
      </c>
      <c r="I374" s="238">
        <v>203</v>
      </c>
      <c r="J374" s="454" t="s">
        <v>39</v>
      </c>
      <c r="K374" s="260" t="s">
        <v>2</v>
      </c>
      <c r="L374" s="261">
        <f>L375+L376</f>
        <v>10234637</v>
      </c>
      <c r="M374" s="261">
        <f t="shared" ref="M374:P374" si="154">M375+M376</f>
        <v>10234637</v>
      </c>
      <c r="N374" s="261">
        <f t="shared" si="154"/>
        <v>0</v>
      </c>
      <c r="O374" s="261">
        <f t="shared" si="154"/>
        <v>0</v>
      </c>
      <c r="P374" s="261">
        <f t="shared" si="154"/>
        <v>0</v>
      </c>
      <c r="Q374" s="237">
        <f t="shared" si="152"/>
        <v>10234637</v>
      </c>
    </row>
    <row r="375" spans="1:17" s="8" customFormat="1" ht="15.75" customHeight="1">
      <c r="A375" s="485"/>
      <c r="B375" s="448">
        <v>71956000</v>
      </c>
      <c r="C375" s="454" t="s">
        <v>10</v>
      </c>
      <c r="D375" s="454"/>
      <c r="E375" s="454"/>
      <c r="F375" s="260"/>
      <c r="G375" s="448"/>
      <c r="H375" s="250"/>
      <c r="I375" s="238"/>
      <c r="J375" s="454" t="s">
        <v>98</v>
      </c>
      <c r="K375" s="336" t="s">
        <v>99</v>
      </c>
      <c r="L375" s="261">
        <v>10019760</v>
      </c>
      <c r="M375" s="349">
        <f t="shared" si="147"/>
        <v>10019760</v>
      </c>
      <c r="N375" s="261"/>
      <c r="O375" s="261"/>
      <c r="P375" s="261"/>
      <c r="Q375" s="237">
        <f t="shared" si="152"/>
        <v>10019760</v>
      </c>
    </row>
    <row r="376" spans="1:17" s="7" customFormat="1" ht="18.75" customHeight="1">
      <c r="A376" s="486"/>
      <c r="B376" s="448">
        <v>71956000</v>
      </c>
      <c r="C376" s="454" t="s">
        <v>10</v>
      </c>
      <c r="D376" s="454"/>
      <c r="E376" s="454"/>
      <c r="F376" s="238"/>
      <c r="G376" s="448"/>
      <c r="H376" s="250"/>
      <c r="I376" s="238"/>
      <c r="J376" s="454" t="s">
        <v>100</v>
      </c>
      <c r="K376" s="253">
        <v>21</v>
      </c>
      <c r="L376" s="392">
        <v>214877</v>
      </c>
      <c r="M376" s="349">
        <f t="shared" si="147"/>
        <v>214877</v>
      </c>
      <c r="N376" s="237"/>
      <c r="O376" s="288"/>
      <c r="P376" s="382"/>
      <c r="Q376" s="237">
        <f t="shared" si="152"/>
        <v>214877</v>
      </c>
    </row>
    <row r="377" spans="1:17" s="17" customFormat="1" ht="15.75" customHeight="1">
      <c r="A377" s="484">
        <v>35</v>
      </c>
      <c r="B377" s="448">
        <v>71956000</v>
      </c>
      <c r="C377" s="454" t="s">
        <v>10</v>
      </c>
      <c r="D377" s="454" t="s">
        <v>10</v>
      </c>
      <c r="E377" s="454" t="s">
        <v>84</v>
      </c>
      <c r="F377" s="253" t="s">
        <v>85</v>
      </c>
      <c r="G377" s="448" t="s">
        <v>38</v>
      </c>
      <c r="H377" s="261">
        <v>1023</v>
      </c>
      <c r="I377" s="238">
        <v>41</v>
      </c>
      <c r="J377" s="454" t="s">
        <v>39</v>
      </c>
      <c r="K377" s="260" t="s">
        <v>2</v>
      </c>
      <c r="L377" s="261">
        <f>L378+L379+L380</f>
        <v>2071454</v>
      </c>
      <c r="M377" s="261">
        <f>M378+M379+M380</f>
        <v>2071454</v>
      </c>
      <c r="N377" s="261">
        <f t="shared" ref="N377:P377" si="155">N378+N379+N380</f>
        <v>0</v>
      </c>
      <c r="O377" s="261">
        <f t="shared" si="155"/>
        <v>0</v>
      </c>
      <c r="P377" s="261">
        <f t="shared" si="155"/>
        <v>0</v>
      </c>
      <c r="Q377" s="237">
        <f t="shared" ref="Q377:Q384" si="156">M377+N377+O377+P377</f>
        <v>2071454</v>
      </c>
    </row>
    <row r="378" spans="1:17" s="8" customFormat="1" ht="15.75" customHeight="1">
      <c r="A378" s="485"/>
      <c r="B378" s="448">
        <v>71956000</v>
      </c>
      <c r="C378" s="454" t="s">
        <v>10</v>
      </c>
      <c r="D378" s="454"/>
      <c r="E378" s="454"/>
      <c r="F378" s="260"/>
      <c r="G378" s="448"/>
      <c r="H378" s="250"/>
      <c r="I378" s="238"/>
      <c r="J378" s="454" t="s">
        <v>101</v>
      </c>
      <c r="K378" s="233" t="s">
        <v>102</v>
      </c>
      <c r="L378" s="261">
        <v>935086</v>
      </c>
      <c r="M378" s="349">
        <f>L378</f>
        <v>935086</v>
      </c>
      <c r="N378" s="261"/>
      <c r="O378" s="261"/>
      <c r="P378" s="261"/>
      <c r="Q378" s="237">
        <f t="shared" si="156"/>
        <v>935086</v>
      </c>
    </row>
    <row r="379" spans="1:17" s="7" customFormat="1" ht="18.75" customHeight="1">
      <c r="A379" s="485"/>
      <c r="B379" s="448">
        <v>71956000</v>
      </c>
      <c r="C379" s="454" t="s">
        <v>10</v>
      </c>
      <c r="D379" s="454"/>
      <c r="E379" s="454"/>
      <c r="F379" s="260"/>
      <c r="G379" s="448"/>
      <c r="H379" s="250"/>
      <c r="I379" s="238"/>
      <c r="J379" s="454" t="s">
        <v>98</v>
      </c>
      <c r="K379" s="336" t="s">
        <v>99</v>
      </c>
      <c r="L379" s="261">
        <v>1092875</v>
      </c>
      <c r="M379" s="349">
        <f>L379</f>
        <v>1092875</v>
      </c>
      <c r="N379" s="261"/>
      <c r="O379" s="261"/>
      <c r="P379" s="261"/>
      <c r="Q379" s="237">
        <f t="shared" si="156"/>
        <v>1092875</v>
      </c>
    </row>
    <row r="380" spans="1:17" s="17" customFormat="1" ht="15.75" customHeight="1">
      <c r="A380" s="486"/>
      <c r="B380" s="448">
        <v>71956000</v>
      </c>
      <c r="C380" s="454" t="s">
        <v>10</v>
      </c>
      <c r="D380" s="454"/>
      <c r="E380" s="454"/>
      <c r="F380" s="253"/>
      <c r="G380" s="448"/>
      <c r="H380" s="250"/>
      <c r="I380" s="238"/>
      <c r="J380" s="454" t="s">
        <v>100</v>
      </c>
      <c r="K380" s="253">
        <v>21</v>
      </c>
      <c r="L380" s="392">
        <v>43493</v>
      </c>
      <c r="M380" s="349">
        <f>L380</f>
        <v>43493</v>
      </c>
      <c r="N380" s="288"/>
      <c r="O380" s="288"/>
      <c r="P380" s="382"/>
      <c r="Q380" s="237">
        <f t="shared" si="156"/>
        <v>43493</v>
      </c>
    </row>
    <row r="381" spans="1:17" s="8" customFormat="1" ht="15.75" customHeight="1">
      <c r="A381" s="484">
        <v>36</v>
      </c>
      <c r="B381" s="448">
        <v>71956000</v>
      </c>
      <c r="C381" s="454" t="s">
        <v>10</v>
      </c>
      <c r="D381" s="454" t="s">
        <v>10</v>
      </c>
      <c r="E381" s="454" t="s">
        <v>84</v>
      </c>
      <c r="F381" s="253" t="s">
        <v>86</v>
      </c>
      <c r="G381" s="448" t="s">
        <v>38</v>
      </c>
      <c r="H381" s="261">
        <v>901</v>
      </c>
      <c r="I381" s="238">
        <v>33</v>
      </c>
      <c r="J381" s="454" t="s">
        <v>39</v>
      </c>
      <c r="K381" s="260" t="s">
        <v>2</v>
      </c>
      <c r="L381" s="261">
        <f>L382+L383+L384</f>
        <v>2051312</v>
      </c>
      <c r="M381" s="261">
        <f>M382+M383+M384</f>
        <v>2051312</v>
      </c>
      <c r="N381" s="261">
        <f t="shared" ref="N381:P381" si="157">N382+N383+N384</f>
        <v>0</v>
      </c>
      <c r="O381" s="261">
        <f t="shared" si="157"/>
        <v>0</v>
      </c>
      <c r="P381" s="261">
        <f t="shared" si="157"/>
        <v>0</v>
      </c>
      <c r="Q381" s="237">
        <f t="shared" si="156"/>
        <v>2051312</v>
      </c>
    </row>
    <row r="382" spans="1:17" s="14" customFormat="1" ht="18.75" customHeight="1">
      <c r="A382" s="485"/>
      <c r="B382" s="448">
        <v>71956000</v>
      </c>
      <c r="C382" s="454" t="s">
        <v>10</v>
      </c>
      <c r="D382" s="454"/>
      <c r="E382" s="454"/>
      <c r="F382" s="260"/>
      <c r="G382" s="448"/>
      <c r="H382" s="250"/>
      <c r="I382" s="238"/>
      <c r="J382" s="454" t="s">
        <v>101</v>
      </c>
      <c r="K382" s="233" t="s">
        <v>102</v>
      </c>
      <c r="L382" s="261">
        <v>940406</v>
      </c>
      <c r="M382" s="349">
        <f>L382</f>
        <v>940406</v>
      </c>
      <c r="N382" s="261"/>
      <c r="O382" s="261"/>
      <c r="P382" s="261"/>
      <c r="Q382" s="237">
        <f t="shared" si="156"/>
        <v>940406</v>
      </c>
    </row>
    <row r="383" spans="1:17" s="14" customFormat="1" ht="18.75" customHeight="1">
      <c r="A383" s="485"/>
      <c r="B383" s="448">
        <v>71956000</v>
      </c>
      <c r="C383" s="454" t="s">
        <v>10</v>
      </c>
      <c r="D383" s="454"/>
      <c r="E383" s="454"/>
      <c r="F383" s="260"/>
      <c r="G383" s="448"/>
      <c r="H383" s="250"/>
      <c r="I383" s="238"/>
      <c r="J383" s="454" t="s">
        <v>98</v>
      </c>
      <c r="K383" s="336" t="s">
        <v>99</v>
      </c>
      <c r="L383" s="398">
        <v>1067882</v>
      </c>
      <c r="M383" s="349">
        <f>L383</f>
        <v>1067882</v>
      </c>
      <c r="N383" s="261"/>
      <c r="O383" s="261"/>
      <c r="P383" s="261"/>
      <c r="Q383" s="237">
        <f t="shared" si="156"/>
        <v>1067882</v>
      </c>
    </row>
    <row r="384" spans="1:17" s="17" customFormat="1" ht="15.75" customHeight="1">
      <c r="A384" s="486"/>
      <c r="B384" s="448">
        <v>71956000</v>
      </c>
      <c r="C384" s="454" t="s">
        <v>10</v>
      </c>
      <c r="D384" s="454"/>
      <c r="E384" s="454"/>
      <c r="F384" s="253"/>
      <c r="G384" s="448"/>
      <c r="H384" s="250"/>
      <c r="I384" s="238"/>
      <c r="J384" s="454" t="s">
        <v>100</v>
      </c>
      <c r="K384" s="253">
        <v>21</v>
      </c>
      <c r="L384" s="392">
        <v>43024</v>
      </c>
      <c r="M384" s="349">
        <f>L384</f>
        <v>43024</v>
      </c>
      <c r="N384" s="237"/>
      <c r="O384" s="288"/>
      <c r="P384" s="382"/>
      <c r="Q384" s="237">
        <f t="shared" si="156"/>
        <v>43024</v>
      </c>
    </row>
    <row r="385" spans="1:17" s="8" customFormat="1" ht="15.75" customHeight="1">
      <c r="A385" s="484">
        <v>37</v>
      </c>
      <c r="B385" s="448">
        <v>71956000</v>
      </c>
      <c r="C385" s="454" t="s">
        <v>10</v>
      </c>
      <c r="D385" s="454" t="s">
        <v>10</v>
      </c>
      <c r="E385" s="454" t="s">
        <v>84</v>
      </c>
      <c r="F385" s="253">
        <v>15</v>
      </c>
      <c r="G385" s="448" t="s">
        <v>38</v>
      </c>
      <c r="H385" s="261">
        <v>4973.3999999999996</v>
      </c>
      <c r="I385" s="238">
        <v>241</v>
      </c>
      <c r="J385" s="454" t="s">
        <v>39</v>
      </c>
      <c r="K385" s="260" t="s">
        <v>2</v>
      </c>
      <c r="L385" s="261">
        <f>L386+L387</f>
        <v>4357812</v>
      </c>
      <c r="M385" s="261">
        <f>M386+M387</f>
        <v>4357812</v>
      </c>
      <c r="N385" s="261">
        <f t="shared" ref="N385:P385" si="158">N386+N387</f>
        <v>0</v>
      </c>
      <c r="O385" s="261">
        <f t="shared" si="158"/>
        <v>0</v>
      </c>
      <c r="P385" s="261">
        <f t="shared" si="158"/>
        <v>0</v>
      </c>
      <c r="Q385" s="237">
        <f t="shared" si="152"/>
        <v>4357812</v>
      </c>
    </row>
    <row r="386" spans="1:17" s="8" customFormat="1" ht="15.75" customHeight="1">
      <c r="A386" s="485"/>
      <c r="B386" s="448">
        <v>71956000</v>
      </c>
      <c r="C386" s="454" t="s">
        <v>10</v>
      </c>
      <c r="D386" s="454"/>
      <c r="E386" s="454"/>
      <c r="F386" s="260"/>
      <c r="G386" s="448"/>
      <c r="H386" s="250"/>
      <c r="I386" s="238"/>
      <c r="J386" s="454" t="s">
        <v>98</v>
      </c>
      <c r="K386" s="336" t="s">
        <v>99</v>
      </c>
      <c r="L386" s="261">
        <v>4266508</v>
      </c>
      <c r="M386" s="349">
        <f t="shared" si="147"/>
        <v>4266508</v>
      </c>
      <c r="N386" s="261"/>
      <c r="O386" s="261"/>
      <c r="P386" s="261"/>
      <c r="Q386" s="237">
        <f t="shared" si="152"/>
        <v>4266508</v>
      </c>
    </row>
    <row r="387" spans="1:17" s="8" customFormat="1" ht="15.75" customHeight="1">
      <c r="A387" s="486"/>
      <c r="B387" s="448">
        <v>71956000</v>
      </c>
      <c r="C387" s="454" t="s">
        <v>10</v>
      </c>
      <c r="D387" s="454"/>
      <c r="E387" s="454"/>
      <c r="F387" s="253"/>
      <c r="G387" s="448"/>
      <c r="H387" s="250"/>
      <c r="I387" s="238"/>
      <c r="J387" s="454" t="s">
        <v>100</v>
      </c>
      <c r="K387" s="253">
        <v>21</v>
      </c>
      <c r="L387" s="392">
        <v>91304</v>
      </c>
      <c r="M387" s="349">
        <f>L387</f>
        <v>91304</v>
      </c>
      <c r="N387" s="288"/>
      <c r="O387" s="288"/>
      <c r="P387" s="382"/>
      <c r="Q387" s="237">
        <f t="shared" si="152"/>
        <v>91304</v>
      </c>
    </row>
    <row r="388" spans="1:17" s="17" customFormat="1" ht="15.75" customHeight="1">
      <c r="A388" s="484">
        <v>38</v>
      </c>
      <c r="B388" s="448">
        <v>71956000</v>
      </c>
      <c r="C388" s="454" t="s">
        <v>10</v>
      </c>
      <c r="D388" s="454" t="s">
        <v>10</v>
      </c>
      <c r="E388" s="454" t="s">
        <v>87</v>
      </c>
      <c r="F388" s="253">
        <v>5</v>
      </c>
      <c r="G388" s="448" t="s">
        <v>38</v>
      </c>
      <c r="H388" s="261">
        <v>3649.2</v>
      </c>
      <c r="I388" s="238">
        <v>179</v>
      </c>
      <c r="J388" s="454" t="s">
        <v>39</v>
      </c>
      <c r="K388" s="260" t="s">
        <v>2</v>
      </c>
      <c r="L388" s="261">
        <f>L389+L390+L391+L392</f>
        <v>9190211</v>
      </c>
      <c r="M388" s="261">
        <f t="shared" ref="M388:P388" si="159">M389+M390+M391+M392</f>
        <v>9190211</v>
      </c>
      <c r="N388" s="261">
        <f t="shared" si="159"/>
        <v>0</v>
      </c>
      <c r="O388" s="261">
        <f t="shared" si="159"/>
        <v>0</v>
      </c>
      <c r="P388" s="261">
        <f t="shared" si="159"/>
        <v>0</v>
      </c>
      <c r="Q388" s="237">
        <f t="shared" si="152"/>
        <v>9190211</v>
      </c>
    </row>
    <row r="389" spans="1:17" s="8" customFormat="1" ht="31.5" customHeight="1">
      <c r="A389" s="485"/>
      <c r="B389" s="448">
        <v>71956000</v>
      </c>
      <c r="C389" s="454" t="s">
        <v>10</v>
      </c>
      <c r="D389" s="454"/>
      <c r="E389" s="454"/>
      <c r="F389" s="260"/>
      <c r="G389" s="448"/>
      <c r="H389" s="250"/>
      <c r="I389" s="238"/>
      <c r="J389" s="454" t="s">
        <v>112</v>
      </c>
      <c r="K389" s="233" t="s">
        <v>113</v>
      </c>
      <c r="L389" s="261">
        <v>5032112</v>
      </c>
      <c r="M389" s="349">
        <f t="shared" si="147"/>
        <v>5032112</v>
      </c>
      <c r="N389" s="261"/>
      <c r="O389" s="261"/>
      <c r="P389" s="261"/>
      <c r="Q389" s="237">
        <f t="shared" si="152"/>
        <v>5032112</v>
      </c>
    </row>
    <row r="390" spans="1:17" s="8" customFormat="1" ht="31.5" customHeight="1">
      <c r="A390" s="485"/>
      <c r="B390" s="448">
        <v>71956000</v>
      </c>
      <c r="C390" s="454" t="s">
        <v>10</v>
      </c>
      <c r="D390" s="454"/>
      <c r="E390" s="454"/>
      <c r="F390" s="260"/>
      <c r="G390" s="448"/>
      <c r="H390" s="250"/>
      <c r="I390" s="238"/>
      <c r="J390" s="454" t="s">
        <v>105</v>
      </c>
      <c r="K390" s="233" t="s">
        <v>106</v>
      </c>
      <c r="L390" s="261">
        <v>2526433</v>
      </c>
      <c r="M390" s="349">
        <f t="shared" si="147"/>
        <v>2526433</v>
      </c>
      <c r="N390" s="261"/>
      <c r="O390" s="261"/>
      <c r="P390" s="261"/>
      <c r="Q390" s="237">
        <f t="shared" si="152"/>
        <v>2526433</v>
      </c>
    </row>
    <row r="391" spans="1:17" s="8" customFormat="1" ht="31.5" customHeight="1">
      <c r="A391" s="485"/>
      <c r="B391" s="448">
        <v>71956000</v>
      </c>
      <c r="C391" s="454" t="s">
        <v>10</v>
      </c>
      <c r="D391" s="454"/>
      <c r="E391" s="454"/>
      <c r="F391" s="260"/>
      <c r="G391" s="448"/>
      <c r="H391" s="250"/>
      <c r="I391" s="238"/>
      <c r="J391" s="454" t="s">
        <v>107</v>
      </c>
      <c r="K391" s="233" t="s">
        <v>108</v>
      </c>
      <c r="L391" s="261">
        <v>1439116</v>
      </c>
      <c r="M391" s="349">
        <f t="shared" si="147"/>
        <v>1439116</v>
      </c>
      <c r="N391" s="261"/>
      <c r="O391" s="261"/>
      <c r="P391" s="261"/>
      <c r="Q391" s="237">
        <f t="shared" si="152"/>
        <v>1439116</v>
      </c>
    </row>
    <row r="392" spans="1:17" s="8" customFormat="1" ht="15.75" customHeight="1">
      <c r="A392" s="486"/>
      <c r="B392" s="448">
        <v>71956000</v>
      </c>
      <c r="C392" s="454" t="s">
        <v>10</v>
      </c>
      <c r="D392" s="454"/>
      <c r="E392" s="454"/>
      <c r="F392" s="253"/>
      <c r="G392" s="448"/>
      <c r="H392" s="250"/>
      <c r="I392" s="238"/>
      <c r="J392" s="454" t="s">
        <v>100</v>
      </c>
      <c r="K392" s="253">
        <v>21</v>
      </c>
      <c r="L392" s="288">
        <v>192550</v>
      </c>
      <c r="M392" s="349">
        <f t="shared" si="147"/>
        <v>192550</v>
      </c>
      <c r="N392" s="237"/>
      <c r="O392" s="288"/>
      <c r="P392" s="382"/>
      <c r="Q392" s="237">
        <f t="shared" si="152"/>
        <v>192550</v>
      </c>
    </row>
    <row r="393" spans="1:17" s="8" customFormat="1" ht="15.75" customHeight="1">
      <c r="A393" s="484">
        <v>39</v>
      </c>
      <c r="B393" s="448">
        <v>71956000</v>
      </c>
      <c r="C393" s="454" t="s">
        <v>10</v>
      </c>
      <c r="D393" s="454" t="s">
        <v>10</v>
      </c>
      <c r="E393" s="454" t="s">
        <v>88</v>
      </c>
      <c r="F393" s="253">
        <v>21</v>
      </c>
      <c r="G393" s="448" t="s">
        <v>38</v>
      </c>
      <c r="H393" s="261">
        <v>4607.5</v>
      </c>
      <c r="I393" s="238">
        <v>222</v>
      </c>
      <c r="J393" s="454" t="s">
        <v>39</v>
      </c>
      <c r="K393" s="260" t="s">
        <v>2</v>
      </c>
      <c r="L393" s="261">
        <f>L394+L395</f>
        <v>2479002</v>
      </c>
      <c r="M393" s="261">
        <f t="shared" ref="M393:P393" si="160">M394+M395</f>
        <v>2479002</v>
      </c>
      <c r="N393" s="261">
        <f t="shared" si="160"/>
        <v>0</v>
      </c>
      <c r="O393" s="261">
        <f t="shared" si="160"/>
        <v>0</v>
      </c>
      <c r="P393" s="261">
        <f t="shared" si="160"/>
        <v>0</v>
      </c>
      <c r="Q393" s="237">
        <f t="shared" si="152"/>
        <v>2479002</v>
      </c>
    </row>
    <row r="394" spans="1:17" s="8" customFormat="1" ht="15.75" customHeight="1">
      <c r="A394" s="485"/>
      <c r="B394" s="448">
        <v>71956000</v>
      </c>
      <c r="C394" s="454" t="s">
        <v>10</v>
      </c>
      <c r="D394" s="454"/>
      <c r="E394" s="454"/>
      <c r="F394" s="260"/>
      <c r="G394" s="448"/>
      <c r="H394" s="250"/>
      <c r="I394" s="238"/>
      <c r="J394" s="454" t="s">
        <v>101</v>
      </c>
      <c r="K394" s="233" t="s">
        <v>102</v>
      </c>
      <c r="L394" s="261">
        <v>2426959</v>
      </c>
      <c r="M394" s="349">
        <f t="shared" si="147"/>
        <v>2426959</v>
      </c>
      <c r="N394" s="261"/>
      <c r="O394" s="261"/>
      <c r="P394" s="261"/>
      <c r="Q394" s="237">
        <f t="shared" si="152"/>
        <v>2426959</v>
      </c>
    </row>
    <row r="395" spans="1:17" s="8" customFormat="1" ht="15.75" customHeight="1">
      <c r="A395" s="486"/>
      <c r="B395" s="448">
        <v>71956000</v>
      </c>
      <c r="C395" s="454" t="s">
        <v>10</v>
      </c>
      <c r="D395" s="454"/>
      <c r="E395" s="454"/>
      <c r="F395" s="238"/>
      <c r="G395" s="448"/>
      <c r="H395" s="250"/>
      <c r="I395" s="238"/>
      <c r="J395" s="454" t="s">
        <v>100</v>
      </c>
      <c r="K395" s="253">
        <v>21</v>
      </c>
      <c r="L395" s="392">
        <v>52043</v>
      </c>
      <c r="M395" s="349">
        <f t="shared" si="147"/>
        <v>52043</v>
      </c>
      <c r="N395" s="288"/>
      <c r="O395" s="288"/>
      <c r="P395" s="382"/>
      <c r="Q395" s="237">
        <f t="shared" si="152"/>
        <v>52043</v>
      </c>
    </row>
    <row r="396" spans="1:17" s="8" customFormat="1" ht="15.75" customHeight="1">
      <c r="A396" s="484">
        <v>40</v>
      </c>
      <c r="B396" s="448">
        <v>71956000</v>
      </c>
      <c r="C396" s="454" t="s">
        <v>10</v>
      </c>
      <c r="D396" s="454" t="s">
        <v>10</v>
      </c>
      <c r="E396" s="454" t="s">
        <v>89</v>
      </c>
      <c r="F396" s="238" t="s">
        <v>90</v>
      </c>
      <c r="G396" s="448" t="s">
        <v>38</v>
      </c>
      <c r="H396" s="261">
        <v>1375.4</v>
      </c>
      <c r="I396" s="238">
        <v>86</v>
      </c>
      <c r="J396" s="454" t="s">
        <v>39</v>
      </c>
      <c r="K396" s="260" t="s">
        <v>2</v>
      </c>
      <c r="L396" s="261">
        <f>L397+L398</f>
        <v>2478072</v>
      </c>
      <c r="M396" s="261">
        <f>M397+M398</f>
        <v>2478072</v>
      </c>
      <c r="N396" s="261">
        <f t="shared" ref="N396:P396" si="161">N397+N398</f>
        <v>0</v>
      </c>
      <c r="O396" s="261">
        <f t="shared" si="161"/>
        <v>0</v>
      </c>
      <c r="P396" s="261">
        <f t="shared" si="161"/>
        <v>0</v>
      </c>
      <c r="Q396" s="237">
        <f>M396+N396+O396+P396</f>
        <v>2478072</v>
      </c>
    </row>
    <row r="397" spans="1:17" s="8" customFormat="1" ht="15.75" customHeight="1">
      <c r="A397" s="485"/>
      <c r="B397" s="448">
        <v>71956000</v>
      </c>
      <c r="C397" s="454" t="s">
        <v>10</v>
      </c>
      <c r="D397" s="454"/>
      <c r="E397" s="454"/>
      <c r="F397" s="260"/>
      <c r="G397" s="448"/>
      <c r="H397" s="250"/>
      <c r="I397" s="238"/>
      <c r="J397" s="454" t="s">
        <v>98</v>
      </c>
      <c r="K397" s="336" t="s">
        <v>99</v>
      </c>
      <c r="L397" s="261">
        <v>2426152</v>
      </c>
      <c r="M397" s="349">
        <f t="shared" si="147"/>
        <v>2426152</v>
      </c>
      <c r="N397" s="261"/>
      <c r="O397" s="261"/>
      <c r="P397" s="261"/>
      <c r="Q397" s="237">
        <f>M397+N397+O397+P397</f>
        <v>2426152</v>
      </c>
    </row>
    <row r="398" spans="1:17" s="8" customFormat="1" ht="15.75" customHeight="1">
      <c r="A398" s="486"/>
      <c r="B398" s="448">
        <v>71956000</v>
      </c>
      <c r="C398" s="454" t="s">
        <v>10</v>
      </c>
      <c r="D398" s="454"/>
      <c r="E398" s="454"/>
      <c r="F398" s="238"/>
      <c r="G398" s="448"/>
      <c r="H398" s="250"/>
      <c r="I398" s="238"/>
      <c r="J398" s="454" t="s">
        <v>100</v>
      </c>
      <c r="K398" s="253">
        <v>21</v>
      </c>
      <c r="L398" s="392">
        <v>51920</v>
      </c>
      <c r="M398" s="349">
        <f t="shared" si="147"/>
        <v>51920</v>
      </c>
      <c r="N398" s="237"/>
      <c r="O398" s="288"/>
      <c r="P398" s="382"/>
      <c r="Q398" s="237">
        <f>M398+N398+O398+P398</f>
        <v>51920</v>
      </c>
    </row>
    <row r="399" spans="1:17" s="8" customFormat="1" ht="15.75" customHeight="1">
      <c r="A399" s="484">
        <v>41</v>
      </c>
      <c r="B399" s="448">
        <v>71956000</v>
      </c>
      <c r="C399" s="454" t="s">
        <v>10</v>
      </c>
      <c r="D399" s="454" t="s">
        <v>10</v>
      </c>
      <c r="E399" s="454" t="s">
        <v>75</v>
      </c>
      <c r="F399" s="260" t="s">
        <v>197</v>
      </c>
      <c r="G399" s="448" t="s">
        <v>38</v>
      </c>
      <c r="H399" s="261">
        <v>7474.8</v>
      </c>
      <c r="I399" s="238">
        <v>332</v>
      </c>
      <c r="J399" s="454" t="s">
        <v>39</v>
      </c>
      <c r="K399" s="253" t="s">
        <v>2</v>
      </c>
      <c r="L399" s="261">
        <f>L400+L401</f>
        <v>491140.35</v>
      </c>
      <c r="M399" s="261">
        <f t="shared" ref="M399:P399" si="162">M400+M401</f>
        <v>20000</v>
      </c>
      <c r="N399" s="261">
        <f t="shared" si="162"/>
        <v>0</v>
      </c>
      <c r="O399" s="261">
        <f t="shared" si="162"/>
        <v>447583.33249999996</v>
      </c>
      <c r="P399" s="261">
        <f t="shared" si="162"/>
        <v>23557.017500000002</v>
      </c>
      <c r="Q399" s="237">
        <f t="shared" si="152"/>
        <v>491140.35</v>
      </c>
    </row>
    <row r="400" spans="1:17" s="8" customFormat="1" ht="51.75" customHeight="1">
      <c r="A400" s="485"/>
      <c r="B400" s="448">
        <v>71956000</v>
      </c>
      <c r="C400" s="454" t="s">
        <v>10</v>
      </c>
      <c r="D400" s="454"/>
      <c r="E400" s="454"/>
      <c r="F400" s="260"/>
      <c r="G400" s="448"/>
      <c r="H400" s="250"/>
      <c r="I400" s="238"/>
      <c r="J400" s="454" t="s">
        <v>48</v>
      </c>
      <c r="K400" s="252" t="s">
        <v>40</v>
      </c>
      <c r="L400" s="261">
        <v>471140.35</v>
      </c>
      <c r="M400" s="261"/>
      <c r="N400" s="261"/>
      <c r="O400" s="382">
        <f>L400*0.95</f>
        <v>447583.33249999996</v>
      </c>
      <c r="P400" s="382">
        <f>L400*0.05</f>
        <v>23557.017500000002</v>
      </c>
      <c r="Q400" s="237">
        <f t="shared" si="152"/>
        <v>471140.35</v>
      </c>
    </row>
    <row r="401" spans="1:17" s="8" customFormat="1" ht="82.15" customHeight="1">
      <c r="A401" s="486"/>
      <c r="B401" s="448">
        <v>71956000</v>
      </c>
      <c r="C401" s="454" t="s">
        <v>10</v>
      </c>
      <c r="D401" s="454"/>
      <c r="E401" s="454"/>
      <c r="F401" s="261"/>
      <c r="G401" s="448"/>
      <c r="H401" s="250"/>
      <c r="I401" s="238"/>
      <c r="J401" s="454" t="s">
        <v>352</v>
      </c>
      <c r="K401" s="233" t="s">
        <v>185</v>
      </c>
      <c r="L401" s="261">
        <v>20000</v>
      </c>
      <c r="M401" s="261">
        <v>20000</v>
      </c>
      <c r="N401" s="288"/>
      <c r="O401" s="288"/>
      <c r="P401" s="382"/>
      <c r="Q401" s="237">
        <f t="shared" si="152"/>
        <v>20000</v>
      </c>
    </row>
    <row r="402" spans="1:17" s="8" customFormat="1" ht="15.75" customHeight="1">
      <c r="A402" s="484">
        <v>42</v>
      </c>
      <c r="B402" s="448">
        <v>71956000</v>
      </c>
      <c r="C402" s="454" t="s">
        <v>10</v>
      </c>
      <c r="D402" s="454" t="s">
        <v>10</v>
      </c>
      <c r="E402" s="454" t="s">
        <v>75</v>
      </c>
      <c r="F402" s="260" t="s">
        <v>201</v>
      </c>
      <c r="G402" s="448" t="s">
        <v>38</v>
      </c>
      <c r="H402" s="261">
        <v>5151.3999999999996</v>
      </c>
      <c r="I402" s="238">
        <v>223</v>
      </c>
      <c r="J402" s="454" t="s">
        <v>39</v>
      </c>
      <c r="K402" s="253" t="s">
        <v>2</v>
      </c>
      <c r="L402" s="261">
        <f>L403+L404</f>
        <v>285736.02</v>
      </c>
      <c r="M402" s="261">
        <f t="shared" ref="M402:P402" si="163">M403+M404</f>
        <v>20000</v>
      </c>
      <c r="N402" s="261">
        <f t="shared" si="163"/>
        <v>0</v>
      </c>
      <c r="O402" s="261">
        <f t="shared" si="163"/>
        <v>252449.21900000001</v>
      </c>
      <c r="P402" s="261">
        <f t="shared" si="163"/>
        <v>13286.801000000001</v>
      </c>
      <c r="Q402" s="237">
        <f t="shared" si="152"/>
        <v>285736.02</v>
      </c>
    </row>
    <row r="403" spans="1:17" s="8" customFormat="1" ht="51.75" customHeight="1">
      <c r="A403" s="485"/>
      <c r="B403" s="448">
        <v>71956000</v>
      </c>
      <c r="C403" s="454" t="s">
        <v>10</v>
      </c>
      <c r="D403" s="454"/>
      <c r="E403" s="454"/>
      <c r="F403" s="260"/>
      <c r="G403" s="448"/>
      <c r="H403" s="250"/>
      <c r="I403" s="238"/>
      <c r="J403" s="454" t="s">
        <v>48</v>
      </c>
      <c r="K403" s="252" t="s">
        <v>40</v>
      </c>
      <c r="L403" s="261">
        <v>265736.02</v>
      </c>
      <c r="M403" s="261"/>
      <c r="N403" s="261"/>
      <c r="O403" s="382">
        <f>L403*0.95</f>
        <v>252449.21900000001</v>
      </c>
      <c r="P403" s="382">
        <f>L403*0.05</f>
        <v>13286.801000000001</v>
      </c>
      <c r="Q403" s="237">
        <f t="shared" si="152"/>
        <v>265736.02</v>
      </c>
    </row>
    <row r="404" spans="1:17" s="8" customFormat="1" ht="81.599999999999994" customHeight="1">
      <c r="A404" s="486"/>
      <c r="B404" s="448">
        <v>71956000</v>
      </c>
      <c r="C404" s="454" t="s">
        <v>10</v>
      </c>
      <c r="D404" s="454"/>
      <c r="E404" s="454"/>
      <c r="F404" s="261"/>
      <c r="G404" s="448"/>
      <c r="H404" s="250"/>
      <c r="I404" s="238"/>
      <c r="J404" s="454" t="s">
        <v>352</v>
      </c>
      <c r="K404" s="233" t="s">
        <v>185</v>
      </c>
      <c r="L404" s="261">
        <v>20000</v>
      </c>
      <c r="M404" s="261">
        <v>20000</v>
      </c>
      <c r="N404" s="288"/>
      <c r="O404" s="288"/>
      <c r="P404" s="382"/>
      <c r="Q404" s="237">
        <f t="shared" si="152"/>
        <v>20000</v>
      </c>
    </row>
    <row r="405" spans="1:17" s="8" customFormat="1" ht="15.75" customHeight="1">
      <c r="A405" s="484">
        <v>43</v>
      </c>
      <c r="B405" s="448">
        <v>71956000</v>
      </c>
      <c r="C405" s="454" t="s">
        <v>10</v>
      </c>
      <c r="D405" s="454" t="s">
        <v>10</v>
      </c>
      <c r="E405" s="454" t="s">
        <v>75</v>
      </c>
      <c r="F405" s="260" t="s">
        <v>202</v>
      </c>
      <c r="G405" s="448" t="s">
        <v>38</v>
      </c>
      <c r="H405" s="261">
        <v>4536.5</v>
      </c>
      <c r="I405" s="238">
        <v>201</v>
      </c>
      <c r="J405" s="454" t="s">
        <v>39</v>
      </c>
      <c r="K405" s="253" t="s">
        <v>2</v>
      </c>
      <c r="L405" s="261">
        <f>L406+L407</f>
        <v>267848.32000000001</v>
      </c>
      <c r="M405" s="261">
        <f t="shared" ref="M405:P405" si="164">M406+M407</f>
        <v>20000</v>
      </c>
      <c r="N405" s="261">
        <f t="shared" si="164"/>
        <v>0</v>
      </c>
      <c r="O405" s="261">
        <f t="shared" si="164"/>
        <v>235455.90400000001</v>
      </c>
      <c r="P405" s="261">
        <f t="shared" si="164"/>
        <v>12392.416000000001</v>
      </c>
      <c r="Q405" s="237">
        <f t="shared" si="152"/>
        <v>267848.32000000001</v>
      </c>
    </row>
    <row r="406" spans="1:17" s="7" customFormat="1" ht="51.75" customHeight="1">
      <c r="A406" s="485"/>
      <c r="B406" s="448">
        <v>71956000</v>
      </c>
      <c r="C406" s="454" t="s">
        <v>10</v>
      </c>
      <c r="D406" s="454"/>
      <c r="E406" s="454"/>
      <c r="F406" s="260"/>
      <c r="G406" s="448"/>
      <c r="H406" s="250"/>
      <c r="I406" s="238"/>
      <c r="J406" s="454" t="s">
        <v>48</v>
      </c>
      <c r="K406" s="252" t="s">
        <v>40</v>
      </c>
      <c r="L406" s="261">
        <v>247848.32000000001</v>
      </c>
      <c r="M406" s="261"/>
      <c r="N406" s="261"/>
      <c r="O406" s="382">
        <f>L406*0.95</f>
        <v>235455.90400000001</v>
      </c>
      <c r="P406" s="382">
        <f>L406*0.05</f>
        <v>12392.416000000001</v>
      </c>
      <c r="Q406" s="237">
        <f t="shared" si="152"/>
        <v>247848.32000000001</v>
      </c>
    </row>
    <row r="407" spans="1:17" s="8" customFormat="1" ht="82.15" customHeight="1">
      <c r="A407" s="486"/>
      <c r="B407" s="448">
        <v>71956000</v>
      </c>
      <c r="C407" s="454" t="s">
        <v>10</v>
      </c>
      <c r="D407" s="454"/>
      <c r="E407" s="454"/>
      <c r="F407" s="261"/>
      <c r="G407" s="448"/>
      <c r="H407" s="250"/>
      <c r="I407" s="238"/>
      <c r="J407" s="454" t="s">
        <v>352</v>
      </c>
      <c r="K407" s="233" t="s">
        <v>185</v>
      </c>
      <c r="L407" s="261">
        <v>20000</v>
      </c>
      <c r="M407" s="261">
        <v>20000</v>
      </c>
      <c r="N407" s="288"/>
      <c r="O407" s="288"/>
      <c r="P407" s="382"/>
      <c r="Q407" s="237">
        <f t="shared" si="152"/>
        <v>20000</v>
      </c>
    </row>
    <row r="408" spans="1:17" s="8" customFormat="1" ht="15.75" customHeight="1">
      <c r="A408" s="484">
        <v>44</v>
      </c>
      <c r="B408" s="448">
        <v>71956000</v>
      </c>
      <c r="C408" s="454" t="s">
        <v>10</v>
      </c>
      <c r="D408" s="454" t="s">
        <v>10</v>
      </c>
      <c r="E408" s="454" t="s">
        <v>317</v>
      </c>
      <c r="F408" s="260" t="s">
        <v>136</v>
      </c>
      <c r="G408" s="448" t="s">
        <v>38</v>
      </c>
      <c r="H408" s="261">
        <v>2888.1</v>
      </c>
      <c r="I408" s="238">
        <v>185</v>
      </c>
      <c r="J408" s="454" t="s">
        <v>39</v>
      </c>
      <c r="K408" s="253" t="s">
        <v>2</v>
      </c>
      <c r="L408" s="261">
        <f>L409+L410</f>
        <v>205913.86</v>
      </c>
      <c r="M408" s="261">
        <f t="shared" ref="M408:P408" si="165">M409+M410</f>
        <v>20000</v>
      </c>
      <c r="N408" s="261">
        <f t="shared" si="165"/>
        <v>0</v>
      </c>
      <c r="O408" s="261">
        <f t="shared" si="165"/>
        <v>176618.16699999999</v>
      </c>
      <c r="P408" s="261">
        <f t="shared" si="165"/>
        <v>9295.6929999999993</v>
      </c>
      <c r="Q408" s="237">
        <f t="shared" si="152"/>
        <v>205913.86</v>
      </c>
    </row>
    <row r="409" spans="1:17" s="7" customFormat="1" ht="51.75" customHeight="1">
      <c r="A409" s="485"/>
      <c r="B409" s="448">
        <v>71956000</v>
      </c>
      <c r="C409" s="454" t="s">
        <v>10</v>
      </c>
      <c r="D409" s="454"/>
      <c r="E409" s="454"/>
      <c r="F409" s="260"/>
      <c r="G409" s="448"/>
      <c r="H409" s="250"/>
      <c r="I409" s="238"/>
      <c r="J409" s="454" t="s">
        <v>48</v>
      </c>
      <c r="K409" s="252" t="s">
        <v>40</v>
      </c>
      <c r="L409" s="261">
        <v>185913.86</v>
      </c>
      <c r="M409" s="261"/>
      <c r="N409" s="261"/>
      <c r="O409" s="382">
        <f>L409*0.95</f>
        <v>176618.16699999999</v>
      </c>
      <c r="P409" s="382">
        <f>L409*0.05</f>
        <v>9295.6929999999993</v>
      </c>
      <c r="Q409" s="237">
        <f t="shared" si="152"/>
        <v>185913.86</v>
      </c>
    </row>
    <row r="410" spans="1:17" s="8" customFormat="1" ht="83.45" customHeight="1">
      <c r="A410" s="486"/>
      <c r="B410" s="448">
        <v>71956000</v>
      </c>
      <c r="C410" s="454" t="s">
        <v>10</v>
      </c>
      <c r="D410" s="454"/>
      <c r="E410" s="454"/>
      <c r="F410" s="261"/>
      <c r="G410" s="448"/>
      <c r="H410" s="250"/>
      <c r="I410" s="238"/>
      <c r="J410" s="454" t="s">
        <v>352</v>
      </c>
      <c r="K410" s="233" t="s">
        <v>185</v>
      </c>
      <c r="L410" s="261">
        <v>20000</v>
      </c>
      <c r="M410" s="261">
        <v>20000</v>
      </c>
      <c r="N410" s="288"/>
      <c r="O410" s="288"/>
      <c r="P410" s="382"/>
      <c r="Q410" s="237">
        <f t="shared" si="152"/>
        <v>20000</v>
      </c>
    </row>
    <row r="411" spans="1:17" s="8" customFormat="1" ht="15.75" customHeight="1">
      <c r="A411" s="484">
        <v>45</v>
      </c>
      <c r="B411" s="448">
        <v>71956000</v>
      </c>
      <c r="C411" s="454" t="s">
        <v>10</v>
      </c>
      <c r="D411" s="454" t="s">
        <v>10</v>
      </c>
      <c r="E411" s="454" t="s">
        <v>317</v>
      </c>
      <c r="F411" s="260" t="s">
        <v>137</v>
      </c>
      <c r="G411" s="448" t="s">
        <v>38</v>
      </c>
      <c r="H411" s="261">
        <v>2831</v>
      </c>
      <c r="I411" s="238">
        <v>193</v>
      </c>
      <c r="J411" s="454" t="s">
        <v>39</v>
      </c>
      <c r="K411" s="253" t="s">
        <v>2</v>
      </c>
      <c r="L411" s="261">
        <f>L412+L413</f>
        <v>205504.74</v>
      </c>
      <c r="M411" s="261">
        <f t="shared" ref="M411:P411" si="166">M412+M413</f>
        <v>20000</v>
      </c>
      <c r="N411" s="261">
        <f t="shared" si="166"/>
        <v>0</v>
      </c>
      <c r="O411" s="261">
        <f t="shared" si="166"/>
        <v>176229.503</v>
      </c>
      <c r="P411" s="261">
        <f t="shared" si="166"/>
        <v>9275.2369999999992</v>
      </c>
      <c r="Q411" s="237">
        <f t="shared" si="152"/>
        <v>205504.74</v>
      </c>
    </row>
    <row r="412" spans="1:17" s="7" customFormat="1" ht="51.75" customHeight="1">
      <c r="A412" s="485"/>
      <c r="B412" s="448">
        <v>71956000</v>
      </c>
      <c r="C412" s="454" t="s">
        <v>10</v>
      </c>
      <c r="D412" s="454"/>
      <c r="E412" s="454"/>
      <c r="F412" s="260"/>
      <c r="G412" s="448"/>
      <c r="H412" s="250"/>
      <c r="I412" s="238"/>
      <c r="J412" s="454" t="s">
        <v>48</v>
      </c>
      <c r="K412" s="252" t="s">
        <v>40</v>
      </c>
      <c r="L412" s="261">
        <v>185504.74</v>
      </c>
      <c r="M412" s="261"/>
      <c r="N412" s="261"/>
      <c r="O412" s="382">
        <f>L412*0.95</f>
        <v>176229.503</v>
      </c>
      <c r="P412" s="382">
        <f>L412*0.05</f>
        <v>9275.2369999999992</v>
      </c>
      <c r="Q412" s="237">
        <f t="shared" si="152"/>
        <v>185504.74</v>
      </c>
    </row>
    <row r="413" spans="1:17" s="8" customFormat="1" ht="110.25">
      <c r="A413" s="486"/>
      <c r="B413" s="448">
        <v>71956000</v>
      </c>
      <c r="C413" s="454" t="s">
        <v>10</v>
      </c>
      <c r="D413" s="454"/>
      <c r="E413" s="454"/>
      <c r="F413" s="261"/>
      <c r="G413" s="448"/>
      <c r="H413" s="250"/>
      <c r="I413" s="238"/>
      <c r="J413" s="454" t="s">
        <v>352</v>
      </c>
      <c r="K413" s="233" t="s">
        <v>185</v>
      </c>
      <c r="L413" s="261">
        <v>20000</v>
      </c>
      <c r="M413" s="261">
        <v>20000</v>
      </c>
      <c r="N413" s="288"/>
      <c r="O413" s="288"/>
      <c r="P413" s="382"/>
      <c r="Q413" s="237">
        <f t="shared" si="152"/>
        <v>20000</v>
      </c>
    </row>
    <row r="414" spans="1:17" s="8" customFormat="1" ht="15.75" customHeight="1">
      <c r="A414" s="484">
        <v>46</v>
      </c>
      <c r="B414" s="448">
        <v>71956000</v>
      </c>
      <c r="C414" s="454" t="s">
        <v>10</v>
      </c>
      <c r="D414" s="454" t="s">
        <v>10</v>
      </c>
      <c r="E414" s="454" t="s">
        <v>317</v>
      </c>
      <c r="F414" s="260" t="s">
        <v>203</v>
      </c>
      <c r="G414" s="448" t="s">
        <v>38</v>
      </c>
      <c r="H414" s="261">
        <v>2734.6</v>
      </c>
      <c r="I414" s="238">
        <v>150</v>
      </c>
      <c r="J414" s="454" t="s">
        <v>39</v>
      </c>
      <c r="K414" s="253" t="s">
        <v>2</v>
      </c>
      <c r="L414" s="261">
        <f>L415+L416</f>
        <v>127647.25</v>
      </c>
      <c r="M414" s="261">
        <f t="shared" ref="M414:P414" si="167">M415+M416</f>
        <v>20000</v>
      </c>
      <c r="N414" s="261">
        <f t="shared" si="167"/>
        <v>0</v>
      </c>
      <c r="O414" s="261">
        <f t="shared" si="167"/>
        <v>102264.8875</v>
      </c>
      <c r="P414" s="261">
        <f t="shared" si="167"/>
        <v>5382.3625000000002</v>
      </c>
      <c r="Q414" s="237">
        <f t="shared" si="152"/>
        <v>127647.25</v>
      </c>
    </row>
    <row r="415" spans="1:17" s="7" customFormat="1" ht="51.75" customHeight="1">
      <c r="A415" s="485"/>
      <c r="B415" s="448">
        <v>71956000</v>
      </c>
      <c r="C415" s="454" t="s">
        <v>10</v>
      </c>
      <c r="D415" s="454"/>
      <c r="E415" s="454"/>
      <c r="F415" s="260"/>
      <c r="G415" s="448"/>
      <c r="H415" s="250"/>
      <c r="I415" s="238"/>
      <c r="J415" s="454" t="s">
        <v>48</v>
      </c>
      <c r="K415" s="252" t="s">
        <v>40</v>
      </c>
      <c r="L415" s="261">
        <v>107647.25</v>
      </c>
      <c r="M415" s="261"/>
      <c r="N415" s="261"/>
      <c r="O415" s="382">
        <f>L415*0.95</f>
        <v>102264.8875</v>
      </c>
      <c r="P415" s="382">
        <f>L415*0.05</f>
        <v>5382.3625000000002</v>
      </c>
      <c r="Q415" s="237">
        <f t="shared" si="152"/>
        <v>107647.25</v>
      </c>
    </row>
    <row r="416" spans="1:17" s="8" customFormat="1" ht="85.15" customHeight="1">
      <c r="A416" s="486"/>
      <c r="B416" s="448">
        <v>71956000</v>
      </c>
      <c r="C416" s="454" t="s">
        <v>10</v>
      </c>
      <c r="D416" s="454"/>
      <c r="E416" s="454"/>
      <c r="F416" s="261"/>
      <c r="G416" s="448"/>
      <c r="H416" s="250"/>
      <c r="I416" s="238"/>
      <c r="J416" s="454" t="s">
        <v>352</v>
      </c>
      <c r="K416" s="233" t="s">
        <v>185</v>
      </c>
      <c r="L416" s="261">
        <v>20000</v>
      </c>
      <c r="M416" s="261">
        <v>20000</v>
      </c>
      <c r="N416" s="288"/>
      <c r="O416" s="288"/>
      <c r="P416" s="382"/>
      <c r="Q416" s="237">
        <f t="shared" si="152"/>
        <v>20000</v>
      </c>
    </row>
    <row r="417" spans="1:17" s="8" customFormat="1" ht="15.75" customHeight="1">
      <c r="A417" s="484">
        <v>47</v>
      </c>
      <c r="B417" s="448">
        <v>71956000</v>
      </c>
      <c r="C417" s="454" t="s">
        <v>10</v>
      </c>
      <c r="D417" s="454" t="s">
        <v>10</v>
      </c>
      <c r="E417" s="454" t="s">
        <v>317</v>
      </c>
      <c r="F417" s="260" t="s">
        <v>148</v>
      </c>
      <c r="G417" s="448" t="s">
        <v>38</v>
      </c>
      <c r="H417" s="261">
        <v>898.9</v>
      </c>
      <c r="I417" s="238">
        <v>28</v>
      </c>
      <c r="J417" s="454" t="s">
        <v>39</v>
      </c>
      <c r="K417" s="253" t="s">
        <v>2</v>
      </c>
      <c r="L417" s="261">
        <f>L418+L419</f>
        <v>163392.06</v>
      </c>
      <c r="M417" s="261">
        <f t="shared" ref="M417:P417" si="168">M418+M419</f>
        <v>20000</v>
      </c>
      <c r="N417" s="261">
        <f t="shared" si="168"/>
        <v>0</v>
      </c>
      <c r="O417" s="261">
        <f t="shared" si="168"/>
        <v>136222.45699999999</v>
      </c>
      <c r="P417" s="261">
        <f t="shared" si="168"/>
        <v>7169.6030000000001</v>
      </c>
      <c r="Q417" s="237">
        <f t="shared" si="152"/>
        <v>163392.06</v>
      </c>
    </row>
    <row r="418" spans="1:17" s="7" customFormat="1" ht="51.75" customHeight="1">
      <c r="A418" s="485"/>
      <c r="B418" s="448">
        <v>71956000</v>
      </c>
      <c r="C418" s="454" t="s">
        <v>10</v>
      </c>
      <c r="D418" s="454"/>
      <c r="E418" s="454"/>
      <c r="F418" s="260"/>
      <c r="G418" s="448"/>
      <c r="H418" s="250"/>
      <c r="I418" s="238"/>
      <c r="J418" s="454" t="s">
        <v>48</v>
      </c>
      <c r="K418" s="252" t="s">
        <v>40</v>
      </c>
      <c r="L418" s="261">
        <v>143392.06</v>
      </c>
      <c r="M418" s="261"/>
      <c r="N418" s="261"/>
      <c r="O418" s="382">
        <f>L418*0.95</f>
        <v>136222.45699999999</v>
      </c>
      <c r="P418" s="382">
        <f>L418*0.05</f>
        <v>7169.6030000000001</v>
      </c>
      <c r="Q418" s="237">
        <f t="shared" si="152"/>
        <v>143392.06</v>
      </c>
    </row>
    <row r="419" spans="1:17" s="8" customFormat="1" ht="80.45" customHeight="1">
      <c r="A419" s="486"/>
      <c r="B419" s="448">
        <v>71956000</v>
      </c>
      <c r="C419" s="454" t="s">
        <v>10</v>
      </c>
      <c r="D419" s="454"/>
      <c r="E419" s="454"/>
      <c r="F419" s="261"/>
      <c r="G419" s="448"/>
      <c r="H419" s="250"/>
      <c r="I419" s="238"/>
      <c r="J419" s="454" t="s">
        <v>352</v>
      </c>
      <c r="K419" s="233" t="s">
        <v>185</v>
      </c>
      <c r="L419" s="261">
        <v>20000</v>
      </c>
      <c r="M419" s="261">
        <v>20000</v>
      </c>
      <c r="N419" s="288"/>
      <c r="O419" s="288"/>
      <c r="P419" s="382"/>
      <c r="Q419" s="237">
        <f t="shared" si="152"/>
        <v>20000</v>
      </c>
    </row>
    <row r="420" spans="1:17" s="8" customFormat="1" ht="15.75" customHeight="1">
      <c r="A420" s="484">
        <v>48</v>
      </c>
      <c r="B420" s="448">
        <v>71956000</v>
      </c>
      <c r="C420" s="454" t="s">
        <v>10</v>
      </c>
      <c r="D420" s="454" t="s">
        <v>10</v>
      </c>
      <c r="E420" s="454" t="s">
        <v>317</v>
      </c>
      <c r="F420" s="260" t="s">
        <v>142</v>
      </c>
      <c r="G420" s="448" t="s">
        <v>38</v>
      </c>
      <c r="H420" s="261">
        <v>3425.8</v>
      </c>
      <c r="I420" s="238">
        <v>161</v>
      </c>
      <c r="J420" s="454" t="s">
        <v>39</v>
      </c>
      <c r="K420" s="253" t="s">
        <v>2</v>
      </c>
      <c r="L420" s="261">
        <f>L421+L422</f>
        <v>137471.35999999999</v>
      </c>
      <c r="M420" s="261">
        <f t="shared" ref="M420:P420" si="169">M421+M422</f>
        <v>20000</v>
      </c>
      <c r="N420" s="261">
        <f t="shared" si="169"/>
        <v>0</v>
      </c>
      <c r="O420" s="261">
        <f t="shared" si="169"/>
        <v>111597.792</v>
      </c>
      <c r="P420" s="261">
        <f t="shared" si="169"/>
        <v>5873.5680000000002</v>
      </c>
      <c r="Q420" s="237">
        <f t="shared" si="152"/>
        <v>137471.36000000002</v>
      </c>
    </row>
    <row r="421" spans="1:17" s="7" customFormat="1" ht="51.75" customHeight="1">
      <c r="A421" s="485"/>
      <c r="B421" s="448">
        <v>71956000</v>
      </c>
      <c r="C421" s="454" t="s">
        <v>10</v>
      </c>
      <c r="D421" s="454"/>
      <c r="E421" s="454"/>
      <c r="F421" s="260"/>
      <c r="G421" s="448"/>
      <c r="H421" s="250"/>
      <c r="I421" s="238"/>
      <c r="J421" s="454" t="s">
        <v>48</v>
      </c>
      <c r="K421" s="252" t="s">
        <v>40</v>
      </c>
      <c r="L421" s="261">
        <v>117471.36</v>
      </c>
      <c r="M421" s="261"/>
      <c r="N421" s="261"/>
      <c r="O421" s="382">
        <f>L421*0.95</f>
        <v>111597.792</v>
      </c>
      <c r="P421" s="382">
        <f>L421*0.05</f>
        <v>5873.5680000000002</v>
      </c>
      <c r="Q421" s="237">
        <f t="shared" si="152"/>
        <v>117471.36</v>
      </c>
    </row>
    <row r="422" spans="1:17" s="8" customFormat="1" ht="85.9" customHeight="1">
      <c r="A422" s="486"/>
      <c r="B422" s="448">
        <v>71956000</v>
      </c>
      <c r="C422" s="454" t="s">
        <v>10</v>
      </c>
      <c r="D422" s="454"/>
      <c r="E422" s="454"/>
      <c r="F422" s="261"/>
      <c r="G422" s="448"/>
      <c r="H422" s="250"/>
      <c r="I422" s="238"/>
      <c r="J422" s="454" t="s">
        <v>352</v>
      </c>
      <c r="K422" s="233" t="s">
        <v>185</v>
      </c>
      <c r="L422" s="261">
        <v>20000</v>
      </c>
      <c r="M422" s="261">
        <v>20000</v>
      </c>
      <c r="N422" s="288"/>
      <c r="O422" s="288"/>
      <c r="P422" s="382"/>
      <c r="Q422" s="237">
        <f t="shared" si="152"/>
        <v>20000</v>
      </c>
    </row>
    <row r="423" spans="1:17" s="8" customFormat="1" ht="15.75" customHeight="1">
      <c r="A423" s="484">
        <v>49</v>
      </c>
      <c r="B423" s="448">
        <v>71956000</v>
      </c>
      <c r="C423" s="454" t="s">
        <v>10</v>
      </c>
      <c r="D423" s="454" t="s">
        <v>10</v>
      </c>
      <c r="E423" s="454" t="s">
        <v>317</v>
      </c>
      <c r="F423" s="260" t="s">
        <v>204</v>
      </c>
      <c r="G423" s="448" t="s">
        <v>38</v>
      </c>
      <c r="H423" s="261">
        <v>2493.6999999999998</v>
      </c>
      <c r="I423" s="238">
        <v>118</v>
      </c>
      <c r="J423" s="454" t="s">
        <v>39</v>
      </c>
      <c r="K423" s="253" t="s">
        <v>2</v>
      </c>
      <c r="L423" s="261">
        <f>L424+L425</f>
        <v>201361.11</v>
      </c>
      <c r="M423" s="261">
        <f t="shared" ref="M423:P423" si="170">M424+M425</f>
        <v>20000</v>
      </c>
      <c r="N423" s="261">
        <f t="shared" si="170"/>
        <v>0</v>
      </c>
      <c r="O423" s="261">
        <f t="shared" si="170"/>
        <v>172293.05449999997</v>
      </c>
      <c r="P423" s="261">
        <f t="shared" si="170"/>
        <v>9068.0555000000004</v>
      </c>
      <c r="Q423" s="237">
        <f t="shared" si="152"/>
        <v>201361.10999999996</v>
      </c>
    </row>
    <row r="424" spans="1:17" s="7" customFormat="1" ht="51.75" customHeight="1">
      <c r="A424" s="485"/>
      <c r="B424" s="448">
        <v>71956000</v>
      </c>
      <c r="C424" s="454" t="s">
        <v>10</v>
      </c>
      <c r="D424" s="454"/>
      <c r="E424" s="454"/>
      <c r="F424" s="260"/>
      <c r="G424" s="448"/>
      <c r="H424" s="250"/>
      <c r="I424" s="238"/>
      <c r="J424" s="454" t="s">
        <v>48</v>
      </c>
      <c r="K424" s="252" t="s">
        <v>40</v>
      </c>
      <c r="L424" s="261">
        <v>181361.11</v>
      </c>
      <c r="M424" s="261"/>
      <c r="N424" s="261"/>
      <c r="O424" s="382">
        <f>L424*0.95</f>
        <v>172293.05449999997</v>
      </c>
      <c r="P424" s="382">
        <f>L424*0.05</f>
        <v>9068.0555000000004</v>
      </c>
      <c r="Q424" s="237">
        <f t="shared" si="152"/>
        <v>181361.10999999996</v>
      </c>
    </row>
    <row r="425" spans="1:17" s="8" customFormat="1" ht="82.15" customHeight="1">
      <c r="A425" s="486"/>
      <c r="B425" s="448">
        <v>71956000</v>
      </c>
      <c r="C425" s="454" t="s">
        <v>10</v>
      </c>
      <c r="D425" s="454"/>
      <c r="E425" s="454"/>
      <c r="F425" s="261"/>
      <c r="G425" s="448"/>
      <c r="H425" s="250"/>
      <c r="I425" s="238"/>
      <c r="J425" s="454" t="s">
        <v>352</v>
      </c>
      <c r="K425" s="233" t="s">
        <v>185</v>
      </c>
      <c r="L425" s="261">
        <v>20000</v>
      </c>
      <c r="M425" s="261">
        <v>20000</v>
      </c>
      <c r="N425" s="288"/>
      <c r="O425" s="288"/>
      <c r="P425" s="382"/>
      <c r="Q425" s="237">
        <f t="shared" si="152"/>
        <v>20000</v>
      </c>
    </row>
    <row r="426" spans="1:17" s="8" customFormat="1" ht="15.75" customHeight="1">
      <c r="A426" s="484">
        <v>50</v>
      </c>
      <c r="B426" s="448">
        <v>71956000</v>
      </c>
      <c r="C426" s="454" t="s">
        <v>10</v>
      </c>
      <c r="D426" s="454" t="s">
        <v>10</v>
      </c>
      <c r="E426" s="454" t="s">
        <v>317</v>
      </c>
      <c r="F426" s="260" t="s">
        <v>149</v>
      </c>
      <c r="G426" s="448" t="s">
        <v>38</v>
      </c>
      <c r="H426" s="261">
        <v>3646.6</v>
      </c>
      <c r="I426" s="238">
        <v>177</v>
      </c>
      <c r="J426" s="454" t="s">
        <v>39</v>
      </c>
      <c r="K426" s="253" t="s">
        <v>2</v>
      </c>
      <c r="L426" s="261">
        <f>L427+L428</f>
        <v>107850.63</v>
      </c>
      <c r="M426" s="261">
        <f t="shared" ref="M426:P426" si="171">M427+M428</f>
        <v>20000</v>
      </c>
      <c r="N426" s="261">
        <f t="shared" si="171"/>
        <v>0</v>
      </c>
      <c r="O426" s="261">
        <f t="shared" si="171"/>
        <v>83458.098500000007</v>
      </c>
      <c r="P426" s="261">
        <f t="shared" si="171"/>
        <v>4392.5315000000001</v>
      </c>
      <c r="Q426" s="237">
        <f t="shared" si="152"/>
        <v>107850.63</v>
      </c>
    </row>
    <row r="427" spans="1:17" s="7" customFormat="1" ht="51.75" customHeight="1">
      <c r="A427" s="485"/>
      <c r="B427" s="448">
        <v>71956000</v>
      </c>
      <c r="C427" s="454" t="s">
        <v>10</v>
      </c>
      <c r="D427" s="454"/>
      <c r="E427" s="454"/>
      <c r="F427" s="260"/>
      <c r="G427" s="448"/>
      <c r="H427" s="250"/>
      <c r="I427" s="238"/>
      <c r="J427" s="454" t="s">
        <v>48</v>
      </c>
      <c r="K427" s="252" t="s">
        <v>40</v>
      </c>
      <c r="L427" s="261">
        <v>87850.63</v>
      </c>
      <c r="M427" s="261"/>
      <c r="N427" s="261"/>
      <c r="O427" s="382">
        <f>L427*0.95</f>
        <v>83458.098500000007</v>
      </c>
      <c r="P427" s="382">
        <f>L427*0.05</f>
        <v>4392.5315000000001</v>
      </c>
      <c r="Q427" s="237">
        <f t="shared" si="152"/>
        <v>87850.63</v>
      </c>
    </row>
    <row r="428" spans="1:17" s="8" customFormat="1" ht="82.15" customHeight="1">
      <c r="A428" s="486"/>
      <c r="B428" s="448">
        <v>71956000</v>
      </c>
      <c r="C428" s="454" t="s">
        <v>10</v>
      </c>
      <c r="D428" s="454"/>
      <c r="E428" s="454"/>
      <c r="F428" s="261"/>
      <c r="G428" s="448"/>
      <c r="H428" s="250"/>
      <c r="I428" s="238"/>
      <c r="J428" s="454" t="s">
        <v>352</v>
      </c>
      <c r="K428" s="233" t="s">
        <v>185</v>
      </c>
      <c r="L428" s="261">
        <v>20000</v>
      </c>
      <c r="M428" s="261">
        <v>20000</v>
      </c>
      <c r="N428" s="288"/>
      <c r="O428" s="288"/>
      <c r="P428" s="382"/>
      <c r="Q428" s="237">
        <f t="shared" si="152"/>
        <v>20000</v>
      </c>
    </row>
    <row r="429" spans="1:17" s="8" customFormat="1" ht="15.75" customHeight="1">
      <c r="A429" s="484">
        <v>51</v>
      </c>
      <c r="B429" s="448">
        <v>71956000</v>
      </c>
      <c r="C429" s="454" t="s">
        <v>10</v>
      </c>
      <c r="D429" s="454" t="s">
        <v>10</v>
      </c>
      <c r="E429" s="454" t="s">
        <v>317</v>
      </c>
      <c r="F429" s="260" t="s">
        <v>205</v>
      </c>
      <c r="G429" s="448" t="s">
        <v>38</v>
      </c>
      <c r="H429" s="261">
        <v>4161.2</v>
      </c>
      <c r="I429" s="238">
        <v>172</v>
      </c>
      <c r="J429" s="454" t="s">
        <v>39</v>
      </c>
      <c r="K429" s="253" t="s">
        <v>2</v>
      </c>
      <c r="L429" s="261">
        <f>L430+L431</f>
        <v>120929.08</v>
      </c>
      <c r="M429" s="261">
        <f t="shared" ref="M429:P429" si="172">M430+M431</f>
        <v>20000</v>
      </c>
      <c r="N429" s="261">
        <f t="shared" si="172"/>
        <v>0</v>
      </c>
      <c r="O429" s="261">
        <f t="shared" si="172"/>
        <v>95882.626000000004</v>
      </c>
      <c r="P429" s="261">
        <f t="shared" si="172"/>
        <v>5046.4540000000006</v>
      </c>
      <c r="Q429" s="237">
        <f t="shared" si="152"/>
        <v>120929.08</v>
      </c>
    </row>
    <row r="430" spans="1:17" s="8" customFormat="1" ht="51.75" customHeight="1">
      <c r="A430" s="485"/>
      <c r="B430" s="448">
        <v>71956000</v>
      </c>
      <c r="C430" s="454" t="s">
        <v>10</v>
      </c>
      <c r="D430" s="454"/>
      <c r="E430" s="454"/>
      <c r="F430" s="260"/>
      <c r="G430" s="448"/>
      <c r="H430" s="250"/>
      <c r="I430" s="238"/>
      <c r="J430" s="454" t="s">
        <v>48</v>
      </c>
      <c r="K430" s="252" t="s">
        <v>40</v>
      </c>
      <c r="L430" s="261">
        <v>100929.08</v>
      </c>
      <c r="M430" s="261"/>
      <c r="N430" s="261"/>
      <c r="O430" s="382">
        <f>L430*0.95</f>
        <v>95882.626000000004</v>
      </c>
      <c r="P430" s="382">
        <f>L430*0.05</f>
        <v>5046.4540000000006</v>
      </c>
      <c r="Q430" s="237">
        <f t="shared" si="152"/>
        <v>100929.08</v>
      </c>
    </row>
    <row r="431" spans="1:17" s="8" customFormat="1" ht="82.9" customHeight="1">
      <c r="A431" s="486"/>
      <c r="B431" s="448">
        <v>71956000</v>
      </c>
      <c r="C431" s="454" t="s">
        <v>10</v>
      </c>
      <c r="D431" s="454"/>
      <c r="E431" s="454"/>
      <c r="F431" s="261"/>
      <c r="G431" s="448"/>
      <c r="H431" s="250"/>
      <c r="I431" s="238"/>
      <c r="J431" s="454" t="s">
        <v>352</v>
      </c>
      <c r="K431" s="233" t="s">
        <v>185</v>
      </c>
      <c r="L431" s="261">
        <v>20000</v>
      </c>
      <c r="M431" s="261">
        <v>20000</v>
      </c>
      <c r="N431" s="288"/>
      <c r="O431" s="288"/>
      <c r="P431" s="382"/>
      <c r="Q431" s="237">
        <f t="shared" si="152"/>
        <v>20000</v>
      </c>
    </row>
    <row r="432" spans="1:17" s="8" customFormat="1" ht="15.75" customHeight="1">
      <c r="A432" s="484">
        <v>52</v>
      </c>
      <c r="B432" s="448">
        <v>71956000</v>
      </c>
      <c r="C432" s="454" t="s">
        <v>10</v>
      </c>
      <c r="D432" s="454" t="s">
        <v>10</v>
      </c>
      <c r="E432" s="454" t="s">
        <v>317</v>
      </c>
      <c r="F432" s="260" t="s">
        <v>150</v>
      </c>
      <c r="G432" s="448" t="s">
        <v>38</v>
      </c>
      <c r="H432" s="261">
        <v>2502.6</v>
      </c>
      <c r="I432" s="238">
        <v>115</v>
      </c>
      <c r="J432" s="454" t="s">
        <v>39</v>
      </c>
      <c r="K432" s="253" t="s">
        <v>2</v>
      </c>
      <c r="L432" s="261">
        <f>L433+L434</f>
        <v>210466.63</v>
      </c>
      <c r="M432" s="261">
        <f t="shared" ref="M432:P432" si="173">M433+M434</f>
        <v>20000</v>
      </c>
      <c r="N432" s="261">
        <f t="shared" si="173"/>
        <v>0</v>
      </c>
      <c r="O432" s="261">
        <f t="shared" si="173"/>
        <v>180943.2985</v>
      </c>
      <c r="P432" s="261">
        <f t="shared" si="173"/>
        <v>9523.3315000000002</v>
      </c>
      <c r="Q432" s="237">
        <f t="shared" si="152"/>
        <v>210466.63</v>
      </c>
    </row>
    <row r="433" spans="1:17" s="8" customFormat="1" ht="51.75" customHeight="1">
      <c r="A433" s="485"/>
      <c r="B433" s="448">
        <v>71956000</v>
      </c>
      <c r="C433" s="454" t="s">
        <v>10</v>
      </c>
      <c r="D433" s="454"/>
      <c r="E433" s="454"/>
      <c r="F433" s="260"/>
      <c r="G433" s="448"/>
      <c r="H433" s="250"/>
      <c r="I433" s="238"/>
      <c r="J433" s="454" t="s">
        <v>48</v>
      </c>
      <c r="K433" s="252" t="s">
        <v>40</v>
      </c>
      <c r="L433" s="261">
        <v>190466.63</v>
      </c>
      <c r="M433" s="261"/>
      <c r="N433" s="261"/>
      <c r="O433" s="382">
        <f>L433*0.95</f>
        <v>180943.2985</v>
      </c>
      <c r="P433" s="382">
        <f>L433*0.05</f>
        <v>9523.3315000000002</v>
      </c>
      <c r="Q433" s="237">
        <f t="shared" ref="Q433:Q496" si="174">M433+N433+O433+P433</f>
        <v>190466.63</v>
      </c>
    </row>
    <row r="434" spans="1:17" s="8" customFormat="1" ht="82.15" customHeight="1">
      <c r="A434" s="486"/>
      <c r="B434" s="448">
        <v>71956000</v>
      </c>
      <c r="C434" s="454" t="s">
        <v>10</v>
      </c>
      <c r="D434" s="454"/>
      <c r="E434" s="454"/>
      <c r="F434" s="261"/>
      <c r="G434" s="448"/>
      <c r="H434" s="250"/>
      <c r="I434" s="238"/>
      <c r="J434" s="454" t="s">
        <v>352</v>
      </c>
      <c r="K434" s="233" t="s">
        <v>185</v>
      </c>
      <c r="L434" s="261">
        <v>20000</v>
      </c>
      <c r="M434" s="261">
        <v>20000</v>
      </c>
      <c r="N434" s="288"/>
      <c r="O434" s="288"/>
      <c r="P434" s="382"/>
      <c r="Q434" s="237">
        <f t="shared" si="174"/>
        <v>20000</v>
      </c>
    </row>
    <row r="435" spans="1:17" s="8" customFormat="1" ht="15.75" customHeight="1">
      <c r="A435" s="484">
        <v>53</v>
      </c>
      <c r="B435" s="448">
        <v>71956000</v>
      </c>
      <c r="C435" s="454" t="s">
        <v>10</v>
      </c>
      <c r="D435" s="454" t="s">
        <v>10</v>
      </c>
      <c r="E435" s="454" t="s">
        <v>318</v>
      </c>
      <c r="F435" s="260" t="s">
        <v>206</v>
      </c>
      <c r="G435" s="448" t="s">
        <v>38</v>
      </c>
      <c r="H435" s="261">
        <v>12560.2</v>
      </c>
      <c r="I435" s="238">
        <v>557</v>
      </c>
      <c r="J435" s="454" t="s">
        <v>39</v>
      </c>
      <c r="K435" s="253" t="s">
        <v>2</v>
      </c>
      <c r="L435" s="261">
        <f>L436+L437</f>
        <v>522428.47</v>
      </c>
      <c r="M435" s="261">
        <f t="shared" ref="M435:P435" si="175">M436+M437</f>
        <v>20000</v>
      </c>
      <c r="N435" s="261">
        <f t="shared" si="175"/>
        <v>0</v>
      </c>
      <c r="O435" s="261">
        <f t="shared" si="175"/>
        <v>477307.04649999994</v>
      </c>
      <c r="P435" s="261">
        <f t="shared" si="175"/>
        <v>25121.423500000001</v>
      </c>
      <c r="Q435" s="237">
        <f t="shared" si="174"/>
        <v>522428.46999999991</v>
      </c>
    </row>
    <row r="436" spans="1:17" s="8" customFormat="1" ht="51.75" customHeight="1">
      <c r="A436" s="485"/>
      <c r="B436" s="448">
        <v>71956000</v>
      </c>
      <c r="C436" s="454" t="s">
        <v>10</v>
      </c>
      <c r="D436" s="454"/>
      <c r="E436" s="454"/>
      <c r="F436" s="260"/>
      <c r="G436" s="448"/>
      <c r="H436" s="250"/>
      <c r="I436" s="238"/>
      <c r="J436" s="454" t="s">
        <v>48</v>
      </c>
      <c r="K436" s="252" t="s">
        <v>40</v>
      </c>
      <c r="L436" s="261">
        <v>502428.47</v>
      </c>
      <c r="M436" s="261"/>
      <c r="N436" s="261"/>
      <c r="O436" s="382">
        <f>L436*0.95</f>
        <v>477307.04649999994</v>
      </c>
      <c r="P436" s="382">
        <f>L436*0.05</f>
        <v>25121.423500000001</v>
      </c>
      <c r="Q436" s="237">
        <f t="shared" si="174"/>
        <v>502428.46999999991</v>
      </c>
    </row>
    <row r="437" spans="1:17" s="8" customFormat="1" ht="83.45" customHeight="1">
      <c r="A437" s="486"/>
      <c r="B437" s="448">
        <v>71956000</v>
      </c>
      <c r="C437" s="454" t="s">
        <v>10</v>
      </c>
      <c r="D437" s="454"/>
      <c r="E437" s="454"/>
      <c r="F437" s="261"/>
      <c r="G437" s="448"/>
      <c r="H437" s="250"/>
      <c r="I437" s="238"/>
      <c r="J437" s="454" t="s">
        <v>352</v>
      </c>
      <c r="K437" s="233" t="s">
        <v>185</v>
      </c>
      <c r="L437" s="261">
        <v>20000</v>
      </c>
      <c r="M437" s="261">
        <v>20000</v>
      </c>
      <c r="N437" s="288"/>
      <c r="O437" s="288"/>
      <c r="P437" s="382"/>
      <c r="Q437" s="237">
        <f t="shared" si="174"/>
        <v>20000</v>
      </c>
    </row>
    <row r="438" spans="1:17" s="8" customFormat="1" ht="15.75" customHeight="1">
      <c r="A438" s="484">
        <v>54</v>
      </c>
      <c r="B438" s="448">
        <v>71956000</v>
      </c>
      <c r="C438" s="454" t="s">
        <v>10</v>
      </c>
      <c r="D438" s="454" t="s">
        <v>10</v>
      </c>
      <c r="E438" s="454" t="s">
        <v>371</v>
      </c>
      <c r="F438" s="260" t="s">
        <v>151</v>
      </c>
      <c r="G438" s="448" t="s">
        <v>38</v>
      </c>
      <c r="H438" s="261">
        <v>4359.6000000000004</v>
      </c>
      <c r="I438" s="238">
        <v>233</v>
      </c>
      <c r="J438" s="454" t="s">
        <v>39</v>
      </c>
      <c r="K438" s="253" t="s">
        <v>2</v>
      </c>
      <c r="L438" s="261">
        <f>L439+L440</f>
        <v>257384.56</v>
      </c>
      <c r="M438" s="261">
        <f t="shared" ref="M438:P438" si="176">M439+M440</f>
        <v>20000</v>
      </c>
      <c r="N438" s="261">
        <f t="shared" si="176"/>
        <v>0</v>
      </c>
      <c r="O438" s="261">
        <f t="shared" si="176"/>
        <v>225515.33199999999</v>
      </c>
      <c r="P438" s="261">
        <f t="shared" si="176"/>
        <v>11869.228000000001</v>
      </c>
      <c r="Q438" s="237">
        <f t="shared" si="174"/>
        <v>257384.56</v>
      </c>
    </row>
    <row r="439" spans="1:17" s="8" customFormat="1" ht="51.75" customHeight="1">
      <c r="A439" s="485"/>
      <c r="B439" s="448">
        <v>71956000</v>
      </c>
      <c r="C439" s="454" t="s">
        <v>10</v>
      </c>
      <c r="D439" s="454"/>
      <c r="E439" s="454"/>
      <c r="F439" s="260"/>
      <c r="G439" s="448"/>
      <c r="H439" s="250"/>
      <c r="I439" s="238"/>
      <c r="J439" s="454" t="s">
        <v>48</v>
      </c>
      <c r="K439" s="252" t="s">
        <v>40</v>
      </c>
      <c r="L439" s="261">
        <v>237384.56</v>
      </c>
      <c r="M439" s="261"/>
      <c r="N439" s="261"/>
      <c r="O439" s="382">
        <f>L439*0.95</f>
        <v>225515.33199999999</v>
      </c>
      <c r="P439" s="382">
        <f>L439*0.05</f>
        <v>11869.228000000001</v>
      </c>
      <c r="Q439" s="237">
        <f t="shared" si="174"/>
        <v>237384.56</v>
      </c>
    </row>
    <row r="440" spans="1:17" s="8" customFormat="1" ht="82.9" customHeight="1">
      <c r="A440" s="486"/>
      <c r="B440" s="448">
        <v>71956000</v>
      </c>
      <c r="C440" s="454" t="s">
        <v>10</v>
      </c>
      <c r="D440" s="454"/>
      <c r="E440" s="454"/>
      <c r="F440" s="261"/>
      <c r="G440" s="448"/>
      <c r="H440" s="250"/>
      <c r="I440" s="238"/>
      <c r="J440" s="454" t="s">
        <v>352</v>
      </c>
      <c r="K440" s="233" t="s">
        <v>185</v>
      </c>
      <c r="L440" s="261">
        <v>20000</v>
      </c>
      <c r="M440" s="261">
        <v>20000</v>
      </c>
      <c r="N440" s="288"/>
      <c r="O440" s="288"/>
      <c r="P440" s="382"/>
      <c r="Q440" s="237">
        <f t="shared" si="174"/>
        <v>20000</v>
      </c>
    </row>
    <row r="441" spans="1:17" s="8" customFormat="1" ht="15.75" customHeight="1">
      <c r="A441" s="484">
        <v>55</v>
      </c>
      <c r="B441" s="448">
        <v>71956000</v>
      </c>
      <c r="C441" s="454" t="s">
        <v>10</v>
      </c>
      <c r="D441" s="454" t="s">
        <v>10</v>
      </c>
      <c r="E441" s="454" t="s">
        <v>371</v>
      </c>
      <c r="F441" s="260" t="s">
        <v>140</v>
      </c>
      <c r="G441" s="448" t="s">
        <v>38</v>
      </c>
      <c r="H441" s="261">
        <v>6153.6</v>
      </c>
      <c r="I441" s="238">
        <v>305</v>
      </c>
      <c r="J441" s="454" t="s">
        <v>39</v>
      </c>
      <c r="K441" s="253" t="s">
        <v>2</v>
      </c>
      <c r="L441" s="261">
        <f>L442+L443</f>
        <v>392439.91</v>
      </c>
      <c r="M441" s="261">
        <f t="shared" ref="M441:P441" si="177">M442+M443</f>
        <v>20000</v>
      </c>
      <c r="N441" s="261">
        <f t="shared" si="177"/>
        <v>0</v>
      </c>
      <c r="O441" s="261">
        <f t="shared" si="177"/>
        <v>353817.91449999996</v>
      </c>
      <c r="P441" s="261">
        <f t="shared" si="177"/>
        <v>18621.995500000001</v>
      </c>
      <c r="Q441" s="237">
        <f t="shared" si="174"/>
        <v>392439.91</v>
      </c>
    </row>
    <row r="442" spans="1:17" s="7" customFormat="1" ht="51.75" customHeight="1">
      <c r="A442" s="485"/>
      <c r="B442" s="448">
        <v>71956000</v>
      </c>
      <c r="C442" s="454" t="s">
        <v>10</v>
      </c>
      <c r="D442" s="454"/>
      <c r="E442" s="454"/>
      <c r="F442" s="260"/>
      <c r="G442" s="448"/>
      <c r="H442" s="250"/>
      <c r="I442" s="238"/>
      <c r="J442" s="454" t="s">
        <v>48</v>
      </c>
      <c r="K442" s="252" t="s">
        <v>40</v>
      </c>
      <c r="L442" s="261">
        <v>372439.91</v>
      </c>
      <c r="M442" s="261"/>
      <c r="N442" s="261"/>
      <c r="O442" s="382">
        <f>L442*0.95</f>
        <v>353817.91449999996</v>
      </c>
      <c r="P442" s="382">
        <f>L442*0.05</f>
        <v>18621.995500000001</v>
      </c>
      <c r="Q442" s="237">
        <f t="shared" si="174"/>
        <v>372439.91</v>
      </c>
    </row>
    <row r="443" spans="1:17" s="8" customFormat="1" ht="81.599999999999994" customHeight="1">
      <c r="A443" s="486"/>
      <c r="B443" s="448">
        <v>71956000</v>
      </c>
      <c r="C443" s="454" t="s">
        <v>10</v>
      </c>
      <c r="D443" s="454"/>
      <c r="E443" s="454"/>
      <c r="F443" s="261"/>
      <c r="G443" s="448"/>
      <c r="H443" s="250"/>
      <c r="I443" s="238"/>
      <c r="J443" s="454" t="s">
        <v>352</v>
      </c>
      <c r="K443" s="233" t="s">
        <v>185</v>
      </c>
      <c r="L443" s="261">
        <v>20000</v>
      </c>
      <c r="M443" s="261">
        <v>20000</v>
      </c>
      <c r="N443" s="288"/>
      <c r="O443" s="288"/>
      <c r="P443" s="382"/>
      <c r="Q443" s="237">
        <f t="shared" si="174"/>
        <v>20000</v>
      </c>
    </row>
    <row r="444" spans="1:17" s="8" customFormat="1" ht="15.75" customHeight="1">
      <c r="A444" s="484">
        <v>56</v>
      </c>
      <c r="B444" s="448">
        <v>71956000</v>
      </c>
      <c r="C444" s="454" t="s">
        <v>10</v>
      </c>
      <c r="D444" s="454" t="s">
        <v>10</v>
      </c>
      <c r="E444" s="454" t="s">
        <v>371</v>
      </c>
      <c r="F444" s="260" t="s">
        <v>207</v>
      </c>
      <c r="G444" s="448" t="s">
        <v>38</v>
      </c>
      <c r="H444" s="261">
        <v>7086.8</v>
      </c>
      <c r="I444" s="238">
        <v>405</v>
      </c>
      <c r="J444" s="454" t="s">
        <v>39</v>
      </c>
      <c r="K444" s="253" t="s">
        <v>2</v>
      </c>
      <c r="L444" s="261">
        <f>L445+L446</f>
        <v>101690.12</v>
      </c>
      <c r="M444" s="261">
        <f t="shared" ref="M444:P444" si="178">M445+M446</f>
        <v>20000</v>
      </c>
      <c r="N444" s="261">
        <f t="shared" si="178"/>
        <v>0</v>
      </c>
      <c r="O444" s="261">
        <f t="shared" si="178"/>
        <v>77605.613999999987</v>
      </c>
      <c r="P444" s="261">
        <f t="shared" si="178"/>
        <v>4084.5059999999999</v>
      </c>
      <c r="Q444" s="237">
        <f t="shared" si="174"/>
        <v>101690.11999999998</v>
      </c>
    </row>
    <row r="445" spans="1:17" s="19" customFormat="1" ht="51.75" customHeight="1">
      <c r="A445" s="485"/>
      <c r="B445" s="448">
        <v>71956000</v>
      </c>
      <c r="C445" s="454" t="s">
        <v>10</v>
      </c>
      <c r="D445" s="454"/>
      <c r="E445" s="454"/>
      <c r="F445" s="260"/>
      <c r="G445" s="448"/>
      <c r="H445" s="250"/>
      <c r="I445" s="238"/>
      <c r="J445" s="454" t="s">
        <v>48</v>
      </c>
      <c r="K445" s="252" t="s">
        <v>40</v>
      </c>
      <c r="L445" s="261">
        <v>81690.12</v>
      </c>
      <c r="M445" s="261"/>
      <c r="N445" s="261"/>
      <c r="O445" s="382">
        <f>L445*0.95</f>
        <v>77605.613999999987</v>
      </c>
      <c r="P445" s="382">
        <f>L445*0.05</f>
        <v>4084.5059999999999</v>
      </c>
      <c r="Q445" s="237">
        <f t="shared" si="174"/>
        <v>81690.119999999981</v>
      </c>
    </row>
    <row r="446" spans="1:17" s="20" customFormat="1" ht="82.9" customHeight="1">
      <c r="A446" s="486"/>
      <c r="B446" s="448">
        <v>71956000</v>
      </c>
      <c r="C446" s="454" t="s">
        <v>10</v>
      </c>
      <c r="D446" s="454"/>
      <c r="E446" s="454"/>
      <c r="F446" s="261"/>
      <c r="G446" s="448"/>
      <c r="H446" s="250"/>
      <c r="I446" s="238"/>
      <c r="J446" s="454" t="s">
        <v>352</v>
      </c>
      <c r="K446" s="233" t="s">
        <v>185</v>
      </c>
      <c r="L446" s="261">
        <v>20000</v>
      </c>
      <c r="M446" s="261">
        <v>20000</v>
      </c>
      <c r="N446" s="288"/>
      <c r="O446" s="288"/>
      <c r="P446" s="382"/>
      <c r="Q446" s="237">
        <f t="shared" si="174"/>
        <v>20000</v>
      </c>
    </row>
    <row r="447" spans="1:17" s="19" customFormat="1" ht="15.75" customHeight="1">
      <c r="A447" s="484">
        <v>57</v>
      </c>
      <c r="B447" s="448">
        <v>71956000</v>
      </c>
      <c r="C447" s="454" t="s">
        <v>10</v>
      </c>
      <c r="D447" s="454" t="s">
        <v>10</v>
      </c>
      <c r="E447" s="454" t="s">
        <v>147</v>
      </c>
      <c r="F447" s="238" t="s">
        <v>123</v>
      </c>
      <c r="G447" s="448" t="s">
        <v>38</v>
      </c>
      <c r="H447" s="261">
        <v>6748.4</v>
      </c>
      <c r="I447" s="238">
        <v>239</v>
      </c>
      <c r="J447" s="454" t="s">
        <v>39</v>
      </c>
      <c r="K447" s="253" t="s">
        <v>2</v>
      </c>
      <c r="L447" s="261">
        <f>L448+L449</f>
        <v>280773.49</v>
      </c>
      <c r="M447" s="261">
        <f t="shared" ref="M447:P447" si="179">M448+M449</f>
        <v>20000</v>
      </c>
      <c r="N447" s="261">
        <f t="shared" si="179"/>
        <v>0</v>
      </c>
      <c r="O447" s="261">
        <f t="shared" si="179"/>
        <v>247734.81549999997</v>
      </c>
      <c r="P447" s="261">
        <f t="shared" si="179"/>
        <v>13038.674500000001</v>
      </c>
      <c r="Q447" s="237">
        <f t="shared" si="174"/>
        <v>280773.49</v>
      </c>
    </row>
    <row r="448" spans="1:17" s="7" customFormat="1" ht="51.75" customHeight="1">
      <c r="A448" s="485"/>
      <c r="B448" s="448">
        <v>71956000</v>
      </c>
      <c r="C448" s="454" t="s">
        <v>10</v>
      </c>
      <c r="D448" s="454"/>
      <c r="E448" s="454"/>
      <c r="F448" s="260"/>
      <c r="G448" s="448"/>
      <c r="H448" s="250"/>
      <c r="I448" s="238"/>
      <c r="J448" s="454" t="s">
        <v>48</v>
      </c>
      <c r="K448" s="252" t="s">
        <v>40</v>
      </c>
      <c r="L448" s="261">
        <v>260773.49</v>
      </c>
      <c r="M448" s="261"/>
      <c r="N448" s="261"/>
      <c r="O448" s="382">
        <f>L448*0.95</f>
        <v>247734.81549999997</v>
      </c>
      <c r="P448" s="382">
        <f>L448*0.05</f>
        <v>13038.674500000001</v>
      </c>
      <c r="Q448" s="237">
        <f t="shared" si="174"/>
        <v>260773.48999999996</v>
      </c>
    </row>
    <row r="449" spans="1:17" s="7" customFormat="1" ht="88.9" customHeight="1">
      <c r="A449" s="486"/>
      <c r="B449" s="448">
        <v>71956000</v>
      </c>
      <c r="C449" s="454" t="s">
        <v>10</v>
      </c>
      <c r="D449" s="454"/>
      <c r="E449" s="454"/>
      <c r="F449" s="261"/>
      <c r="G449" s="448"/>
      <c r="H449" s="250"/>
      <c r="I449" s="238"/>
      <c r="J449" s="454" t="s">
        <v>352</v>
      </c>
      <c r="K449" s="233" t="s">
        <v>185</v>
      </c>
      <c r="L449" s="261">
        <v>20000</v>
      </c>
      <c r="M449" s="261">
        <v>20000</v>
      </c>
      <c r="N449" s="288"/>
      <c r="O449" s="288"/>
      <c r="P449" s="382"/>
      <c r="Q449" s="237">
        <f t="shared" si="174"/>
        <v>20000</v>
      </c>
    </row>
    <row r="450" spans="1:17" s="19" customFormat="1" ht="15.75" customHeight="1">
      <c r="A450" s="484">
        <v>58</v>
      </c>
      <c r="B450" s="448">
        <v>71956000</v>
      </c>
      <c r="C450" s="454" t="s">
        <v>10</v>
      </c>
      <c r="D450" s="454" t="s">
        <v>10</v>
      </c>
      <c r="E450" s="454" t="s">
        <v>82</v>
      </c>
      <c r="F450" s="260" t="s">
        <v>137</v>
      </c>
      <c r="G450" s="448" t="s">
        <v>38</v>
      </c>
      <c r="H450" s="261">
        <v>5452.8</v>
      </c>
      <c r="I450" s="238">
        <v>246</v>
      </c>
      <c r="J450" s="454" t="s">
        <v>39</v>
      </c>
      <c r="K450" s="253" t="s">
        <v>2</v>
      </c>
      <c r="L450" s="261">
        <f>L451+L452</f>
        <v>171566.89</v>
      </c>
      <c r="M450" s="261">
        <f t="shared" ref="M450:P450" si="180">M451+M452</f>
        <v>20000</v>
      </c>
      <c r="N450" s="261">
        <f t="shared" si="180"/>
        <v>0</v>
      </c>
      <c r="O450" s="261">
        <f t="shared" si="180"/>
        <v>143988.54550000001</v>
      </c>
      <c r="P450" s="261">
        <f t="shared" si="180"/>
        <v>7578.3445000000011</v>
      </c>
      <c r="Q450" s="237">
        <f t="shared" si="174"/>
        <v>171566.89</v>
      </c>
    </row>
    <row r="451" spans="1:17" s="20" customFormat="1" ht="51.75" customHeight="1">
      <c r="A451" s="485"/>
      <c r="B451" s="448">
        <v>71956000</v>
      </c>
      <c r="C451" s="454" t="s">
        <v>10</v>
      </c>
      <c r="D451" s="454"/>
      <c r="E451" s="454"/>
      <c r="F451" s="260"/>
      <c r="G451" s="448"/>
      <c r="H451" s="250"/>
      <c r="I451" s="238"/>
      <c r="J451" s="454" t="s">
        <v>48</v>
      </c>
      <c r="K451" s="252" t="s">
        <v>40</v>
      </c>
      <c r="L451" s="261">
        <v>151566.89000000001</v>
      </c>
      <c r="M451" s="261"/>
      <c r="N451" s="261"/>
      <c r="O451" s="382">
        <f>L451*0.95</f>
        <v>143988.54550000001</v>
      </c>
      <c r="P451" s="382">
        <f>L451*0.05</f>
        <v>7578.3445000000011</v>
      </c>
      <c r="Q451" s="237">
        <f t="shared" si="174"/>
        <v>151566.89000000001</v>
      </c>
    </row>
    <row r="452" spans="1:17" s="19" customFormat="1" ht="82.9" customHeight="1">
      <c r="A452" s="486"/>
      <c r="B452" s="448">
        <v>71956000</v>
      </c>
      <c r="C452" s="454" t="s">
        <v>10</v>
      </c>
      <c r="D452" s="454"/>
      <c r="E452" s="454"/>
      <c r="F452" s="261"/>
      <c r="G452" s="448"/>
      <c r="H452" s="250"/>
      <c r="I452" s="238"/>
      <c r="J452" s="454" t="s">
        <v>352</v>
      </c>
      <c r="K452" s="233" t="s">
        <v>185</v>
      </c>
      <c r="L452" s="261">
        <v>20000</v>
      </c>
      <c r="M452" s="261">
        <v>20000</v>
      </c>
      <c r="N452" s="288"/>
      <c r="O452" s="288"/>
      <c r="P452" s="382"/>
      <c r="Q452" s="237">
        <f t="shared" si="174"/>
        <v>20000</v>
      </c>
    </row>
    <row r="453" spans="1:17" s="20" customFormat="1" ht="18" customHeight="1">
      <c r="A453" s="484">
        <v>59</v>
      </c>
      <c r="B453" s="448">
        <v>71956000</v>
      </c>
      <c r="C453" s="454" t="s">
        <v>10</v>
      </c>
      <c r="D453" s="454" t="s">
        <v>10</v>
      </c>
      <c r="E453" s="454" t="s">
        <v>82</v>
      </c>
      <c r="F453" s="260" t="s">
        <v>152</v>
      </c>
      <c r="G453" s="448" t="s">
        <v>38</v>
      </c>
      <c r="H453" s="261">
        <v>4861.3</v>
      </c>
      <c r="I453" s="238">
        <v>243</v>
      </c>
      <c r="J453" s="454" t="s">
        <v>39</v>
      </c>
      <c r="K453" s="253" t="s">
        <v>2</v>
      </c>
      <c r="L453" s="261">
        <f>L454+L455</f>
        <v>122757.03</v>
      </c>
      <c r="M453" s="261">
        <f t="shared" ref="M453:P453" si="181">M454+M455</f>
        <v>20000</v>
      </c>
      <c r="N453" s="261">
        <f t="shared" si="181"/>
        <v>0</v>
      </c>
      <c r="O453" s="261">
        <f t="shared" si="181"/>
        <v>97619.178499999995</v>
      </c>
      <c r="P453" s="261">
        <f t="shared" si="181"/>
        <v>5137.8515000000007</v>
      </c>
      <c r="Q453" s="237">
        <f t="shared" si="174"/>
        <v>122757.03</v>
      </c>
    </row>
    <row r="454" spans="1:17" s="19" customFormat="1" ht="51.75" customHeight="1">
      <c r="A454" s="485"/>
      <c r="B454" s="448">
        <v>71956000</v>
      </c>
      <c r="C454" s="454" t="s">
        <v>10</v>
      </c>
      <c r="D454" s="454"/>
      <c r="E454" s="454"/>
      <c r="F454" s="260"/>
      <c r="G454" s="448"/>
      <c r="H454" s="250"/>
      <c r="I454" s="238"/>
      <c r="J454" s="454" t="s">
        <v>48</v>
      </c>
      <c r="K454" s="252" t="s">
        <v>40</v>
      </c>
      <c r="L454" s="261">
        <v>102757.03</v>
      </c>
      <c r="M454" s="261"/>
      <c r="N454" s="261"/>
      <c r="O454" s="382">
        <f>L454*0.95</f>
        <v>97619.178499999995</v>
      </c>
      <c r="P454" s="382">
        <f>L454*0.05</f>
        <v>5137.8515000000007</v>
      </c>
      <c r="Q454" s="237">
        <f t="shared" si="174"/>
        <v>102757.03</v>
      </c>
    </row>
    <row r="455" spans="1:17" s="20" customFormat="1" ht="83.45" customHeight="1">
      <c r="A455" s="486"/>
      <c r="B455" s="448">
        <v>71956000</v>
      </c>
      <c r="C455" s="454" t="s">
        <v>10</v>
      </c>
      <c r="D455" s="454"/>
      <c r="E455" s="454"/>
      <c r="F455" s="261"/>
      <c r="G455" s="448"/>
      <c r="H455" s="250"/>
      <c r="I455" s="238"/>
      <c r="J455" s="454" t="s">
        <v>352</v>
      </c>
      <c r="K455" s="233" t="s">
        <v>185</v>
      </c>
      <c r="L455" s="261">
        <v>20000</v>
      </c>
      <c r="M455" s="261">
        <v>20000</v>
      </c>
      <c r="N455" s="288"/>
      <c r="O455" s="288"/>
      <c r="P455" s="382"/>
      <c r="Q455" s="237">
        <f t="shared" si="174"/>
        <v>20000</v>
      </c>
    </row>
    <row r="456" spans="1:17" s="19" customFormat="1" ht="15.75" customHeight="1">
      <c r="A456" s="484">
        <v>60</v>
      </c>
      <c r="B456" s="448">
        <v>71956000</v>
      </c>
      <c r="C456" s="454" t="s">
        <v>10</v>
      </c>
      <c r="D456" s="454" t="s">
        <v>10</v>
      </c>
      <c r="E456" s="454" t="s">
        <v>82</v>
      </c>
      <c r="F456" s="238" t="s">
        <v>360</v>
      </c>
      <c r="G456" s="448" t="s">
        <v>38</v>
      </c>
      <c r="H456" s="261">
        <v>5375.6</v>
      </c>
      <c r="I456" s="238">
        <v>281</v>
      </c>
      <c r="J456" s="454" t="s">
        <v>39</v>
      </c>
      <c r="K456" s="253" t="s">
        <v>2</v>
      </c>
      <c r="L456" s="261">
        <f>L457+L458</f>
        <v>122100.5</v>
      </c>
      <c r="M456" s="261">
        <f t="shared" ref="M456:P456" si="182">M457+M458</f>
        <v>20000</v>
      </c>
      <c r="N456" s="261">
        <f t="shared" si="182"/>
        <v>0</v>
      </c>
      <c r="O456" s="261">
        <f t="shared" si="182"/>
        <v>96995.48</v>
      </c>
      <c r="P456" s="261">
        <f t="shared" si="182"/>
        <v>5105.0200000000041</v>
      </c>
      <c r="Q456" s="237">
        <f t="shared" si="174"/>
        <v>122100.5</v>
      </c>
    </row>
    <row r="457" spans="1:17" s="20" customFormat="1" ht="51.75" customHeight="1">
      <c r="A457" s="485"/>
      <c r="B457" s="448">
        <v>71956000</v>
      </c>
      <c r="C457" s="454" t="s">
        <v>10</v>
      </c>
      <c r="D457" s="454"/>
      <c r="E457" s="454"/>
      <c r="F457" s="260"/>
      <c r="G457" s="448"/>
      <c r="H457" s="250"/>
      <c r="I457" s="238"/>
      <c r="J457" s="454" t="s">
        <v>48</v>
      </c>
      <c r="K457" s="252" t="s">
        <v>40</v>
      </c>
      <c r="L457" s="261">
        <v>102100.5</v>
      </c>
      <c r="M457" s="261"/>
      <c r="N457" s="261"/>
      <c r="O457" s="382">
        <f>ROUND(L457*0.95,2)</f>
        <v>96995.48</v>
      </c>
      <c r="P457" s="382">
        <f>L457-O457</f>
        <v>5105.0200000000041</v>
      </c>
      <c r="Q457" s="237">
        <f t="shared" si="174"/>
        <v>102100.5</v>
      </c>
    </row>
    <row r="458" spans="1:17" s="19" customFormat="1" ht="80.45" customHeight="1">
      <c r="A458" s="486"/>
      <c r="B458" s="448">
        <v>71956000</v>
      </c>
      <c r="C458" s="454" t="s">
        <v>10</v>
      </c>
      <c r="D458" s="454"/>
      <c r="E458" s="454"/>
      <c r="F458" s="261"/>
      <c r="G458" s="448"/>
      <c r="H458" s="250"/>
      <c r="I458" s="238"/>
      <c r="J458" s="454" t="s">
        <v>352</v>
      </c>
      <c r="K458" s="233" t="s">
        <v>185</v>
      </c>
      <c r="L458" s="261">
        <v>20000</v>
      </c>
      <c r="M458" s="261">
        <v>20000</v>
      </c>
      <c r="N458" s="288"/>
      <c r="O458" s="288"/>
      <c r="P458" s="382"/>
      <c r="Q458" s="237">
        <f t="shared" si="174"/>
        <v>20000</v>
      </c>
    </row>
    <row r="459" spans="1:17" s="20" customFormat="1" ht="15.75" customHeight="1">
      <c r="A459" s="484">
        <v>61</v>
      </c>
      <c r="B459" s="448">
        <v>71956000</v>
      </c>
      <c r="C459" s="454" t="s">
        <v>10</v>
      </c>
      <c r="D459" s="454" t="s">
        <v>10</v>
      </c>
      <c r="E459" s="454" t="s">
        <v>208</v>
      </c>
      <c r="F459" s="238">
        <v>4</v>
      </c>
      <c r="G459" s="448" t="s">
        <v>38</v>
      </c>
      <c r="H459" s="261">
        <v>4886.7</v>
      </c>
      <c r="I459" s="238">
        <v>229</v>
      </c>
      <c r="J459" s="454" t="s">
        <v>39</v>
      </c>
      <c r="K459" s="253" t="s">
        <v>2</v>
      </c>
      <c r="L459" s="261">
        <f>L460+L461</f>
        <v>271187.43</v>
      </c>
      <c r="M459" s="261">
        <f t="shared" ref="M459:P459" si="183">M460+M461</f>
        <v>20000</v>
      </c>
      <c r="N459" s="261">
        <f t="shared" si="183"/>
        <v>0</v>
      </c>
      <c r="O459" s="261">
        <f t="shared" si="183"/>
        <v>238628.05849999998</v>
      </c>
      <c r="P459" s="261">
        <f t="shared" si="183"/>
        <v>12559.371500000001</v>
      </c>
      <c r="Q459" s="237">
        <f t="shared" si="174"/>
        <v>271187.43</v>
      </c>
    </row>
    <row r="460" spans="1:17" s="19" customFormat="1" ht="51.75" customHeight="1">
      <c r="A460" s="485"/>
      <c r="B460" s="448">
        <v>71956000</v>
      </c>
      <c r="C460" s="454" t="s">
        <v>10</v>
      </c>
      <c r="D460" s="454"/>
      <c r="E460" s="454"/>
      <c r="F460" s="260"/>
      <c r="G460" s="448"/>
      <c r="H460" s="250"/>
      <c r="I460" s="238"/>
      <c r="J460" s="454" t="s">
        <v>48</v>
      </c>
      <c r="K460" s="252" t="s">
        <v>40</v>
      </c>
      <c r="L460" s="261">
        <v>251187.43</v>
      </c>
      <c r="M460" s="261"/>
      <c r="N460" s="261"/>
      <c r="O460" s="382">
        <f>L460*0.95</f>
        <v>238628.05849999998</v>
      </c>
      <c r="P460" s="382">
        <f>L460*0.05</f>
        <v>12559.371500000001</v>
      </c>
      <c r="Q460" s="237">
        <f t="shared" si="174"/>
        <v>251187.43</v>
      </c>
    </row>
    <row r="461" spans="1:17" s="20" customFormat="1" ht="83.45" customHeight="1">
      <c r="A461" s="486"/>
      <c r="B461" s="448">
        <v>71956000</v>
      </c>
      <c r="C461" s="454" t="s">
        <v>10</v>
      </c>
      <c r="D461" s="454"/>
      <c r="E461" s="454"/>
      <c r="F461" s="261"/>
      <c r="G461" s="448"/>
      <c r="H461" s="250"/>
      <c r="I461" s="238"/>
      <c r="J461" s="454" t="s">
        <v>352</v>
      </c>
      <c r="K461" s="233" t="s">
        <v>185</v>
      </c>
      <c r="L461" s="261">
        <v>20000</v>
      </c>
      <c r="M461" s="261">
        <v>20000</v>
      </c>
      <c r="N461" s="288"/>
      <c r="O461" s="288"/>
      <c r="P461" s="382"/>
      <c r="Q461" s="237">
        <f t="shared" si="174"/>
        <v>20000</v>
      </c>
    </row>
    <row r="462" spans="1:17" s="19" customFormat="1" ht="15.75" customHeight="1">
      <c r="A462" s="484">
        <v>62</v>
      </c>
      <c r="B462" s="448">
        <v>71956000</v>
      </c>
      <c r="C462" s="454" t="s">
        <v>10</v>
      </c>
      <c r="D462" s="454" t="s">
        <v>10</v>
      </c>
      <c r="E462" s="454" t="s">
        <v>209</v>
      </c>
      <c r="F462" s="238" t="s">
        <v>153</v>
      </c>
      <c r="G462" s="448" t="s">
        <v>38</v>
      </c>
      <c r="H462" s="261">
        <v>3606.9</v>
      </c>
      <c r="I462" s="238">
        <v>119</v>
      </c>
      <c r="J462" s="454" t="s">
        <v>39</v>
      </c>
      <c r="K462" s="253" t="s">
        <v>2</v>
      </c>
      <c r="L462" s="261">
        <f>L463+L464</f>
        <v>112471.72</v>
      </c>
      <c r="M462" s="261">
        <f t="shared" ref="M462:P462" si="184">M463+M464</f>
        <v>20000</v>
      </c>
      <c r="N462" s="261">
        <f t="shared" si="184"/>
        <v>0</v>
      </c>
      <c r="O462" s="261">
        <f t="shared" si="184"/>
        <v>87848.133999999991</v>
      </c>
      <c r="P462" s="261">
        <f t="shared" si="184"/>
        <v>4623.5860000000002</v>
      </c>
      <c r="Q462" s="237">
        <f t="shared" si="174"/>
        <v>112471.71999999999</v>
      </c>
    </row>
    <row r="463" spans="1:17" s="19" customFormat="1" ht="51.75" customHeight="1">
      <c r="A463" s="485"/>
      <c r="B463" s="448">
        <v>71956000</v>
      </c>
      <c r="C463" s="454" t="s">
        <v>10</v>
      </c>
      <c r="D463" s="454"/>
      <c r="E463" s="454"/>
      <c r="F463" s="260"/>
      <c r="G463" s="448"/>
      <c r="H463" s="250"/>
      <c r="I463" s="238"/>
      <c r="J463" s="454" t="s">
        <v>48</v>
      </c>
      <c r="K463" s="252" t="s">
        <v>40</v>
      </c>
      <c r="L463" s="261">
        <v>92471.72</v>
      </c>
      <c r="M463" s="261"/>
      <c r="N463" s="261"/>
      <c r="O463" s="382">
        <f>L463*0.95</f>
        <v>87848.133999999991</v>
      </c>
      <c r="P463" s="382">
        <f>L463*0.05</f>
        <v>4623.5860000000002</v>
      </c>
      <c r="Q463" s="237">
        <f t="shared" si="174"/>
        <v>92471.719999999987</v>
      </c>
    </row>
    <row r="464" spans="1:17" s="7" customFormat="1" ht="81.599999999999994" customHeight="1">
      <c r="A464" s="486"/>
      <c r="B464" s="448">
        <v>71956000</v>
      </c>
      <c r="C464" s="454" t="s">
        <v>10</v>
      </c>
      <c r="D464" s="454"/>
      <c r="E464" s="454"/>
      <c r="F464" s="261"/>
      <c r="G464" s="448"/>
      <c r="H464" s="250"/>
      <c r="I464" s="238"/>
      <c r="J464" s="454" t="s">
        <v>352</v>
      </c>
      <c r="K464" s="233" t="s">
        <v>185</v>
      </c>
      <c r="L464" s="261">
        <v>20000</v>
      </c>
      <c r="M464" s="261">
        <v>20000</v>
      </c>
      <c r="N464" s="288"/>
      <c r="O464" s="288"/>
      <c r="P464" s="382"/>
      <c r="Q464" s="237">
        <f t="shared" si="174"/>
        <v>20000</v>
      </c>
    </row>
    <row r="465" spans="1:17" s="6" customFormat="1" ht="15.75" customHeight="1">
      <c r="A465" s="484">
        <v>63</v>
      </c>
      <c r="B465" s="448">
        <v>71956000</v>
      </c>
      <c r="C465" s="454" t="s">
        <v>10</v>
      </c>
      <c r="D465" s="454" t="s">
        <v>10</v>
      </c>
      <c r="E465" s="454" t="s">
        <v>209</v>
      </c>
      <c r="F465" s="260" t="s">
        <v>154</v>
      </c>
      <c r="G465" s="448" t="s">
        <v>38</v>
      </c>
      <c r="H465" s="261">
        <v>4651.3999999999996</v>
      </c>
      <c r="I465" s="238">
        <v>168</v>
      </c>
      <c r="J465" s="454" t="s">
        <v>39</v>
      </c>
      <c r="K465" s="253" t="s">
        <v>2</v>
      </c>
      <c r="L465" s="261">
        <f>L466+L467</f>
        <v>235108.76</v>
      </c>
      <c r="M465" s="261">
        <f t="shared" ref="M465:P465" si="185">M466+M467</f>
        <v>20000</v>
      </c>
      <c r="N465" s="261">
        <f t="shared" si="185"/>
        <v>0</v>
      </c>
      <c r="O465" s="261">
        <f t="shared" si="185"/>
        <v>204353.32199999999</v>
      </c>
      <c r="P465" s="261">
        <f t="shared" si="185"/>
        <v>10755.438000000002</v>
      </c>
      <c r="Q465" s="237">
        <f t="shared" si="174"/>
        <v>235108.75999999998</v>
      </c>
    </row>
    <row r="466" spans="1:17" s="6" customFormat="1" ht="51.75" customHeight="1">
      <c r="A466" s="485"/>
      <c r="B466" s="448">
        <v>71956000</v>
      </c>
      <c r="C466" s="454" t="s">
        <v>10</v>
      </c>
      <c r="D466" s="454"/>
      <c r="E466" s="454"/>
      <c r="F466" s="260"/>
      <c r="G466" s="448"/>
      <c r="H466" s="250"/>
      <c r="I466" s="238"/>
      <c r="J466" s="454" t="s">
        <v>48</v>
      </c>
      <c r="K466" s="252" t="s">
        <v>40</v>
      </c>
      <c r="L466" s="261">
        <v>215108.76</v>
      </c>
      <c r="M466" s="261"/>
      <c r="N466" s="261"/>
      <c r="O466" s="382">
        <f>L466*0.95</f>
        <v>204353.32199999999</v>
      </c>
      <c r="P466" s="382">
        <f>L466*0.05</f>
        <v>10755.438000000002</v>
      </c>
      <c r="Q466" s="237">
        <f t="shared" si="174"/>
        <v>215108.75999999998</v>
      </c>
    </row>
    <row r="467" spans="1:17" s="7" customFormat="1" ht="81.599999999999994" customHeight="1">
      <c r="A467" s="486"/>
      <c r="B467" s="448">
        <v>71956000</v>
      </c>
      <c r="C467" s="454" t="s">
        <v>10</v>
      </c>
      <c r="D467" s="454"/>
      <c r="E467" s="454"/>
      <c r="F467" s="261"/>
      <c r="G467" s="448"/>
      <c r="H467" s="250"/>
      <c r="I467" s="238"/>
      <c r="J467" s="454" t="s">
        <v>352</v>
      </c>
      <c r="K467" s="233" t="s">
        <v>185</v>
      </c>
      <c r="L467" s="261">
        <v>20000</v>
      </c>
      <c r="M467" s="261">
        <v>20000</v>
      </c>
      <c r="N467" s="288"/>
      <c r="O467" s="288"/>
      <c r="P467" s="382"/>
      <c r="Q467" s="237">
        <f t="shared" si="174"/>
        <v>20000</v>
      </c>
    </row>
    <row r="468" spans="1:17" s="6" customFormat="1" ht="15.75" customHeight="1">
      <c r="A468" s="484">
        <v>64</v>
      </c>
      <c r="B468" s="448">
        <v>71956000</v>
      </c>
      <c r="C468" s="454" t="s">
        <v>10</v>
      </c>
      <c r="D468" s="454" t="s">
        <v>10</v>
      </c>
      <c r="E468" s="454" t="s">
        <v>209</v>
      </c>
      <c r="F468" s="260" t="s">
        <v>210</v>
      </c>
      <c r="G468" s="448" t="s">
        <v>38</v>
      </c>
      <c r="H468" s="261">
        <v>13701.1</v>
      </c>
      <c r="I468" s="238">
        <v>686</v>
      </c>
      <c r="J468" s="454" t="s">
        <v>39</v>
      </c>
      <c r="K468" s="253" t="s">
        <v>2</v>
      </c>
      <c r="L468" s="261">
        <f>L469+L470</f>
        <v>193148.89</v>
      </c>
      <c r="M468" s="261">
        <f t="shared" ref="M468:P468" si="186">M469+M470</f>
        <v>20000</v>
      </c>
      <c r="N468" s="261">
        <f t="shared" si="186"/>
        <v>0</v>
      </c>
      <c r="O468" s="261">
        <f t="shared" si="186"/>
        <v>164491.4455</v>
      </c>
      <c r="P468" s="261">
        <f t="shared" si="186"/>
        <v>8657.4445000000014</v>
      </c>
      <c r="Q468" s="237">
        <f t="shared" si="174"/>
        <v>193148.89</v>
      </c>
    </row>
    <row r="469" spans="1:17" s="6" customFormat="1" ht="51.75" customHeight="1">
      <c r="A469" s="485"/>
      <c r="B469" s="448">
        <v>71956000</v>
      </c>
      <c r="C469" s="454" t="s">
        <v>10</v>
      </c>
      <c r="D469" s="454"/>
      <c r="E469" s="454"/>
      <c r="F469" s="260"/>
      <c r="G469" s="448"/>
      <c r="H469" s="250"/>
      <c r="I469" s="238"/>
      <c r="J469" s="454" t="s">
        <v>48</v>
      </c>
      <c r="K469" s="252" t="s">
        <v>40</v>
      </c>
      <c r="L469" s="261">
        <v>173148.89</v>
      </c>
      <c r="M469" s="261"/>
      <c r="N469" s="261"/>
      <c r="O469" s="382">
        <f>L469*0.95</f>
        <v>164491.4455</v>
      </c>
      <c r="P469" s="382">
        <f>L469*0.05</f>
        <v>8657.4445000000014</v>
      </c>
      <c r="Q469" s="237">
        <f t="shared" si="174"/>
        <v>173148.89</v>
      </c>
    </row>
    <row r="470" spans="1:17" s="7" customFormat="1" ht="81.599999999999994" customHeight="1">
      <c r="A470" s="486"/>
      <c r="B470" s="448">
        <v>71956000</v>
      </c>
      <c r="C470" s="454" t="s">
        <v>10</v>
      </c>
      <c r="D470" s="454"/>
      <c r="E470" s="454"/>
      <c r="F470" s="261"/>
      <c r="G470" s="448"/>
      <c r="H470" s="250"/>
      <c r="I470" s="238"/>
      <c r="J470" s="454" t="s">
        <v>352</v>
      </c>
      <c r="K470" s="233" t="s">
        <v>185</v>
      </c>
      <c r="L470" s="261">
        <v>20000</v>
      </c>
      <c r="M470" s="261">
        <v>20000</v>
      </c>
      <c r="N470" s="288"/>
      <c r="O470" s="288"/>
      <c r="P470" s="382"/>
      <c r="Q470" s="237">
        <f t="shared" si="174"/>
        <v>20000</v>
      </c>
    </row>
    <row r="471" spans="1:17" s="6" customFormat="1" ht="15.75" customHeight="1">
      <c r="A471" s="484">
        <v>65</v>
      </c>
      <c r="B471" s="448">
        <v>71956000</v>
      </c>
      <c r="C471" s="454" t="s">
        <v>10</v>
      </c>
      <c r="D471" s="454" t="s">
        <v>10</v>
      </c>
      <c r="E471" s="454" t="s">
        <v>209</v>
      </c>
      <c r="F471" s="260" t="s">
        <v>111</v>
      </c>
      <c r="G471" s="448" t="s">
        <v>38</v>
      </c>
      <c r="H471" s="261">
        <v>8100.14</v>
      </c>
      <c r="I471" s="238">
        <v>306</v>
      </c>
      <c r="J471" s="454" t="s">
        <v>39</v>
      </c>
      <c r="K471" s="253" t="s">
        <v>2</v>
      </c>
      <c r="L471" s="261">
        <f>L472+L473</f>
        <v>165151.63</v>
      </c>
      <c r="M471" s="261">
        <f t="shared" ref="M471:P471" si="187">M472+M473</f>
        <v>20000</v>
      </c>
      <c r="N471" s="261">
        <f t="shared" si="187"/>
        <v>0</v>
      </c>
      <c r="O471" s="261">
        <f t="shared" si="187"/>
        <v>137894.0485</v>
      </c>
      <c r="P471" s="261">
        <f t="shared" si="187"/>
        <v>7257.5815000000002</v>
      </c>
      <c r="Q471" s="237">
        <f t="shared" si="174"/>
        <v>165151.63</v>
      </c>
    </row>
    <row r="472" spans="1:17" s="6" customFormat="1" ht="51.75" customHeight="1">
      <c r="A472" s="485"/>
      <c r="B472" s="448">
        <v>71956000</v>
      </c>
      <c r="C472" s="454" t="s">
        <v>10</v>
      </c>
      <c r="D472" s="454"/>
      <c r="E472" s="454"/>
      <c r="F472" s="260"/>
      <c r="G472" s="448"/>
      <c r="H472" s="250"/>
      <c r="I472" s="238"/>
      <c r="J472" s="454" t="s">
        <v>48</v>
      </c>
      <c r="K472" s="252" t="s">
        <v>40</v>
      </c>
      <c r="L472" s="261">
        <v>145151.63</v>
      </c>
      <c r="M472" s="261"/>
      <c r="N472" s="261"/>
      <c r="O472" s="382">
        <f>L472*0.95</f>
        <v>137894.0485</v>
      </c>
      <c r="P472" s="382">
        <f>L472*0.05</f>
        <v>7257.5815000000002</v>
      </c>
      <c r="Q472" s="237">
        <f t="shared" si="174"/>
        <v>145151.63</v>
      </c>
    </row>
    <row r="473" spans="1:17" s="7" customFormat="1" ht="81.599999999999994" customHeight="1">
      <c r="A473" s="486"/>
      <c r="B473" s="448">
        <v>71956000</v>
      </c>
      <c r="C473" s="454" t="s">
        <v>10</v>
      </c>
      <c r="D473" s="454"/>
      <c r="E473" s="454"/>
      <c r="F473" s="261"/>
      <c r="G473" s="448"/>
      <c r="H473" s="250"/>
      <c r="I473" s="238"/>
      <c r="J473" s="454" t="s">
        <v>352</v>
      </c>
      <c r="K473" s="233" t="s">
        <v>185</v>
      </c>
      <c r="L473" s="261">
        <v>20000</v>
      </c>
      <c r="M473" s="261">
        <v>20000</v>
      </c>
      <c r="N473" s="288"/>
      <c r="O473" s="288"/>
      <c r="P473" s="382"/>
      <c r="Q473" s="237">
        <f t="shared" si="174"/>
        <v>20000</v>
      </c>
    </row>
    <row r="474" spans="1:17" s="20" customFormat="1" ht="15.75" customHeight="1">
      <c r="A474" s="484">
        <v>66</v>
      </c>
      <c r="B474" s="448">
        <v>71956000</v>
      </c>
      <c r="C474" s="454" t="s">
        <v>10</v>
      </c>
      <c r="D474" s="454" t="s">
        <v>10</v>
      </c>
      <c r="E474" s="454" t="s">
        <v>209</v>
      </c>
      <c r="F474" s="260" t="s">
        <v>134</v>
      </c>
      <c r="G474" s="448" t="s">
        <v>38</v>
      </c>
      <c r="H474" s="261">
        <v>9243.7999999999993</v>
      </c>
      <c r="I474" s="238">
        <v>459</v>
      </c>
      <c r="J474" s="454" t="s">
        <v>39</v>
      </c>
      <c r="K474" s="253" t="s">
        <v>2</v>
      </c>
      <c r="L474" s="261">
        <f>L475+L476</f>
        <v>154179.13</v>
      </c>
      <c r="M474" s="261">
        <f t="shared" ref="M474:P474" si="188">M475+M476</f>
        <v>20000</v>
      </c>
      <c r="N474" s="261">
        <f t="shared" si="188"/>
        <v>0</v>
      </c>
      <c r="O474" s="261">
        <f t="shared" si="188"/>
        <v>127470.1735</v>
      </c>
      <c r="P474" s="261">
        <f t="shared" si="188"/>
        <v>6708.9565000000002</v>
      </c>
      <c r="Q474" s="237">
        <f t="shared" si="174"/>
        <v>154179.13</v>
      </c>
    </row>
    <row r="475" spans="1:17" s="19" customFormat="1" ht="51.75" customHeight="1">
      <c r="A475" s="485"/>
      <c r="B475" s="448">
        <v>71956000</v>
      </c>
      <c r="C475" s="454" t="s">
        <v>10</v>
      </c>
      <c r="D475" s="454"/>
      <c r="E475" s="454"/>
      <c r="F475" s="260"/>
      <c r="G475" s="448"/>
      <c r="H475" s="250"/>
      <c r="I475" s="238"/>
      <c r="J475" s="454" t="s">
        <v>48</v>
      </c>
      <c r="K475" s="252" t="s">
        <v>40</v>
      </c>
      <c r="L475" s="261">
        <v>134179.13</v>
      </c>
      <c r="M475" s="261"/>
      <c r="N475" s="261"/>
      <c r="O475" s="382">
        <f>L475*0.95</f>
        <v>127470.1735</v>
      </c>
      <c r="P475" s="382">
        <f>L475*0.05</f>
        <v>6708.9565000000002</v>
      </c>
      <c r="Q475" s="237">
        <f t="shared" si="174"/>
        <v>134179.13</v>
      </c>
    </row>
    <row r="476" spans="1:17" s="19" customFormat="1" ht="83.45" customHeight="1">
      <c r="A476" s="486"/>
      <c r="B476" s="448">
        <v>71956000</v>
      </c>
      <c r="C476" s="454" t="s">
        <v>10</v>
      </c>
      <c r="D476" s="454"/>
      <c r="E476" s="454"/>
      <c r="F476" s="261"/>
      <c r="G476" s="448"/>
      <c r="H476" s="250"/>
      <c r="I476" s="238"/>
      <c r="J476" s="454" t="s">
        <v>352</v>
      </c>
      <c r="K476" s="233" t="s">
        <v>185</v>
      </c>
      <c r="L476" s="261">
        <v>20000</v>
      </c>
      <c r="M476" s="261">
        <v>20000</v>
      </c>
      <c r="N476" s="288"/>
      <c r="O476" s="288"/>
      <c r="P476" s="382"/>
      <c r="Q476" s="237">
        <f t="shared" si="174"/>
        <v>20000</v>
      </c>
    </row>
    <row r="477" spans="1:17" s="19" customFormat="1" ht="15.75" customHeight="1">
      <c r="A477" s="484">
        <v>67</v>
      </c>
      <c r="B477" s="448">
        <v>71956000</v>
      </c>
      <c r="C477" s="454" t="s">
        <v>10</v>
      </c>
      <c r="D477" s="454" t="s">
        <v>10</v>
      </c>
      <c r="E477" s="454" t="s">
        <v>209</v>
      </c>
      <c r="F477" s="260" t="s">
        <v>140</v>
      </c>
      <c r="G477" s="448" t="s">
        <v>38</v>
      </c>
      <c r="H477" s="261">
        <v>7419</v>
      </c>
      <c r="I477" s="238">
        <v>206</v>
      </c>
      <c r="J477" s="454" t="s">
        <v>39</v>
      </c>
      <c r="K477" s="253" t="s">
        <v>2</v>
      </c>
      <c r="L477" s="261">
        <f>L478+L479</f>
        <v>136300.18</v>
      </c>
      <c r="M477" s="261">
        <f t="shared" ref="M477:P477" si="189">M478+M479</f>
        <v>20000</v>
      </c>
      <c r="N477" s="261">
        <f t="shared" si="189"/>
        <v>0</v>
      </c>
      <c r="O477" s="261">
        <f t="shared" si="189"/>
        <v>110485.17099999999</v>
      </c>
      <c r="P477" s="261">
        <f t="shared" si="189"/>
        <v>5815.009</v>
      </c>
      <c r="Q477" s="237">
        <f t="shared" si="174"/>
        <v>136300.18</v>
      </c>
    </row>
    <row r="478" spans="1:17" s="19" customFormat="1" ht="51.75" customHeight="1">
      <c r="A478" s="485"/>
      <c r="B478" s="448">
        <v>71956000</v>
      </c>
      <c r="C478" s="454" t="s">
        <v>10</v>
      </c>
      <c r="D478" s="454"/>
      <c r="E478" s="454"/>
      <c r="F478" s="260"/>
      <c r="G478" s="448"/>
      <c r="H478" s="250"/>
      <c r="I478" s="238"/>
      <c r="J478" s="454" t="s">
        <v>48</v>
      </c>
      <c r="K478" s="252" t="s">
        <v>40</v>
      </c>
      <c r="L478" s="261">
        <v>116300.18</v>
      </c>
      <c r="M478" s="261"/>
      <c r="N478" s="261"/>
      <c r="O478" s="382">
        <f>L478*0.95</f>
        <v>110485.17099999999</v>
      </c>
      <c r="P478" s="382">
        <f>L478*0.05</f>
        <v>5815.009</v>
      </c>
      <c r="Q478" s="237">
        <f t="shared" si="174"/>
        <v>116300.18</v>
      </c>
    </row>
    <row r="479" spans="1:17" s="19" customFormat="1" ht="87.6" customHeight="1">
      <c r="A479" s="486"/>
      <c r="B479" s="448">
        <v>71956000</v>
      </c>
      <c r="C479" s="454" t="s">
        <v>10</v>
      </c>
      <c r="D479" s="454"/>
      <c r="E479" s="454"/>
      <c r="F479" s="261"/>
      <c r="G479" s="448"/>
      <c r="H479" s="250"/>
      <c r="I479" s="238"/>
      <c r="J479" s="454" t="s">
        <v>352</v>
      </c>
      <c r="K479" s="233" t="s">
        <v>185</v>
      </c>
      <c r="L479" s="261">
        <v>20000</v>
      </c>
      <c r="M479" s="261">
        <v>20000</v>
      </c>
      <c r="N479" s="288"/>
      <c r="O479" s="288"/>
      <c r="P479" s="382"/>
      <c r="Q479" s="237">
        <f t="shared" si="174"/>
        <v>20000</v>
      </c>
    </row>
    <row r="480" spans="1:17" s="20" customFormat="1" ht="15.75" customHeight="1">
      <c r="A480" s="484">
        <v>68</v>
      </c>
      <c r="B480" s="448">
        <v>71956000</v>
      </c>
      <c r="C480" s="454" t="s">
        <v>10</v>
      </c>
      <c r="D480" s="454" t="s">
        <v>10</v>
      </c>
      <c r="E480" s="454" t="s">
        <v>209</v>
      </c>
      <c r="F480" s="238" t="s">
        <v>74</v>
      </c>
      <c r="G480" s="448" t="s">
        <v>38</v>
      </c>
      <c r="H480" s="261">
        <v>7435.3</v>
      </c>
      <c r="I480" s="238">
        <v>221</v>
      </c>
      <c r="J480" s="454" t="s">
        <v>39</v>
      </c>
      <c r="K480" s="253" t="s">
        <v>2</v>
      </c>
      <c r="L480" s="261">
        <f>L481+L482</f>
        <v>130574.82</v>
      </c>
      <c r="M480" s="261">
        <f t="shared" ref="M480:P480" si="190">M481+M482</f>
        <v>20000</v>
      </c>
      <c r="N480" s="261">
        <f t="shared" si="190"/>
        <v>0</v>
      </c>
      <c r="O480" s="261">
        <f t="shared" si="190"/>
        <v>105046.079</v>
      </c>
      <c r="P480" s="261">
        <f t="shared" si="190"/>
        <v>5528.7410000000009</v>
      </c>
      <c r="Q480" s="237">
        <f t="shared" si="174"/>
        <v>130574.81999999999</v>
      </c>
    </row>
    <row r="481" spans="1:64" s="20" customFormat="1" ht="51.75" customHeight="1">
      <c r="A481" s="485"/>
      <c r="B481" s="448">
        <v>71956000</v>
      </c>
      <c r="C481" s="454" t="s">
        <v>10</v>
      </c>
      <c r="D481" s="454"/>
      <c r="E481" s="454"/>
      <c r="F481" s="260"/>
      <c r="G481" s="448"/>
      <c r="H481" s="250"/>
      <c r="I481" s="238"/>
      <c r="J481" s="454" t="s">
        <v>48</v>
      </c>
      <c r="K481" s="252" t="s">
        <v>40</v>
      </c>
      <c r="L481" s="261">
        <v>110574.82</v>
      </c>
      <c r="M481" s="261"/>
      <c r="N481" s="261"/>
      <c r="O481" s="382">
        <f>L481*0.95</f>
        <v>105046.079</v>
      </c>
      <c r="P481" s="382">
        <f>L481*0.05</f>
        <v>5528.7410000000009</v>
      </c>
      <c r="Q481" s="237">
        <f t="shared" si="174"/>
        <v>110574.81999999999</v>
      </c>
    </row>
    <row r="482" spans="1:64" s="19" customFormat="1" ht="84.6" customHeight="1">
      <c r="A482" s="486"/>
      <c r="B482" s="448">
        <v>71956000</v>
      </c>
      <c r="C482" s="454" t="s">
        <v>10</v>
      </c>
      <c r="D482" s="454"/>
      <c r="E482" s="454"/>
      <c r="F482" s="261"/>
      <c r="G482" s="448"/>
      <c r="H482" s="250"/>
      <c r="I482" s="238"/>
      <c r="J482" s="454" t="s">
        <v>352</v>
      </c>
      <c r="K482" s="233" t="s">
        <v>185</v>
      </c>
      <c r="L482" s="261">
        <v>20000</v>
      </c>
      <c r="M482" s="261">
        <v>20000</v>
      </c>
      <c r="N482" s="288"/>
      <c r="O482" s="288"/>
      <c r="P482" s="382"/>
      <c r="Q482" s="237">
        <f t="shared" si="174"/>
        <v>20000</v>
      </c>
    </row>
    <row r="483" spans="1:64" s="19" customFormat="1" ht="15.75" customHeight="1">
      <c r="A483" s="484">
        <v>69</v>
      </c>
      <c r="B483" s="448">
        <v>71956000</v>
      </c>
      <c r="C483" s="454" t="s">
        <v>10</v>
      </c>
      <c r="D483" s="454" t="s">
        <v>10</v>
      </c>
      <c r="E483" s="454" t="s">
        <v>209</v>
      </c>
      <c r="F483" s="260" t="s">
        <v>207</v>
      </c>
      <c r="G483" s="448" t="s">
        <v>38</v>
      </c>
      <c r="H483" s="261">
        <v>4944.8</v>
      </c>
      <c r="I483" s="238">
        <v>159</v>
      </c>
      <c r="J483" s="454" t="s">
        <v>39</v>
      </c>
      <c r="K483" s="253" t="s">
        <v>2</v>
      </c>
      <c r="L483" s="261">
        <f>L484+L485</f>
        <v>113606.98</v>
      </c>
      <c r="M483" s="261">
        <f t="shared" ref="M483:P483" si="191">M484+M485</f>
        <v>20000</v>
      </c>
      <c r="N483" s="261">
        <f t="shared" si="191"/>
        <v>0</v>
      </c>
      <c r="O483" s="261">
        <f t="shared" si="191"/>
        <v>88926.630999999994</v>
      </c>
      <c r="P483" s="261">
        <f t="shared" si="191"/>
        <v>4680.3490000000002</v>
      </c>
      <c r="Q483" s="237">
        <f t="shared" si="174"/>
        <v>113606.98</v>
      </c>
    </row>
    <row r="484" spans="1:64" s="19" customFormat="1" ht="51.75" customHeight="1">
      <c r="A484" s="485"/>
      <c r="B484" s="448">
        <v>71956000</v>
      </c>
      <c r="C484" s="454" t="s">
        <v>10</v>
      </c>
      <c r="D484" s="454"/>
      <c r="E484" s="454"/>
      <c r="F484" s="260"/>
      <c r="G484" s="448"/>
      <c r="H484" s="250"/>
      <c r="I484" s="238"/>
      <c r="J484" s="454" t="s">
        <v>48</v>
      </c>
      <c r="K484" s="252" t="s">
        <v>40</v>
      </c>
      <c r="L484" s="261">
        <v>93606.98</v>
      </c>
      <c r="M484" s="261"/>
      <c r="N484" s="261"/>
      <c r="O484" s="382">
        <f>L484*0.95</f>
        <v>88926.630999999994</v>
      </c>
      <c r="P484" s="382">
        <f>L484*0.05</f>
        <v>4680.3490000000002</v>
      </c>
      <c r="Q484" s="237">
        <f t="shared" si="174"/>
        <v>93606.98</v>
      </c>
    </row>
    <row r="485" spans="1:64" s="12" customFormat="1" ht="82.15" customHeight="1">
      <c r="A485" s="486"/>
      <c r="B485" s="448">
        <v>71956000</v>
      </c>
      <c r="C485" s="454" t="s">
        <v>10</v>
      </c>
      <c r="D485" s="454"/>
      <c r="E485" s="454"/>
      <c r="F485" s="261"/>
      <c r="G485" s="448"/>
      <c r="H485" s="250"/>
      <c r="I485" s="238"/>
      <c r="J485" s="454" t="s">
        <v>352</v>
      </c>
      <c r="K485" s="233" t="s">
        <v>185</v>
      </c>
      <c r="L485" s="261">
        <v>20000</v>
      </c>
      <c r="M485" s="261">
        <v>20000</v>
      </c>
      <c r="N485" s="288"/>
      <c r="O485" s="288"/>
      <c r="P485" s="382"/>
      <c r="Q485" s="237">
        <f t="shared" si="174"/>
        <v>20000</v>
      </c>
    </row>
    <row r="486" spans="1:64" s="10" customFormat="1" ht="18.75" customHeight="1">
      <c r="A486" s="484">
        <v>70</v>
      </c>
      <c r="B486" s="448">
        <v>71956000</v>
      </c>
      <c r="C486" s="454" t="s">
        <v>10</v>
      </c>
      <c r="D486" s="454" t="s">
        <v>10</v>
      </c>
      <c r="E486" s="454" t="s">
        <v>209</v>
      </c>
      <c r="F486" s="260" t="s">
        <v>181</v>
      </c>
      <c r="G486" s="448" t="s">
        <v>38</v>
      </c>
      <c r="H486" s="261">
        <v>7769.2</v>
      </c>
      <c r="I486" s="238">
        <v>328</v>
      </c>
      <c r="J486" s="454" t="s">
        <v>39</v>
      </c>
      <c r="K486" s="253" t="s">
        <v>2</v>
      </c>
      <c r="L486" s="261">
        <f>L487+L488</f>
        <v>136626.88</v>
      </c>
      <c r="M486" s="261">
        <f t="shared" ref="M486:P486" si="192">M487+M488</f>
        <v>20000</v>
      </c>
      <c r="N486" s="261">
        <f t="shared" si="192"/>
        <v>0</v>
      </c>
      <c r="O486" s="261">
        <f t="shared" si="192"/>
        <v>110795.53599999999</v>
      </c>
      <c r="P486" s="261">
        <f t="shared" si="192"/>
        <v>5831.344000000001</v>
      </c>
      <c r="Q486" s="237">
        <f t="shared" si="174"/>
        <v>136626.88</v>
      </c>
    </row>
    <row r="487" spans="1:64" s="10" customFormat="1" ht="51.75" customHeight="1">
      <c r="A487" s="485"/>
      <c r="B487" s="448">
        <v>71956000</v>
      </c>
      <c r="C487" s="454" t="s">
        <v>10</v>
      </c>
      <c r="D487" s="454"/>
      <c r="E487" s="454"/>
      <c r="F487" s="260"/>
      <c r="G487" s="448"/>
      <c r="H487" s="250"/>
      <c r="I487" s="238"/>
      <c r="J487" s="454" t="s">
        <v>48</v>
      </c>
      <c r="K487" s="252" t="s">
        <v>40</v>
      </c>
      <c r="L487" s="261">
        <v>116626.88</v>
      </c>
      <c r="M487" s="261"/>
      <c r="N487" s="261"/>
      <c r="O487" s="382">
        <f>L487*0.95</f>
        <v>110795.53599999999</v>
      </c>
      <c r="P487" s="382">
        <f>L487*0.05</f>
        <v>5831.344000000001</v>
      </c>
      <c r="Q487" s="237">
        <f t="shared" si="174"/>
        <v>116626.87999999999</v>
      </c>
    </row>
    <row r="488" spans="1:64" s="8" customFormat="1" ht="84.6" customHeight="1">
      <c r="A488" s="486"/>
      <c r="B488" s="448">
        <v>71956000</v>
      </c>
      <c r="C488" s="454" t="s">
        <v>10</v>
      </c>
      <c r="D488" s="454"/>
      <c r="E488" s="454"/>
      <c r="F488" s="261"/>
      <c r="G488" s="448"/>
      <c r="H488" s="250"/>
      <c r="I488" s="238"/>
      <c r="J488" s="454" t="s">
        <v>352</v>
      </c>
      <c r="K488" s="233" t="s">
        <v>185</v>
      </c>
      <c r="L488" s="261">
        <v>20000</v>
      </c>
      <c r="M488" s="261">
        <v>20000</v>
      </c>
      <c r="N488" s="288"/>
      <c r="O488" s="288"/>
      <c r="P488" s="382"/>
      <c r="Q488" s="237">
        <f t="shared" si="174"/>
        <v>20000</v>
      </c>
    </row>
    <row r="489" spans="1:64" s="8" customFormat="1" ht="15.75" customHeight="1">
      <c r="A489" s="484">
        <v>71</v>
      </c>
      <c r="B489" s="448">
        <v>71956000</v>
      </c>
      <c r="C489" s="454" t="s">
        <v>10</v>
      </c>
      <c r="D489" s="454" t="s">
        <v>10</v>
      </c>
      <c r="E489" s="454" t="s">
        <v>87</v>
      </c>
      <c r="F489" s="260" t="s">
        <v>155</v>
      </c>
      <c r="G489" s="448" t="s">
        <v>38</v>
      </c>
      <c r="H489" s="261">
        <v>2153.6999999999998</v>
      </c>
      <c r="I489" s="238">
        <v>65</v>
      </c>
      <c r="J489" s="454" t="s">
        <v>39</v>
      </c>
      <c r="K489" s="253" t="s">
        <v>2</v>
      </c>
      <c r="L489" s="261">
        <f>L490+L491</f>
        <v>252358.72</v>
      </c>
      <c r="M489" s="261">
        <f t="shared" ref="M489:P489" si="193">M490+M491</f>
        <v>20000</v>
      </c>
      <c r="N489" s="261">
        <f t="shared" si="193"/>
        <v>0</v>
      </c>
      <c r="O489" s="261">
        <f t="shared" si="193"/>
        <v>220740.78399999999</v>
      </c>
      <c r="P489" s="261">
        <f t="shared" si="193"/>
        <v>11617.936000000002</v>
      </c>
      <c r="Q489" s="237">
        <f t="shared" si="174"/>
        <v>252358.71999999997</v>
      </c>
    </row>
    <row r="490" spans="1:64" s="8" customFormat="1" ht="51.75" customHeight="1">
      <c r="A490" s="485"/>
      <c r="B490" s="448">
        <v>71956000</v>
      </c>
      <c r="C490" s="454" t="s">
        <v>10</v>
      </c>
      <c r="D490" s="454"/>
      <c r="E490" s="454"/>
      <c r="F490" s="260"/>
      <c r="G490" s="448"/>
      <c r="H490" s="250"/>
      <c r="I490" s="238"/>
      <c r="J490" s="454" t="s">
        <v>48</v>
      </c>
      <c r="K490" s="252" t="s">
        <v>40</v>
      </c>
      <c r="L490" s="261">
        <v>232358.72</v>
      </c>
      <c r="M490" s="261"/>
      <c r="N490" s="261"/>
      <c r="O490" s="382">
        <f>L490*0.95</f>
        <v>220740.78399999999</v>
      </c>
      <c r="P490" s="382">
        <f>L490*0.05</f>
        <v>11617.936000000002</v>
      </c>
      <c r="Q490" s="237">
        <f t="shared" si="174"/>
        <v>232358.71999999997</v>
      </c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  <c r="BE490" s="163"/>
      <c r="BF490" s="163"/>
      <c r="BG490" s="163"/>
      <c r="BH490" s="163"/>
      <c r="BI490" s="163"/>
      <c r="BJ490" s="163"/>
      <c r="BK490" s="163"/>
    </row>
    <row r="491" spans="1:64" s="21" customFormat="1" ht="82.9" customHeight="1">
      <c r="A491" s="486"/>
      <c r="B491" s="448">
        <v>71956000</v>
      </c>
      <c r="C491" s="454" t="s">
        <v>10</v>
      </c>
      <c r="D491" s="454"/>
      <c r="E491" s="454"/>
      <c r="F491" s="261"/>
      <c r="G491" s="448"/>
      <c r="H491" s="250"/>
      <c r="I491" s="238"/>
      <c r="J491" s="454" t="s">
        <v>352</v>
      </c>
      <c r="K491" s="233" t="s">
        <v>185</v>
      </c>
      <c r="L491" s="261">
        <v>20000</v>
      </c>
      <c r="M491" s="261">
        <v>20000</v>
      </c>
      <c r="N491" s="288"/>
      <c r="O491" s="288"/>
      <c r="P491" s="382"/>
      <c r="Q491" s="237">
        <f t="shared" si="174"/>
        <v>20000</v>
      </c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5"/>
    </row>
    <row r="492" spans="1:64" s="21" customFormat="1" ht="15.75" customHeight="1">
      <c r="A492" s="484">
        <v>72</v>
      </c>
      <c r="B492" s="448">
        <v>71956000</v>
      </c>
      <c r="C492" s="454" t="s">
        <v>10</v>
      </c>
      <c r="D492" s="454" t="s">
        <v>10</v>
      </c>
      <c r="E492" s="454" t="s">
        <v>156</v>
      </c>
      <c r="F492" s="260" t="s">
        <v>143</v>
      </c>
      <c r="G492" s="448" t="s">
        <v>38</v>
      </c>
      <c r="H492" s="261">
        <v>11577.5</v>
      </c>
      <c r="I492" s="238">
        <v>381</v>
      </c>
      <c r="J492" s="454" t="s">
        <v>39</v>
      </c>
      <c r="K492" s="253" t="s">
        <v>2</v>
      </c>
      <c r="L492" s="261">
        <f>L493+L494</f>
        <v>377758.99</v>
      </c>
      <c r="M492" s="261">
        <f t="shared" ref="M492:P492" si="194">M493+M494</f>
        <v>20000</v>
      </c>
      <c r="N492" s="261">
        <f t="shared" si="194"/>
        <v>0</v>
      </c>
      <c r="O492" s="261">
        <f t="shared" si="194"/>
        <v>339871.0405</v>
      </c>
      <c r="P492" s="261">
        <f t="shared" si="194"/>
        <v>17887.949499999999</v>
      </c>
      <c r="Q492" s="237">
        <f t="shared" si="174"/>
        <v>377758.99</v>
      </c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  <c r="BE492" s="163"/>
      <c r="BF492" s="163"/>
      <c r="BG492" s="163"/>
      <c r="BH492" s="163"/>
      <c r="BI492" s="163"/>
      <c r="BJ492" s="163"/>
      <c r="BK492" s="163"/>
      <c r="BL492" s="165"/>
    </row>
    <row r="493" spans="1:64" s="21" customFormat="1" ht="51.75" customHeight="1">
      <c r="A493" s="485"/>
      <c r="B493" s="448">
        <v>71956000</v>
      </c>
      <c r="C493" s="454" t="s">
        <v>10</v>
      </c>
      <c r="D493" s="454"/>
      <c r="E493" s="454"/>
      <c r="F493" s="260"/>
      <c r="G493" s="448"/>
      <c r="H493" s="250"/>
      <c r="I493" s="238"/>
      <c r="J493" s="454" t="s">
        <v>48</v>
      </c>
      <c r="K493" s="252" t="s">
        <v>40</v>
      </c>
      <c r="L493" s="261">
        <v>357758.99</v>
      </c>
      <c r="M493" s="261"/>
      <c r="N493" s="261"/>
      <c r="O493" s="382">
        <f>L493*0.95</f>
        <v>339871.0405</v>
      </c>
      <c r="P493" s="382">
        <f>L493*0.05</f>
        <v>17887.949499999999</v>
      </c>
      <c r="Q493" s="237">
        <f t="shared" si="174"/>
        <v>357758.99</v>
      </c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  <c r="BE493" s="163"/>
      <c r="BF493" s="163"/>
      <c r="BG493" s="163"/>
      <c r="BH493" s="163"/>
      <c r="BI493" s="163"/>
      <c r="BJ493" s="163"/>
      <c r="BK493" s="163"/>
      <c r="BL493" s="165"/>
    </row>
    <row r="494" spans="1:64" s="21" customFormat="1" ht="110.25">
      <c r="A494" s="486"/>
      <c r="B494" s="448">
        <v>71956000</v>
      </c>
      <c r="C494" s="454" t="s">
        <v>10</v>
      </c>
      <c r="D494" s="454"/>
      <c r="E494" s="454"/>
      <c r="F494" s="261"/>
      <c r="G494" s="448"/>
      <c r="H494" s="250"/>
      <c r="I494" s="238"/>
      <c r="J494" s="454" t="s">
        <v>352</v>
      </c>
      <c r="K494" s="233" t="s">
        <v>185</v>
      </c>
      <c r="L494" s="261">
        <v>20000</v>
      </c>
      <c r="M494" s="261">
        <v>20000</v>
      </c>
      <c r="N494" s="288"/>
      <c r="O494" s="288"/>
      <c r="P494" s="382"/>
      <c r="Q494" s="237">
        <f t="shared" si="174"/>
        <v>20000</v>
      </c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  <c r="BE494" s="163"/>
      <c r="BF494" s="163"/>
      <c r="BG494" s="163"/>
      <c r="BH494" s="163"/>
      <c r="BI494" s="163"/>
      <c r="BJ494" s="163"/>
      <c r="BK494" s="163"/>
      <c r="BL494" s="165"/>
    </row>
    <row r="495" spans="1:64" s="12" customFormat="1" ht="18.75" customHeight="1">
      <c r="A495" s="484">
        <v>73</v>
      </c>
      <c r="B495" s="448">
        <v>71956000</v>
      </c>
      <c r="C495" s="454" t="s">
        <v>10</v>
      </c>
      <c r="D495" s="454" t="s">
        <v>10</v>
      </c>
      <c r="E495" s="454" t="s">
        <v>156</v>
      </c>
      <c r="F495" s="260" t="s">
        <v>157</v>
      </c>
      <c r="G495" s="448" t="s">
        <v>38</v>
      </c>
      <c r="H495" s="261">
        <v>2110.5</v>
      </c>
      <c r="I495" s="238">
        <v>60</v>
      </c>
      <c r="J495" s="454" t="s">
        <v>39</v>
      </c>
      <c r="K495" s="253" t="s">
        <v>2</v>
      </c>
      <c r="L495" s="261">
        <f>L496+L497</f>
        <v>83363</v>
      </c>
      <c r="M495" s="261">
        <f t="shared" ref="M495:P495" si="195">M496+M497</f>
        <v>20000</v>
      </c>
      <c r="N495" s="261">
        <f t="shared" si="195"/>
        <v>0</v>
      </c>
      <c r="O495" s="261">
        <f t="shared" si="195"/>
        <v>60194.85</v>
      </c>
      <c r="P495" s="261">
        <f t="shared" si="195"/>
        <v>3168.15</v>
      </c>
      <c r="Q495" s="237">
        <f t="shared" si="174"/>
        <v>83363</v>
      </c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4"/>
      <c r="AM495" s="164"/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  <c r="AY495" s="164"/>
      <c r="AZ495" s="164"/>
      <c r="BA495" s="164"/>
      <c r="BB495" s="164"/>
      <c r="BC495" s="164"/>
      <c r="BD495" s="164"/>
      <c r="BE495" s="164"/>
      <c r="BF495" s="164"/>
      <c r="BG495" s="164"/>
      <c r="BH495" s="164"/>
      <c r="BI495" s="164"/>
      <c r="BJ495" s="164"/>
      <c r="BK495" s="164"/>
    </row>
    <row r="496" spans="1:64" s="7" customFormat="1" ht="51.75" customHeight="1">
      <c r="A496" s="485"/>
      <c r="B496" s="448">
        <v>71956000</v>
      </c>
      <c r="C496" s="454" t="s">
        <v>10</v>
      </c>
      <c r="D496" s="454"/>
      <c r="E496" s="454"/>
      <c r="F496" s="260"/>
      <c r="G496" s="448"/>
      <c r="H496" s="250"/>
      <c r="I496" s="238"/>
      <c r="J496" s="454" t="s">
        <v>48</v>
      </c>
      <c r="K496" s="252" t="s">
        <v>40</v>
      </c>
      <c r="L496" s="261">
        <v>63363</v>
      </c>
      <c r="M496" s="261"/>
      <c r="N496" s="261"/>
      <c r="O496" s="382">
        <f>L496*0.95</f>
        <v>60194.85</v>
      </c>
      <c r="P496" s="382">
        <f>L496*0.05</f>
        <v>3168.15</v>
      </c>
      <c r="Q496" s="237">
        <f t="shared" si="174"/>
        <v>63363</v>
      </c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</row>
    <row r="497" spans="1:18" s="14" customFormat="1" ht="84.6" customHeight="1">
      <c r="A497" s="486"/>
      <c r="B497" s="448">
        <v>71956000</v>
      </c>
      <c r="C497" s="454" t="s">
        <v>10</v>
      </c>
      <c r="D497" s="454"/>
      <c r="E497" s="454"/>
      <c r="F497" s="261"/>
      <c r="G497" s="448"/>
      <c r="H497" s="250"/>
      <c r="I497" s="238"/>
      <c r="J497" s="454" t="s">
        <v>352</v>
      </c>
      <c r="K497" s="233" t="s">
        <v>185</v>
      </c>
      <c r="L497" s="261">
        <v>20000</v>
      </c>
      <c r="M497" s="261">
        <v>20000</v>
      </c>
      <c r="N497" s="288"/>
      <c r="O497" s="288"/>
      <c r="P497" s="382"/>
      <c r="Q497" s="237">
        <f t="shared" ref="Q497:Q560" si="196">M497+N497+O497+P497</f>
        <v>20000</v>
      </c>
    </row>
    <row r="498" spans="1:18" s="14" customFormat="1" ht="18.75" customHeight="1">
      <c r="A498" s="484">
        <v>74</v>
      </c>
      <c r="B498" s="448">
        <v>71956000</v>
      </c>
      <c r="C498" s="454" t="s">
        <v>10</v>
      </c>
      <c r="D498" s="454" t="s">
        <v>10</v>
      </c>
      <c r="E498" s="454" t="s">
        <v>156</v>
      </c>
      <c r="F498" s="260" t="s">
        <v>158</v>
      </c>
      <c r="G498" s="448" t="s">
        <v>38</v>
      </c>
      <c r="H498" s="261">
        <v>1012.9</v>
      </c>
      <c r="I498" s="238">
        <v>46</v>
      </c>
      <c r="J498" s="454" t="s">
        <v>39</v>
      </c>
      <c r="K498" s="253" t="s">
        <v>2</v>
      </c>
      <c r="L498" s="261">
        <f>L499+L500</f>
        <v>81400.38</v>
      </c>
      <c r="M498" s="261">
        <f t="shared" ref="M498:P498" si="197">M499+M500</f>
        <v>20000</v>
      </c>
      <c r="N498" s="261">
        <f t="shared" si="197"/>
        <v>0</v>
      </c>
      <c r="O498" s="261">
        <f t="shared" si="197"/>
        <v>58330.360999999997</v>
      </c>
      <c r="P498" s="261">
        <f t="shared" si="197"/>
        <v>3070.0190000000002</v>
      </c>
      <c r="Q498" s="237">
        <f t="shared" si="196"/>
        <v>81400.38</v>
      </c>
    </row>
    <row r="499" spans="1:18" s="16" customFormat="1" ht="51.75" customHeight="1">
      <c r="A499" s="485"/>
      <c r="B499" s="448">
        <v>71956000</v>
      </c>
      <c r="C499" s="454" t="s">
        <v>10</v>
      </c>
      <c r="D499" s="454"/>
      <c r="E499" s="454"/>
      <c r="F499" s="260"/>
      <c r="G499" s="448"/>
      <c r="H499" s="250"/>
      <c r="I499" s="238"/>
      <c r="J499" s="454" t="s">
        <v>48</v>
      </c>
      <c r="K499" s="252" t="s">
        <v>40</v>
      </c>
      <c r="L499" s="261">
        <v>61400.38</v>
      </c>
      <c r="M499" s="261"/>
      <c r="N499" s="261"/>
      <c r="O499" s="382">
        <f>L499*0.95</f>
        <v>58330.360999999997</v>
      </c>
      <c r="P499" s="382">
        <f>L499*0.05</f>
        <v>3070.0190000000002</v>
      </c>
      <c r="Q499" s="237">
        <f t="shared" si="196"/>
        <v>61400.38</v>
      </c>
    </row>
    <row r="500" spans="1:18" s="16" customFormat="1" ht="84.6" customHeight="1">
      <c r="A500" s="486"/>
      <c r="B500" s="448">
        <v>71956000</v>
      </c>
      <c r="C500" s="454" t="s">
        <v>10</v>
      </c>
      <c r="D500" s="454"/>
      <c r="E500" s="454"/>
      <c r="F500" s="261"/>
      <c r="G500" s="448"/>
      <c r="H500" s="250"/>
      <c r="I500" s="238"/>
      <c r="J500" s="454" t="s">
        <v>352</v>
      </c>
      <c r="K500" s="233" t="s">
        <v>185</v>
      </c>
      <c r="L500" s="261">
        <v>20000</v>
      </c>
      <c r="M500" s="261">
        <v>20000</v>
      </c>
      <c r="N500" s="288"/>
      <c r="O500" s="288"/>
      <c r="P500" s="382"/>
      <c r="Q500" s="237">
        <f t="shared" si="196"/>
        <v>20000</v>
      </c>
    </row>
    <row r="501" spans="1:18" s="6" customFormat="1" ht="21" customHeight="1">
      <c r="A501" s="521" t="s">
        <v>293</v>
      </c>
      <c r="B501" s="521"/>
      <c r="C501" s="521"/>
      <c r="D501" s="521"/>
      <c r="E501" s="521"/>
      <c r="F501" s="449">
        <v>35</v>
      </c>
      <c r="G501" s="449" t="s">
        <v>2</v>
      </c>
      <c r="H501" s="237">
        <f>H503+H506+H511+H516+H521+H526+H531+H534+H537+H540+H549+H558+H567+H576+H579+H584+H599+H602+H605+H608+H614+H617+H620+H623+H626+H629+H632+H635+H638+H593+H596+H641+H644+H647+H611</f>
        <v>121637.41999999998</v>
      </c>
      <c r="I501" s="235">
        <f>I503+I506+I511+I516+I521+I526+I531+I534+I537+I540+I549+I558+I567+I576+I579+I584+I599+I602+I605+I608+I614+I617+I620+I623+I626+I629+I632+I635+I638+I593+I596+I641+I644+I647+I611</f>
        <v>5913</v>
      </c>
      <c r="J501" s="448" t="s">
        <v>2</v>
      </c>
      <c r="K501" s="449" t="s">
        <v>2</v>
      </c>
      <c r="L501" s="237">
        <f>L503+L506+L511+L516+L521+L526+L531+L534+L537+L540+L549+L558+L567+L576+L579+L584+L599+L602+L605+L608+L614+L617+L620+L623+L626+L629+L632+L635+L638+L593+L596+L641+L644+L647+L611</f>
        <v>182385424.88000005</v>
      </c>
      <c r="M501" s="237">
        <f>M503+M506+M511+M516+M521+M526+M531+M534+M537+M540+M549+M558+M567+M576+M579+M584+M599+M602+M605+M608+M614+M617+M620+M623+M626+M629+M632+M635+M638+M593+M596+M641+M644+M647+M611</f>
        <v>175095959</v>
      </c>
      <c r="N501" s="237">
        <f>N503+N506+N511+N516+N521+N526+N531+N534+N537+N540+N549+N558+N567+N576+N579+N584+N599+N602+N605+N608+N614+N617+N620+N623+N626+N629+N632+N635+N638+N593+N596+N641+N644+N647</f>
        <v>0</v>
      </c>
      <c r="O501" s="237">
        <f>O503+O506+O511+O516+O521+O526+O531+O534+O537+O540+O549+O558+O567+O576+O579+O584+O599+O602+O605+O608+O614+O617+O620+O623+O626+O629+O632+O635+O638+O593+O596+O641+O644+O647+O611+O502</f>
        <v>6924999.9999999991</v>
      </c>
      <c r="P501" s="237">
        <f>P503+P506+P511+P516+P521+P526+P531+P534+P537+P540+P549+P558+P567+P576+P579+P584+P599+P602+P605+P608+P614+P617+P620+P623+P626+P629+P632+P635+P638+P593+P596+P641+P644+P647+P611</f>
        <v>364473.25</v>
      </c>
      <c r="Q501" s="237">
        <f>M501+N501+O501+P501</f>
        <v>182385432.25</v>
      </c>
      <c r="R501" s="213"/>
    </row>
    <row r="502" spans="1:18" s="6" customFormat="1" ht="19.5" customHeight="1">
      <c r="A502" s="449"/>
      <c r="B502" s="521" t="s">
        <v>279</v>
      </c>
      <c r="C502" s="521"/>
      <c r="D502" s="521"/>
      <c r="E502" s="521"/>
      <c r="F502" s="521"/>
      <c r="G502" s="521"/>
      <c r="H502" s="521"/>
      <c r="I502" s="521"/>
      <c r="J502" s="448" t="s">
        <v>2</v>
      </c>
      <c r="K502" s="449" t="s">
        <v>2</v>
      </c>
      <c r="L502" s="237"/>
      <c r="M502" s="237"/>
      <c r="N502" s="237"/>
      <c r="O502" s="237">
        <v>7.37</v>
      </c>
      <c r="P502" s="237"/>
      <c r="Q502" s="237">
        <f t="shared" si="196"/>
        <v>7.37</v>
      </c>
    </row>
    <row r="503" spans="1:18" s="6" customFormat="1" ht="15.75" customHeight="1">
      <c r="A503" s="502">
        <v>1</v>
      </c>
      <c r="B503" s="449">
        <v>71958000</v>
      </c>
      <c r="C503" s="246" t="s">
        <v>9</v>
      </c>
      <c r="D503" s="246" t="s">
        <v>9</v>
      </c>
      <c r="E503" s="242" t="s">
        <v>63</v>
      </c>
      <c r="F503" s="440">
        <v>20</v>
      </c>
      <c r="G503" s="440" t="s">
        <v>38</v>
      </c>
      <c r="H503" s="274">
        <v>3610.5</v>
      </c>
      <c r="I503" s="245">
        <v>105</v>
      </c>
      <c r="J503" s="257" t="s">
        <v>39</v>
      </c>
      <c r="K503" s="440" t="s">
        <v>2</v>
      </c>
      <c r="L503" s="237">
        <f>SUM(L504:L505)</f>
        <v>3644357</v>
      </c>
      <c r="M503" s="237">
        <f t="shared" ref="M503:P503" si="198">SUM(M504:M505)</f>
        <v>3644357</v>
      </c>
      <c r="N503" s="237">
        <f t="shared" si="198"/>
        <v>0</v>
      </c>
      <c r="O503" s="237">
        <f t="shared" si="198"/>
        <v>0</v>
      </c>
      <c r="P503" s="237">
        <f t="shared" si="198"/>
        <v>0</v>
      </c>
      <c r="Q503" s="237">
        <f t="shared" si="196"/>
        <v>3644357</v>
      </c>
    </row>
    <row r="504" spans="1:18" s="6" customFormat="1" ht="47.25" customHeight="1">
      <c r="A504" s="502"/>
      <c r="B504" s="449">
        <v>71958000</v>
      </c>
      <c r="C504" s="246" t="s">
        <v>9</v>
      </c>
      <c r="D504" s="242"/>
      <c r="E504" s="242"/>
      <c r="F504" s="440"/>
      <c r="G504" s="242"/>
      <c r="H504" s="275"/>
      <c r="I504" s="259"/>
      <c r="J504" s="341" t="s">
        <v>241</v>
      </c>
      <c r="K504" s="336" t="s">
        <v>165</v>
      </c>
      <c r="L504" s="237">
        <v>3568001</v>
      </c>
      <c r="M504" s="237">
        <f>L504</f>
        <v>3568001</v>
      </c>
      <c r="N504" s="237"/>
      <c r="O504" s="237"/>
      <c r="P504" s="237"/>
      <c r="Q504" s="237">
        <f t="shared" si="196"/>
        <v>3568001</v>
      </c>
    </row>
    <row r="505" spans="1:18" s="6" customFormat="1" ht="15.75" customHeight="1">
      <c r="A505" s="502"/>
      <c r="B505" s="449">
        <v>71958000</v>
      </c>
      <c r="C505" s="246" t="s">
        <v>9</v>
      </c>
      <c r="D505" s="242"/>
      <c r="E505" s="242"/>
      <c r="F505" s="440"/>
      <c r="G505" s="242"/>
      <c r="H505" s="275"/>
      <c r="I505" s="259"/>
      <c r="J505" s="454" t="s">
        <v>100</v>
      </c>
      <c r="K505" s="440">
        <v>21</v>
      </c>
      <c r="L505" s="237">
        <v>76356</v>
      </c>
      <c r="M505" s="237">
        <f>L505</f>
        <v>76356</v>
      </c>
      <c r="N505" s="237"/>
      <c r="O505" s="237"/>
      <c r="P505" s="237"/>
      <c r="Q505" s="237">
        <f t="shared" si="196"/>
        <v>76356</v>
      </c>
    </row>
    <row r="506" spans="1:18" s="6" customFormat="1" ht="15.75" customHeight="1">
      <c r="A506" s="502">
        <v>2</v>
      </c>
      <c r="B506" s="449">
        <v>71958000</v>
      </c>
      <c r="C506" s="246" t="s">
        <v>9</v>
      </c>
      <c r="D506" s="246" t="s">
        <v>9</v>
      </c>
      <c r="E506" s="255" t="s">
        <v>51</v>
      </c>
      <c r="F506" s="256">
        <v>16</v>
      </c>
      <c r="G506" s="440" t="s">
        <v>38</v>
      </c>
      <c r="H506" s="274">
        <v>3286.6</v>
      </c>
      <c r="I506" s="245">
        <v>160</v>
      </c>
      <c r="J506" s="257" t="s">
        <v>39</v>
      </c>
      <c r="K506" s="440" t="s">
        <v>2</v>
      </c>
      <c r="L506" s="237">
        <f>SUM(L507:L510)</f>
        <v>7373392</v>
      </c>
      <c r="M506" s="237">
        <f t="shared" ref="M506:P506" si="199">SUM(M507:M510)</f>
        <v>7373392</v>
      </c>
      <c r="N506" s="237">
        <f t="shared" si="199"/>
        <v>0</v>
      </c>
      <c r="O506" s="237">
        <f t="shared" si="199"/>
        <v>0</v>
      </c>
      <c r="P506" s="237">
        <f t="shared" si="199"/>
        <v>0</v>
      </c>
      <c r="Q506" s="237">
        <f t="shared" si="196"/>
        <v>7373392</v>
      </c>
    </row>
    <row r="507" spans="1:18" s="6" customFormat="1" ht="15.75" customHeight="1">
      <c r="A507" s="502"/>
      <c r="B507" s="449">
        <v>71958000</v>
      </c>
      <c r="C507" s="246" t="s">
        <v>9</v>
      </c>
      <c r="D507" s="242"/>
      <c r="E507" s="255"/>
      <c r="F507" s="256"/>
      <c r="G507" s="242"/>
      <c r="H507" s="275"/>
      <c r="I507" s="259"/>
      <c r="J507" s="454" t="s">
        <v>101</v>
      </c>
      <c r="K507" s="233" t="s">
        <v>102</v>
      </c>
      <c r="L507" s="237">
        <v>4355698</v>
      </c>
      <c r="M507" s="237">
        <f>L507</f>
        <v>4355698</v>
      </c>
      <c r="N507" s="237"/>
      <c r="O507" s="237"/>
      <c r="P507" s="237"/>
      <c r="Q507" s="237">
        <f t="shared" si="196"/>
        <v>4355698</v>
      </c>
    </row>
    <row r="508" spans="1:18" s="6" customFormat="1" ht="15.75" customHeight="1">
      <c r="A508" s="502"/>
      <c r="B508" s="449">
        <v>71958000</v>
      </c>
      <c r="C508" s="246" t="s">
        <v>9</v>
      </c>
      <c r="D508" s="242"/>
      <c r="E508" s="255"/>
      <c r="F508" s="256"/>
      <c r="G508" s="242"/>
      <c r="H508" s="275"/>
      <c r="I508" s="259"/>
      <c r="J508" s="454" t="s">
        <v>98</v>
      </c>
      <c r="K508" s="449">
        <v>10</v>
      </c>
      <c r="L508" s="237">
        <v>2551492</v>
      </c>
      <c r="M508" s="237">
        <f>L508</f>
        <v>2551492</v>
      </c>
      <c r="N508" s="237"/>
      <c r="O508" s="237"/>
      <c r="P508" s="237"/>
      <c r="Q508" s="237">
        <f t="shared" si="196"/>
        <v>2551492</v>
      </c>
    </row>
    <row r="509" spans="1:18" s="6" customFormat="1" ht="50.1" customHeight="1">
      <c r="A509" s="502"/>
      <c r="B509" s="449">
        <v>71958000</v>
      </c>
      <c r="C509" s="246" t="s">
        <v>9</v>
      </c>
      <c r="D509" s="242"/>
      <c r="E509" s="255"/>
      <c r="F509" s="256"/>
      <c r="G509" s="242"/>
      <c r="H509" s="275"/>
      <c r="I509" s="259"/>
      <c r="J509" s="454" t="s">
        <v>328</v>
      </c>
      <c r="K509" s="342" t="s">
        <v>332</v>
      </c>
      <c r="L509" s="237">
        <v>311717</v>
      </c>
      <c r="M509" s="237">
        <f>L509</f>
        <v>311717</v>
      </c>
      <c r="N509" s="237"/>
      <c r="O509" s="237"/>
      <c r="P509" s="237"/>
      <c r="Q509" s="237">
        <f t="shared" si="196"/>
        <v>311717</v>
      </c>
    </row>
    <row r="510" spans="1:18" s="6" customFormat="1" ht="15.75" customHeight="1">
      <c r="A510" s="502"/>
      <c r="B510" s="449">
        <v>71958000</v>
      </c>
      <c r="C510" s="246" t="s">
        <v>9</v>
      </c>
      <c r="D510" s="242"/>
      <c r="E510" s="255"/>
      <c r="F510" s="256"/>
      <c r="G510" s="242"/>
      <c r="H510" s="275"/>
      <c r="I510" s="259"/>
      <c r="J510" s="454" t="s">
        <v>100</v>
      </c>
      <c r="K510" s="449">
        <v>21</v>
      </c>
      <c r="L510" s="237">
        <v>154485</v>
      </c>
      <c r="M510" s="237">
        <f>L510</f>
        <v>154485</v>
      </c>
      <c r="N510" s="237"/>
      <c r="O510" s="237"/>
      <c r="P510" s="237"/>
      <c r="Q510" s="237">
        <f t="shared" si="196"/>
        <v>154485</v>
      </c>
    </row>
    <row r="511" spans="1:18" s="6" customFormat="1" ht="15.75" customHeight="1">
      <c r="A511" s="502">
        <v>3</v>
      </c>
      <c r="B511" s="449">
        <v>71958000</v>
      </c>
      <c r="C511" s="246" t="s">
        <v>9</v>
      </c>
      <c r="D511" s="246" t="s">
        <v>9</v>
      </c>
      <c r="E511" s="255" t="s">
        <v>51</v>
      </c>
      <c r="F511" s="256">
        <v>21</v>
      </c>
      <c r="G511" s="440" t="s">
        <v>38</v>
      </c>
      <c r="H511" s="274">
        <v>4880.1000000000004</v>
      </c>
      <c r="I511" s="245">
        <v>246</v>
      </c>
      <c r="J511" s="257" t="s">
        <v>39</v>
      </c>
      <c r="K511" s="440" t="s">
        <v>2</v>
      </c>
      <c r="L511" s="237">
        <f>SUM(L512:L515)</f>
        <v>11481323</v>
      </c>
      <c r="M511" s="237">
        <f>SUM(M512:M515)</f>
        <v>11481323</v>
      </c>
      <c r="N511" s="237">
        <f t="shared" ref="N511:P511" si="200">SUM(N512:N515)</f>
        <v>0</v>
      </c>
      <c r="O511" s="237">
        <f t="shared" si="200"/>
        <v>0</v>
      </c>
      <c r="P511" s="237">
        <f t="shared" si="200"/>
        <v>0</v>
      </c>
      <c r="Q511" s="237">
        <f t="shared" si="196"/>
        <v>11481323</v>
      </c>
    </row>
    <row r="512" spans="1:18" s="6" customFormat="1" ht="15.75" customHeight="1">
      <c r="A512" s="502"/>
      <c r="B512" s="449">
        <v>71958000</v>
      </c>
      <c r="C512" s="246" t="s">
        <v>9</v>
      </c>
      <c r="D512" s="242"/>
      <c r="E512" s="255"/>
      <c r="F512" s="256"/>
      <c r="G512" s="242"/>
      <c r="H512" s="275"/>
      <c r="I512" s="259"/>
      <c r="J512" s="454" t="s">
        <v>101</v>
      </c>
      <c r="K512" s="233" t="s">
        <v>102</v>
      </c>
      <c r="L512" s="237">
        <v>6462500</v>
      </c>
      <c r="M512" s="237">
        <f>L512</f>
        <v>6462500</v>
      </c>
      <c r="N512" s="237"/>
      <c r="O512" s="237"/>
      <c r="P512" s="237"/>
      <c r="Q512" s="237">
        <f t="shared" si="196"/>
        <v>6462500</v>
      </c>
    </row>
    <row r="513" spans="1:17" s="6" customFormat="1" ht="15.75" customHeight="1">
      <c r="A513" s="502"/>
      <c r="B513" s="449">
        <v>71958000</v>
      </c>
      <c r="C513" s="246" t="s">
        <v>9</v>
      </c>
      <c r="D513" s="242"/>
      <c r="E513" s="255"/>
      <c r="F513" s="256"/>
      <c r="G513" s="242"/>
      <c r="H513" s="275"/>
      <c r="I513" s="259"/>
      <c r="J513" s="454" t="s">
        <v>98</v>
      </c>
      <c r="K513" s="449">
        <v>10</v>
      </c>
      <c r="L513" s="237">
        <v>4132041</v>
      </c>
      <c r="M513" s="237">
        <f>L513</f>
        <v>4132041</v>
      </c>
      <c r="N513" s="237"/>
      <c r="O513" s="237"/>
      <c r="P513" s="237"/>
      <c r="Q513" s="237">
        <f t="shared" si="196"/>
        <v>4132041</v>
      </c>
    </row>
    <row r="514" spans="1:17" s="6" customFormat="1" ht="50.1" customHeight="1">
      <c r="A514" s="502"/>
      <c r="B514" s="449">
        <v>71958000</v>
      </c>
      <c r="C514" s="246" t="s">
        <v>9</v>
      </c>
      <c r="D514" s="242"/>
      <c r="E514" s="255"/>
      <c r="F514" s="256"/>
      <c r="G514" s="242"/>
      <c r="H514" s="275"/>
      <c r="I514" s="259"/>
      <c r="J514" s="454" t="s">
        <v>328</v>
      </c>
      <c r="K514" s="342" t="s">
        <v>332</v>
      </c>
      <c r="L514" s="237">
        <v>646229</v>
      </c>
      <c r="M514" s="237">
        <f>L514</f>
        <v>646229</v>
      </c>
      <c r="N514" s="237"/>
      <c r="O514" s="237"/>
      <c r="P514" s="237"/>
      <c r="Q514" s="237">
        <f t="shared" si="196"/>
        <v>646229</v>
      </c>
    </row>
    <row r="515" spans="1:17" s="6" customFormat="1" ht="15.75" customHeight="1">
      <c r="A515" s="502"/>
      <c r="B515" s="449">
        <v>71958000</v>
      </c>
      <c r="C515" s="246" t="s">
        <v>9</v>
      </c>
      <c r="D515" s="242"/>
      <c r="E515" s="255"/>
      <c r="F515" s="256"/>
      <c r="G515" s="242"/>
      <c r="H515" s="275"/>
      <c r="I515" s="259"/>
      <c r="J515" s="454" t="s">
        <v>100</v>
      </c>
      <c r="K515" s="449">
        <v>21</v>
      </c>
      <c r="L515" s="237">
        <v>240553</v>
      </c>
      <c r="M515" s="237">
        <f>L515</f>
        <v>240553</v>
      </c>
      <c r="N515" s="237"/>
      <c r="O515" s="237"/>
      <c r="P515" s="237"/>
      <c r="Q515" s="237">
        <f t="shared" si="196"/>
        <v>240553</v>
      </c>
    </row>
    <row r="516" spans="1:17" s="6" customFormat="1" ht="15.75" customHeight="1">
      <c r="A516" s="502">
        <v>4</v>
      </c>
      <c r="B516" s="449">
        <v>71958000</v>
      </c>
      <c r="C516" s="246" t="s">
        <v>9</v>
      </c>
      <c r="D516" s="246" t="s">
        <v>9</v>
      </c>
      <c r="E516" s="255" t="s">
        <v>51</v>
      </c>
      <c r="F516" s="258">
        <v>33</v>
      </c>
      <c r="G516" s="440" t="s">
        <v>38</v>
      </c>
      <c r="H516" s="274">
        <v>1641.1</v>
      </c>
      <c r="I516" s="245">
        <v>82</v>
      </c>
      <c r="J516" s="257" t="s">
        <v>39</v>
      </c>
      <c r="K516" s="440" t="s">
        <v>2</v>
      </c>
      <c r="L516" s="237">
        <f>SUM(L517:L520)</f>
        <v>4129509</v>
      </c>
      <c r="M516" s="237">
        <f t="shared" ref="M516:P516" si="201">SUM(M517:M520)</f>
        <v>4129509</v>
      </c>
      <c r="N516" s="237">
        <f t="shared" si="201"/>
        <v>0</v>
      </c>
      <c r="O516" s="237">
        <f t="shared" si="201"/>
        <v>0</v>
      </c>
      <c r="P516" s="237">
        <f t="shared" si="201"/>
        <v>0</v>
      </c>
      <c r="Q516" s="237">
        <f t="shared" si="196"/>
        <v>4129509</v>
      </c>
    </row>
    <row r="517" spans="1:17" s="6" customFormat="1" ht="15.75" customHeight="1">
      <c r="A517" s="502"/>
      <c r="B517" s="449">
        <v>71958000</v>
      </c>
      <c r="C517" s="246" t="s">
        <v>9</v>
      </c>
      <c r="D517" s="242"/>
      <c r="E517" s="255"/>
      <c r="F517" s="258"/>
      <c r="G517" s="242"/>
      <c r="H517" s="275"/>
      <c r="I517" s="259"/>
      <c r="J517" s="454" t="s">
        <v>101</v>
      </c>
      <c r="K517" s="233" t="s">
        <v>102</v>
      </c>
      <c r="L517" s="237">
        <v>2346563</v>
      </c>
      <c r="M517" s="237">
        <f>L517</f>
        <v>2346563</v>
      </c>
      <c r="N517" s="237"/>
      <c r="O517" s="237"/>
      <c r="P517" s="237"/>
      <c r="Q517" s="237">
        <f t="shared" si="196"/>
        <v>2346563</v>
      </c>
    </row>
    <row r="518" spans="1:17" s="6" customFormat="1" ht="15.75" customHeight="1">
      <c r="A518" s="502"/>
      <c r="B518" s="449">
        <v>71958000</v>
      </c>
      <c r="C518" s="246" t="s">
        <v>9</v>
      </c>
      <c r="D518" s="242"/>
      <c r="E518" s="255"/>
      <c r="F518" s="256"/>
      <c r="G518" s="242"/>
      <c r="H518" s="275"/>
      <c r="I518" s="259"/>
      <c r="J518" s="454" t="s">
        <v>98</v>
      </c>
      <c r="K518" s="449">
        <v>10</v>
      </c>
      <c r="L518" s="237">
        <v>1500273</v>
      </c>
      <c r="M518" s="237">
        <f>L518</f>
        <v>1500273</v>
      </c>
      <c r="N518" s="237"/>
      <c r="O518" s="237"/>
      <c r="P518" s="237"/>
      <c r="Q518" s="237">
        <f t="shared" si="196"/>
        <v>1500273</v>
      </c>
    </row>
    <row r="519" spans="1:17" s="6" customFormat="1" ht="50.1" customHeight="1">
      <c r="A519" s="502"/>
      <c r="B519" s="449">
        <v>71958000</v>
      </c>
      <c r="C519" s="246" t="s">
        <v>9</v>
      </c>
      <c r="D519" s="242"/>
      <c r="E519" s="255"/>
      <c r="F519" s="256"/>
      <c r="G519" s="242"/>
      <c r="H519" s="275"/>
      <c r="I519" s="259"/>
      <c r="J519" s="454" t="s">
        <v>328</v>
      </c>
      <c r="K519" s="342" t="s">
        <v>332</v>
      </c>
      <c r="L519" s="237">
        <v>196153</v>
      </c>
      <c r="M519" s="237">
        <f>L519</f>
        <v>196153</v>
      </c>
      <c r="N519" s="237"/>
      <c r="O519" s="237"/>
      <c r="P519" s="237"/>
      <c r="Q519" s="237">
        <f t="shared" si="196"/>
        <v>196153</v>
      </c>
    </row>
    <row r="520" spans="1:17" s="6" customFormat="1" ht="19.149999999999999" customHeight="1">
      <c r="A520" s="502"/>
      <c r="B520" s="449">
        <v>71958000</v>
      </c>
      <c r="C520" s="246" t="s">
        <v>9</v>
      </c>
      <c r="D520" s="242"/>
      <c r="E520" s="255"/>
      <c r="F520" s="258"/>
      <c r="G520" s="242"/>
      <c r="H520" s="275"/>
      <c r="I520" s="259"/>
      <c r="J520" s="454" t="s">
        <v>100</v>
      </c>
      <c r="K520" s="449">
        <v>21</v>
      </c>
      <c r="L520" s="237">
        <v>86520</v>
      </c>
      <c r="M520" s="237">
        <f>L520</f>
        <v>86520</v>
      </c>
      <c r="N520" s="237"/>
      <c r="O520" s="237"/>
      <c r="P520" s="237"/>
      <c r="Q520" s="237">
        <f t="shared" si="196"/>
        <v>86520</v>
      </c>
    </row>
    <row r="521" spans="1:17" s="6" customFormat="1" ht="19.899999999999999" customHeight="1">
      <c r="A521" s="502">
        <v>5</v>
      </c>
      <c r="B521" s="449">
        <v>71958000</v>
      </c>
      <c r="C521" s="246" t="s">
        <v>9</v>
      </c>
      <c r="D521" s="246" t="s">
        <v>9</v>
      </c>
      <c r="E521" s="255" t="s">
        <v>178</v>
      </c>
      <c r="F521" s="258">
        <v>36</v>
      </c>
      <c r="G521" s="440" t="s">
        <v>38</v>
      </c>
      <c r="H521" s="274">
        <v>6356</v>
      </c>
      <c r="I521" s="245">
        <v>296</v>
      </c>
      <c r="J521" s="257" t="s">
        <v>39</v>
      </c>
      <c r="K521" s="440" t="s">
        <v>2</v>
      </c>
      <c r="L521" s="237">
        <f>SUM(L522:L525)</f>
        <v>18032203</v>
      </c>
      <c r="M521" s="237">
        <f t="shared" ref="M521:P521" si="202">SUM(M522:M525)</f>
        <v>18032203</v>
      </c>
      <c r="N521" s="237">
        <f t="shared" si="202"/>
        <v>0</v>
      </c>
      <c r="O521" s="237">
        <f t="shared" si="202"/>
        <v>0</v>
      </c>
      <c r="P521" s="237">
        <f t="shared" si="202"/>
        <v>0</v>
      </c>
      <c r="Q521" s="237">
        <f t="shared" si="196"/>
        <v>18032203</v>
      </c>
    </row>
    <row r="522" spans="1:17" s="6" customFormat="1" ht="16.149999999999999" customHeight="1">
      <c r="A522" s="502"/>
      <c r="B522" s="449">
        <v>71958000</v>
      </c>
      <c r="C522" s="246" t="s">
        <v>9</v>
      </c>
      <c r="D522" s="242"/>
      <c r="E522" s="255"/>
      <c r="F522" s="258"/>
      <c r="G522" s="242"/>
      <c r="H522" s="275"/>
      <c r="I522" s="259"/>
      <c r="J522" s="454" t="s">
        <v>101</v>
      </c>
      <c r="K522" s="233" t="s">
        <v>102</v>
      </c>
      <c r="L522" s="237">
        <v>8756109</v>
      </c>
      <c r="M522" s="237">
        <f>L522</f>
        <v>8756109</v>
      </c>
      <c r="N522" s="237"/>
      <c r="O522" s="237"/>
      <c r="P522" s="237"/>
      <c r="Q522" s="237">
        <f t="shared" si="196"/>
        <v>8756109</v>
      </c>
    </row>
    <row r="523" spans="1:17" s="6" customFormat="1" ht="15.75" customHeight="1">
      <c r="A523" s="502"/>
      <c r="B523" s="449">
        <v>71958000</v>
      </c>
      <c r="C523" s="246" t="s">
        <v>9</v>
      </c>
      <c r="D523" s="242"/>
      <c r="E523" s="255"/>
      <c r="F523" s="256"/>
      <c r="G523" s="242"/>
      <c r="H523" s="275"/>
      <c r="I523" s="259"/>
      <c r="J523" s="454" t="s">
        <v>98</v>
      </c>
      <c r="K523" s="449">
        <v>10</v>
      </c>
      <c r="L523" s="237">
        <v>7801576</v>
      </c>
      <c r="M523" s="237">
        <f>L523</f>
        <v>7801576</v>
      </c>
      <c r="N523" s="237"/>
      <c r="O523" s="237"/>
      <c r="P523" s="237"/>
      <c r="Q523" s="237">
        <f t="shared" si="196"/>
        <v>7801576</v>
      </c>
    </row>
    <row r="524" spans="1:17" s="6" customFormat="1" ht="50.1" customHeight="1">
      <c r="A524" s="502"/>
      <c r="B524" s="449">
        <v>71958000</v>
      </c>
      <c r="C524" s="246" t="s">
        <v>9</v>
      </c>
      <c r="D524" s="242"/>
      <c r="E524" s="255"/>
      <c r="F524" s="256"/>
      <c r="G524" s="242"/>
      <c r="H524" s="275"/>
      <c r="I524" s="259"/>
      <c r="J524" s="454" t="s">
        <v>328</v>
      </c>
      <c r="K524" s="342" t="s">
        <v>332</v>
      </c>
      <c r="L524" s="237">
        <v>1096713</v>
      </c>
      <c r="M524" s="237">
        <f>L524</f>
        <v>1096713</v>
      </c>
      <c r="N524" s="237"/>
      <c r="O524" s="237"/>
      <c r="P524" s="237"/>
      <c r="Q524" s="237">
        <f t="shared" si="196"/>
        <v>1096713</v>
      </c>
    </row>
    <row r="525" spans="1:17" s="6" customFormat="1" ht="15.75" customHeight="1">
      <c r="A525" s="502"/>
      <c r="B525" s="449">
        <v>71958000</v>
      </c>
      <c r="C525" s="246" t="s">
        <v>9</v>
      </c>
      <c r="D525" s="242"/>
      <c r="E525" s="255"/>
      <c r="F525" s="258"/>
      <c r="G525" s="242"/>
      <c r="H525" s="275"/>
      <c r="I525" s="259"/>
      <c r="J525" s="454" t="s">
        <v>100</v>
      </c>
      <c r="K525" s="449">
        <v>21</v>
      </c>
      <c r="L525" s="237">
        <v>377805</v>
      </c>
      <c r="M525" s="237">
        <f>L525</f>
        <v>377805</v>
      </c>
      <c r="N525" s="237"/>
      <c r="O525" s="237"/>
      <c r="P525" s="237"/>
      <c r="Q525" s="237">
        <f t="shared" si="196"/>
        <v>377805</v>
      </c>
    </row>
    <row r="526" spans="1:17" s="6" customFormat="1" ht="15.75" customHeight="1">
      <c r="A526" s="502">
        <v>6</v>
      </c>
      <c r="B526" s="449">
        <v>71958000</v>
      </c>
      <c r="C526" s="246" t="s">
        <v>9</v>
      </c>
      <c r="D526" s="246" t="s">
        <v>9</v>
      </c>
      <c r="E526" s="255" t="s">
        <v>178</v>
      </c>
      <c r="F526" s="258" t="s">
        <v>365</v>
      </c>
      <c r="G526" s="440" t="s">
        <v>38</v>
      </c>
      <c r="H526" s="274">
        <v>2347.6</v>
      </c>
      <c r="I526" s="245">
        <v>110</v>
      </c>
      <c r="J526" s="257" t="s">
        <v>39</v>
      </c>
      <c r="K526" s="440" t="s">
        <v>2</v>
      </c>
      <c r="L526" s="237">
        <f>SUM(L527:L530)</f>
        <v>7600504</v>
      </c>
      <c r="M526" s="237">
        <f t="shared" ref="M526:P526" si="203">SUM(M527:M530)</f>
        <v>7600504</v>
      </c>
      <c r="N526" s="237">
        <f t="shared" si="203"/>
        <v>0</v>
      </c>
      <c r="O526" s="237">
        <f t="shared" si="203"/>
        <v>0</v>
      </c>
      <c r="P526" s="237">
        <f t="shared" si="203"/>
        <v>0</v>
      </c>
      <c r="Q526" s="237">
        <f t="shared" si="196"/>
        <v>7600504</v>
      </c>
    </row>
    <row r="527" spans="1:17" s="6" customFormat="1" ht="15.75" customHeight="1">
      <c r="A527" s="502"/>
      <c r="B527" s="449">
        <v>71958000</v>
      </c>
      <c r="C527" s="246" t="s">
        <v>9</v>
      </c>
      <c r="D527" s="242"/>
      <c r="E527" s="255"/>
      <c r="F527" s="258"/>
      <c r="G527" s="242"/>
      <c r="H527" s="275"/>
      <c r="I527" s="259"/>
      <c r="J527" s="454" t="s">
        <v>101</v>
      </c>
      <c r="K527" s="233" t="s">
        <v>102</v>
      </c>
      <c r="L527" s="237">
        <v>3689674</v>
      </c>
      <c r="M527" s="237">
        <f>L527</f>
        <v>3689674</v>
      </c>
      <c r="N527" s="237"/>
      <c r="O527" s="237"/>
      <c r="P527" s="237"/>
      <c r="Q527" s="237">
        <f t="shared" si="196"/>
        <v>3689674</v>
      </c>
    </row>
    <row r="528" spans="1:17" s="6" customFormat="1" ht="20.45" customHeight="1">
      <c r="A528" s="502"/>
      <c r="B528" s="449">
        <v>71958000</v>
      </c>
      <c r="C528" s="246" t="s">
        <v>9</v>
      </c>
      <c r="D528" s="242"/>
      <c r="E528" s="255"/>
      <c r="F528" s="256"/>
      <c r="G528" s="242"/>
      <c r="H528" s="275"/>
      <c r="I528" s="259"/>
      <c r="J528" s="454" t="s">
        <v>98</v>
      </c>
      <c r="K528" s="449">
        <v>10</v>
      </c>
      <c r="L528" s="237">
        <v>3219478</v>
      </c>
      <c r="M528" s="237">
        <f>L528</f>
        <v>3219478</v>
      </c>
      <c r="N528" s="237"/>
      <c r="O528" s="237"/>
      <c r="P528" s="237"/>
      <c r="Q528" s="237">
        <f t="shared" si="196"/>
        <v>3219478</v>
      </c>
    </row>
    <row r="529" spans="1:17" s="7" customFormat="1" ht="50.1" customHeight="1">
      <c r="A529" s="502"/>
      <c r="B529" s="449">
        <v>71958000</v>
      </c>
      <c r="C529" s="246" t="s">
        <v>9</v>
      </c>
      <c r="D529" s="242"/>
      <c r="E529" s="255"/>
      <c r="F529" s="256"/>
      <c r="G529" s="242"/>
      <c r="H529" s="275"/>
      <c r="I529" s="259"/>
      <c r="J529" s="454" t="s">
        <v>328</v>
      </c>
      <c r="K529" s="342" t="s">
        <v>332</v>
      </c>
      <c r="L529" s="237">
        <v>532109</v>
      </c>
      <c r="M529" s="237">
        <f>L529</f>
        <v>532109</v>
      </c>
      <c r="N529" s="237"/>
      <c r="O529" s="237"/>
      <c r="P529" s="237"/>
      <c r="Q529" s="237">
        <f t="shared" si="196"/>
        <v>532109</v>
      </c>
    </row>
    <row r="530" spans="1:17" s="6" customFormat="1" ht="16.5" customHeight="1">
      <c r="A530" s="502"/>
      <c r="B530" s="449">
        <v>71958000</v>
      </c>
      <c r="C530" s="246" t="s">
        <v>9</v>
      </c>
      <c r="D530" s="242"/>
      <c r="E530" s="255"/>
      <c r="F530" s="258"/>
      <c r="G530" s="242"/>
      <c r="H530" s="275"/>
      <c r="I530" s="259"/>
      <c r="J530" s="454" t="s">
        <v>100</v>
      </c>
      <c r="K530" s="449">
        <v>21</v>
      </c>
      <c r="L530" s="237">
        <v>159243</v>
      </c>
      <c r="M530" s="237">
        <f>L530</f>
        <v>159243</v>
      </c>
      <c r="N530" s="237"/>
      <c r="O530" s="237"/>
      <c r="P530" s="237"/>
      <c r="Q530" s="237">
        <f t="shared" si="196"/>
        <v>159243</v>
      </c>
    </row>
    <row r="531" spans="1:17" s="6" customFormat="1" ht="15.75" customHeight="1">
      <c r="A531" s="502">
        <v>7</v>
      </c>
      <c r="B531" s="449">
        <v>71958000</v>
      </c>
      <c r="C531" s="246" t="s">
        <v>9</v>
      </c>
      <c r="D531" s="246" t="s">
        <v>9</v>
      </c>
      <c r="E531" s="255" t="s">
        <v>64</v>
      </c>
      <c r="F531" s="343">
        <v>35</v>
      </c>
      <c r="G531" s="440" t="s">
        <v>38</v>
      </c>
      <c r="H531" s="274">
        <v>3749.7</v>
      </c>
      <c r="I531" s="245">
        <v>151</v>
      </c>
      <c r="J531" s="257" t="s">
        <v>39</v>
      </c>
      <c r="K531" s="440" t="s">
        <v>2</v>
      </c>
      <c r="L531" s="237">
        <f>SUM(L532:L533)</f>
        <v>6107955</v>
      </c>
      <c r="M531" s="237">
        <f t="shared" ref="M531:P531" si="204">SUM(M532:M533)</f>
        <v>6107955</v>
      </c>
      <c r="N531" s="237">
        <f t="shared" si="204"/>
        <v>0</v>
      </c>
      <c r="O531" s="237">
        <f t="shared" si="204"/>
        <v>0</v>
      </c>
      <c r="P531" s="237">
        <f t="shared" si="204"/>
        <v>0</v>
      </c>
      <c r="Q531" s="237">
        <f t="shared" si="196"/>
        <v>6107955</v>
      </c>
    </row>
    <row r="532" spans="1:17" s="6" customFormat="1" ht="16.899999999999999" customHeight="1">
      <c r="A532" s="502"/>
      <c r="B532" s="449">
        <v>71958000</v>
      </c>
      <c r="C532" s="246" t="s">
        <v>9</v>
      </c>
      <c r="D532" s="242"/>
      <c r="E532" s="255"/>
      <c r="F532" s="258"/>
      <c r="G532" s="242"/>
      <c r="H532" s="275"/>
      <c r="I532" s="259"/>
      <c r="J532" s="454" t="s">
        <v>101</v>
      </c>
      <c r="K532" s="233" t="s">
        <v>102</v>
      </c>
      <c r="L532" s="237">
        <v>5979983</v>
      </c>
      <c r="M532" s="237">
        <f>L532</f>
        <v>5979983</v>
      </c>
      <c r="N532" s="237"/>
      <c r="O532" s="237"/>
      <c r="P532" s="237"/>
      <c r="Q532" s="237">
        <f t="shared" si="196"/>
        <v>5979983</v>
      </c>
    </row>
    <row r="533" spans="1:17" s="6" customFormat="1" ht="19.899999999999999" customHeight="1">
      <c r="A533" s="502"/>
      <c r="B533" s="449">
        <v>71958000</v>
      </c>
      <c r="C533" s="246" t="s">
        <v>9</v>
      </c>
      <c r="D533" s="242"/>
      <c r="E533" s="255"/>
      <c r="F533" s="258"/>
      <c r="G533" s="242"/>
      <c r="H533" s="275"/>
      <c r="I533" s="259"/>
      <c r="J533" s="454" t="s">
        <v>100</v>
      </c>
      <c r="K533" s="449">
        <v>21</v>
      </c>
      <c r="L533" s="237">
        <v>127972</v>
      </c>
      <c r="M533" s="237">
        <f>L533</f>
        <v>127972</v>
      </c>
      <c r="N533" s="237"/>
      <c r="O533" s="237"/>
      <c r="P533" s="237"/>
      <c r="Q533" s="237">
        <f t="shared" si="196"/>
        <v>127972</v>
      </c>
    </row>
    <row r="534" spans="1:17" s="6" customFormat="1" ht="18.600000000000001" customHeight="1">
      <c r="A534" s="502">
        <v>8</v>
      </c>
      <c r="B534" s="449">
        <v>71958000</v>
      </c>
      <c r="C534" s="246" t="s">
        <v>9</v>
      </c>
      <c r="D534" s="246" t="s">
        <v>9</v>
      </c>
      <c r="E534" s="242" t="s">
        <v>65</v>
      </c>
      <c r="F534" s="440">
        <v>19</v>
      </c>
      <c r="G534" s="440" t="s">
        <v>38</v>
      </c>
      <c r="H534" s="274">
        <v>4761.5</v>
      </c>
      <c r="I534" s="245">
        <v>269</v>
      </c>
      <c r="J534" s="257" t="s">
        <v>39</v>
      </c>
      <c r="K534" s="440" t="s">
        <v>2</v>
      </c>
      <c r="L534" s="237">
        <f>SUM(L535:L536)</f>
        <v>7726456</v>
      </c>
      <c r="M534" s="237">
        <f t="shared" ref="M534:P534" si="205">SUM(M535:M536)</f>
        <v>7726456</v>
      </c>
      <c r="N534" s="237">
        <f t="shared" si="205"/>
        <v>0</v>
      </c>
      <c r="O534" s="237">
        <f t="shared" si="205"/>
        <v>0</v>
      </c>
      <c r="P534" s="237">
        <f t="shared" si="205"/>
        <v>0</v>
      </c>
      <c r="Q534" s="237">
        <f t="shared" si="196"/>
        <v>7726456</v>
      </c>
    </row>
    <row r="535" spans="1:17" s="6" customFormat="1" ht="15.75" customHeight="1">
      <c r="A535" s="502"/>
      <c r="B535" s="449">
        <v>71958000</v>
      </c>
      <c r="C535" s="246" t="s">
        <v>9</v>
      </c>
      <c r="D535" s="242"/>
      <c r="E535" s="242"/>
      <c r="F535" s="440"/>
      <c r="G535" s="242"/>
      <c r="H535" s="275"/>
      <c r="I535" s="259"/>
      <c r="J535" s="454" t="s">
        <v>101</v>
      </c>
      <c r="K535" s="233" t="s">
        <v>102</v>
      </c>
      <c r="L535" s="237">
        <v>7564574</v>
      </c>
      <c r="M535" s="237">
        <f>L535</f>
        <v>7564574</v>
      </c>
      <c r="N535" s="237"/>
      <c r="O535" s="237"/>
      <c r="P535" s="237"/>
      <c r="Q535" s="237">
        <f t="shared" si="196"/>
        <v>7564574</v>
      </c>
    </row>
    <row r="536" spans="1:17" s="6" customFormat="1" ht="15.75" customHeight="1">
      <c r="A536" s="502"/>
      <c r="B536" s="449">
        <v>71958000</v>
      </c>
      <c r="C536" s="246" t="s">
        <v>9</v>
      </c>
      <c r="D536" s="242"/>
      <c r="E536" s="242"/>
      <c r="F536" s="440"/>
      <c r="G536" s="242"/>
      <c r="H536" s="275"/>
      <c r="I536" s="259"/>
      <c r="J536" s="454" t="s">
        <v>100</v>
      </c>
      <c r="K536" s="440">
        <v>21</v>
      </c>
      <c r="L536" s="237">
        <v>161882</v>
      </c>
      <c r="M536" s="237">
        <f>L536</f>
        <v>161882</v>
      </c>
      <c r="N536" s="237"/>
      <c r="O536" s="237"/>
      <c r="P536" s="237"/>
      <c r="Q536" s="237">
        <f t="shared" si="196"/>
        <v>161882</v>
      </c>
    </row>
    <row r="537" spans="1:17" s="7" customFormat="1" ht="18.75" customHeight="1">
      <c r="A537" s="502">
        <v>9</v>
      </c>
      <c r="B537" s="449">
        <v>71958000</v>
      </c>
      <c r="C537" s="246" t="s">
        <v>9</v>
      </c>
      <c r="D537" s="246" t="s">
        <v>9</v>
      </c>
      <c r="E537" s="255" t="s">
        <v>372</v>
      </c>
      <c r="F537" s="256">
        <v>36</v>
      </c>
      <c r="G537" s="440" t="s">
        <v>38</v>
      </c>
      <c r="H537" s="274">
        <v>2289.4</v>
      </c>
      <c r="I537" s="245">
        <v>100</v>
      </c>
      <c r="J537" s="257" t="s">
        <v>39</v>
      </c>
      <c r="K537" s="440" t="s">
        <v>2</v>
      </c>
      <c r="L537" s="237">
        <f>SUM(L538:L539)</f>
        <v>1010022</v>
      </c>
      <c r="M537" s="237">
        <f t="shared" ref="M537:P537" si="206">SUM(M538:M539)</f>
        <v>1010022</v>
      </c>
      <c r="N537" s="237">
        <f t="shared" si="206"/>
        <v>0</v>
      </c>
      <c r="O537" s="237">
        <f t="shared" si="206"/>
        <v>0</v>
      </c>
      <c r="P537" s="237">
        <f t="shared" si="206"/>
        <v>0</v>
      </c>
      <c r="Q537" s="237">
        <f t="shared" si="196"/>
        <v>1010022</v>
      </c>
    </row>
    <row r="538" spans="1:17" s="6" customFormat="1" ht="18.75" customHeight="1">
      <c r="A538" s="502"/>
      <c r="B538" s="449">
        <v>71958000</v>
      </c>
      <c r="C538" s="246" t="s">
        <v>9</v>
      </c>
      <c r="D538" s="242"/>
      <c r="E538" s="255"/>
      <c r="F538" s="256"/>
      <c r="G538" s="242"/>
      <c r="H538" s="275"/>
      <c r="I538" s="259"/>
      <c r="J538" s="454" t="s">
        <v>101</v>
      </c>
      <c r="K538" s="233" t="s">
        <v>102</v>
      </c>
      <c r="L538" s="237">
        <v>988860</v>
      </c>
      <c r="M538" s="237">
        <f>L538</f>
        <v>988860</v>
      </c>
      <c r="N538" s="237"/>
      <c r="O538" s="237"/>
      <c r="P538" s="237"/>
      <c r="Q538" s="237">
        <f t="shared" si="196"/>
        <v>988860</v>
      </c>
    </row>
    <row r="539" spans="1:17" s="6" customFormat="1" ht="18.75" customHeight="1">
      <c r="A539" s="502"/>
      <c r="B539" s="449">
        <v>71958000</v>
      </c>
      <c r="C539" s="246" t="s">
        <v>9</v>
      </c>
      <c r="D539" s="242"/>
      <c r="E539" s="255"/>
      <c r="F539" s="256"/>
      <c r="G539" s="242"/>
      <c r="H539" s="275"/>
      <c r="I539" s="259"/>
      <c r="J539" s="454" t="s">
        <v>100</v>
      </c>
      <c r="K539" s="449">
        <v>21</v>
      </c>
      <c r="L539" s="237">
        <v>21162</v>
      </c>
      <c r="M539" s="237">
        <f>L539</f>
        <v>21162</v>
      </c>
      <c r="N539" s="237"/>
      <c r="O539" s="237"/>
      <c r="P539" s="237"/>
      <c r="Q539" s="237">
        <f t="shared" si="196"/>
        <v>21162</v>
      </c>
    </row>
    <row r="540" spans="1:17" s="6" customFormat="1" ht="18.75" customHeight="1">
      <c r="A540" s="502">
        <v>10</v>
      </c>
      <c r="B540" s="449">
        <v>71958000</v>
      </c>
      <c r="C540" s="246" t="s">
        <v>9</v>
      </c>
      <c r="D540" s="246" t="s">
        <v>9</v>
      </c>
      <c r="E540" s="255" t="s">
        <v>372</v>
      </c>
      <c r="F540" s="256">
        <v>44</v>
      </c>
      <c r="G540" s="440" t="s">
        <v>38</v>
      </c>
      <c r="H540" s="274">
        <v>3253.6</v>
      </c>
      <c r="I540" s="245">
        <v>171</v>
      </c>
      <c r="J540" s="257" t="s">
        <v>39</v>
      </c>
      <c r="K540" s="440" t="s">
        <v>2</v>
      </c>
      <c r="L540" s="237">
        <f>SUM(L541:L548)</f>
        <v>16551879</v>
      </c>
      <c r="M540" s="237">
        <f>SUM(M541:M548)</f>
        <v>16551879</v>
      </c>
      <c r="N540" s="237">
        <f t="shared" ref="N540:P540" si="207">SUM(N541:N548)</f>
        <v>0</v>
      </c>
      <c r="O540" s="237">
        <f t="shared" si="207"/>
        <v>0</v>
      </c>
      <c r="P540" s="237">
        <f t="shared" si="207"/>
        <v>0</v>
      </c>
      <c r="Q540" s="237">
        <f t="shared" si="196"/>
        <v>16551879</v>
      </c>
    </row>
    <row r="541" spans="1:17" s="6" customFormat="1" ht="18" customHeight="1">
      <c r="A541" s="502"/>
      <c r="B541" s="449">
        <v>71958000</v>
      </c>
      <c r="C541" s="246" t="s">
        <v>9</v>
      </c>
      <c r="D541" s="242"/>
      <c r="E541" s="255"/>
      <c r="F541" s="256"/>
      <c r="G541" s="242"/>
      <c r="H541" s="275"/>
      <c r="I541" s="259"/>
      <c r="J541" s="454" t="s">
        <v>101</v>
      </c>
      <c r="K541" s="233" t="s">
        <v>102</v>
      </c>
      <c r="L541" s="237">
        <v>4613429</v>
      </c>
      <c r="M541" s="237">
        <f t="shared" ref="M541:M546" si="208">L541</f>
        <v>4613429</v>
      </c>
      <c r="N541" s="237"/>
      <c r="O541" s="237"/>
      <c r="P541" s="237"/>
      <c r="Q541" s="237">
        <f t="shared" si="196"/>
        <v>4613429</v>
      </c>
    </row>
    <row r="542" spans="1:17" s="6" customFormat="1" ht="17.45" customHeight="1">
      <c r="A542" s="502"/>
      <c r="B542" s="449">
        <v>71958000</v>
      </c>
      <c r="C542" s="246" t="s">
        <v>9</v>
      </c>
      <c r="D542" s="242"/>
      <c r="E542" s="255"/>
      <c r="F542" s="256"/>
      <c r="G542" s="242"/>
      <c r="H542" s="275"/>
      <c r="I542" s="259"/>
      <c r="J542" s="454" t="s">
        <v>98</v>
      </c>
      <c r="K542" s="449">
        <v>10</v>
      </c>
      <c r="L542" s="237">
        <v>2830876</v>
      </c>
      <c r="M542" s="237">
        <f t="shared" si="208"/>
        <v>2830876</v>
      </c>
      <c r="N542" s="237"/>
      <c r="O542" s="237"/>
      <c r="P542" s="237"/>
      <c r="Q542" s="237">
        <f t="shared" si="196"/>
        <v>2830876</v>
      </c>
    </row>
    <row r="543" spans="1:17" s="6" customFormat="1" ht="32.25" customHeight="1">
      <c r="A543" s="502"/>
      <c r="B543" s="449">
        <v>71958000</v>
      </c>
      <c r="C543" s="246" t="s">
        <v>9</v>
      </c>
      <c r="D543" s="246"/>
      <c r="E543" s="246"/>
      <c r="F543" s="449"/>
      <c r="G543" s="449"/>
      <c r="H543" s="344"/>
      <c r="I543" s="235"/>
      <c r="J543" s="454" t="s">
        <v>103</v>
      </c>
      <c r="K543" s="342" t="s">
        <v>104</v>
      </c>
      <c r="L543" s="237">
        <v>2747147</v>
      </c>
      <c r="M543" s="237">
        <f t="shared" si="208"/>
        <v>2747147</v>
      </c>
      <c r="N543" s="237"/>
      <c r="O543" s="237"/>
      <c r="P543" s="237"/>
      <c r="Q543" s="237">
        <f t="shared" si="196"/>
        <v>2747147</v>
      </c>
    </row>
    <row r="544" spans="1:17" s="6" customFormat="1" ht="32.25" customHeight="1">
      <c r="A544" s="502"/>
      <c r="B544" s="449">
        <v>71958000</v>
      </c>
      <c r="C544" s="246" t="s">
        <v>9</v>
      </c>
      <c r="D544" s="246"/>
      <c r="E544" s="246"/>
      <c r="F544" s="449"/>
      <c r="G544" s="449"/>
      <c r="H544" s="344"/>
      <c r="I544" s="235"/>
      <c r="J544" s="454" t="s">
        <v>112</v>
      </c>
      <c r="K544" s="233" t="s">
        <v>113</v>
      </c>
      <c r="L544" s="237">
        <v>3172023</v>
      </c>
      <c r="M544" s="237">
        <f t="shared" si="208"/>
        <v>3172023</v>
      </c>
      <c r="N544" s="237"/>
      <c r="O544" s="237"/>
      <c r="P544" s="237"/>
      <c r="Q544" s="237">
        <f t="shared" si="196"/>
        <v>3172023</v>
      </c>
    </row>
    <row r="545" spans="1:17" s="6" customFormat="1" ht="31.5" customHeight="1">
      <c r="A545" s="502"/>
      <c r="B545" s="449">
        <v>71958000</v>
      </c>
      <c r="C545" s="246" t="s">
        <v>9</v>
      </c>
      <c r="D545" s="246"/>
      <c r="E545" s="246"/>
      <c r="F545" s="449"/>
      <c r="G545" s="449"/>
      <c r="H545" s="344"/>
      <c r="I545" s="235"/>
      <c r="J545" s="454" t="s">
        <v>105</v>
      </c>
      <c r="K545" s="233" t="s">
        <v>106</v>
      </c>
      <c r="L545" s="237">
        <v>1566183</v>
      </c>
      <c r="M545" s="237">
        <f t="shared" si="208"/>
        <v>1566183</v>
      </c>
      <c r="N545" s="237"/>
      <c r="O545" s="237"/>
      <c r="P545" s="237"/>
      <c r="Q545" s="237">
        <f t="shared" si="196"/>
        <v>1566183</v>
      </c>
    </row>
    <row r="546" spans="1:17" s="6" customFormat="1" ht="31.5" customHeight="1">
      <c r="A546" s="502"/>
      <c r="B546" s="449">
        <v>71958000</v>
      </c>
      <c r="C546" s="246" t="s">
        <v>9</v>
      </c>
      <c r="D546" s="246"/>
      <c r="E546" s="246"/>
      <c r="F546" s="449"/>
      <c r="G546" s="449"/>
      <c r="H546" s="344"/>
      <c r="I546" s="235"/>
      <c r="J546" s="454" t="s">
        <v>107</v>
      </c>
      <c r="K546" s="233" t="s">
        <v>108</v>
      </c>
      <c r="L546" s="237">
        <v>832885</v>
      </c>
      <c r="M546" s="237">
        <f t="shared" si="208"/>
        <v>832885</v>
      </c>
      <c r="N546" s="237"/>
      <c r="O546" s="237"/>
      <c r="P546" s="237"/>
      <c r="Q546" s="237">
        <f t="shared" si="196"/>
        <v>832885</v>
      </c>
    </row>
    <row r="547" spans="1:17" s="6" customFormat="1" ht="50.1" customHeight="1">
      <c r="A547" s="502"/>
      <c r="B547" s="449">
        <v>71958000</v>
      </c>
      <c r="C547" s="246" t="s">
        <v>9</v>
      </c>
      <c r="D547" s="242"/>
      <c r="E547" s="255"/>
      <c r="F547" s="256"/>
      <c r="G547" s="242"/>
      <c r="H547" s="275"/>
      <c r="I547" s="259"/>
      <c r="J547" s="454" t="s">
        <v>328</v>
      </c>
      <c r="K547" s="342" t="s">
        <v>332</v>
      </c>
      <c r="L547" s="237">
        <v>442547</v>
      </c>
      <c r="M547" s="237">
        <f>L547</f>
        <v>442547</v>
      </c>
      <c r="N547" s="237"/>
      <c r="O547" s="237"/>
      <c r="P547" s="237"/>
      <c r="Q547" s="237">
        <f t="shared" si="196"/>
        <v>442547</v>
      </c>
    </row>
    <row r="548" spans="1:17" s="6" customFormat="1" ht="18" customHeight="1">
      <c r="A548" s="502"/>
      <c r="B548" s="449">
        <v>71958000</v>
      </c>
      <c r="C548" s="246" t="s">
        <v>9</v>
      </c>
      <c r="D548" s="242"/>
      <c r="E548" s="255"/>
      <c r="F548" s="256"/>
      <c r="G548" s="242"/>
      <c r="H548" s="275"/>
      <c r="I548" s="259"/>
      <c r="J548" s="454" t="s">
        <v>100</v>
      </c>
      <c r="K548" s="449">
        <v>21</v>
      </c>
      <c r="L548" s="237">
        <v>346789</v>
      </c>
      <c r="M548" s="237">
        <f>L548</f>
        <v>346789</v>
      </c>
      <c r="N548" s="237"/>
      <c r="O548" s="237"/>
      <c r="P548" s="237"/>
      <c r="Q548" s="237">
        <f t="shared" si="196"/>
        <v>346789</v>
      </c>
    </row>
    <row r="549" spans="1:17" s="6" customFormat="1" ht="18" customHeight="1">
      <c r="A549" s="502">
        <v>11</v>
      </c>
      <c r="B549" s="449">
        <v>71958000</v>
      </c>
      <c r="C549" s="246" t="s">
        <v>9</v>
      </c>
      <c r="D549" s="246" t="s">
        <v>9</v>
      </c>
      <c r="E549" s="255" t="s">
        <v>372</v>
      </c>
      <c r="F549" s="256">
        <v>84</v>
      </c>
      <c r="G549" s="440" t="s">
        <v>38</v>
      </c>
      <c r="H549" s="274">
        <v>6600.8</v>
      </c>
      <c r="I549" s="245">
        <v>337</v>
      </c>
      <c r="J549" s="257" t="s">
        <v>39</v>
      </c>
      <c r="K549" s="440" t="s">
        <v>2</v>
      </c>
      <c r="L549" s="237">
        <f>SUM(L550:L557)</f>
        <v>41221204</v>
      </c>
      <c r="M549" s="237">
        <f t="shared" ref="M549:P549" si="209">SUM(M550:M557)</f>
        <v>41221204</v>
      </c>
      <c r="N549" s="237">
        <f t="shared" si="209"/>
        <v>0</v>
      </c>
      <c r="O549" s="237">
        <f t="shared" si="209"/>
        <v>0</v>
      </c>
      <c r="P549" s="237">
        <f t="shared" si="209"/>
        <v>0</v>
      </c>
      <c r="Q549" s="237">
        <f t="shared" si="196"/>
        <v>41221204</v>
      </c>
    </row>
    <row r="550" spans="1:17" s="6" customFormat="1" ht="18" customHeight="1">
      <c r="A550" s="502"/>
      <c r="B550" s="449">
        <v>71958000</v>
      </c>
      <c r="C550" s="246" t="s">
        <v>9</v>
      </c>
      <c r="D550" s="242"/>
      <c r="E550" s="255"/>
      <c r="F550" s="256"/>
      <c r="G550" s="242"/>
      <c r="H550" s="275"/>
      <c r="I550" s="259"/>
      <c r="J550" s="454" t="s">
        <v>101</v>
      </c>
      <c r="K550" s="233" t="s">
        <v>102</v>
      </c>
      <c r="L550" s="237">
        <v>9764053</v>
      </c>
      <c r="M550" s="237">
        <f t="shared" ref="M550:M557" si="210">L550</f>
        <v>9764053</v>
      </c>
      <c r="N550" s="237"/>
      <c r="O550" s="237"/>
      <c r="P550" s="237"/>
      <c r="Q550" s="237">
        <f t="shared" si="196"/>
        <v>9764053</v>
      </c>
    </row>
    <row r="551" spans="1:17" s="6" customFormat="1" ht="18" customHeight="1">
      <c r="A551" s="502"/>
      <c r="B551" s="449">
        <v>71958000</v>
      </c>
      <c r="C551" s="246" t="s">
        <v>9</v>
      </c>
      <c r="D551" s="242"/>
      <c r="E551" s="255"/>
      <c r="F551" s="256"/>
      <c r="G551" s="242"/>
      <c r="H551" s="275"/>
      <c r="I551" s="259"/>
      <c r="J551" s="454" t="s">
        <v>98</v>
      </c>
      <c r="K551" s="449">
        <v>10</v>
      </c>
      <c r="L551" s="237">
        <v>8300017</v>
      </c>
      <c r="M551" s="237">
        <f t="shared" si="210"/>
        <v>8300017</v>
      </c>
      <c r="N551" s="237"/>
      <c r="O551" s="237"/>
      <c r="P551" s="237"/>
      <c r="Q551" s="237">
        <f t="shared" si="196"/>
        <v>8300017</v>
      </c>
    </row>
    <row r="552" spans="1:17" s="6" customFormat="1" ht="33" customHeight="1">
      <c r="A552" s="502"/>
      <c r="B552" s="449">
        <v>71958000</v>
      </c>
      <c r="C552" s="246" t="s">
        <v>9</v>
      </c>
      <c r="D552" s="246"/>
      <c r="E552" s="246"/>
      <c r="F552" s="449"/>
      <c r="G552" s="449"/>
      <c r="H552" s="344"/>
      <c r="I552" s="235"/>
      <c r="J552" s="454" t="s">
        <v>103</v>
      </c>
      <c r="K552" s="342" t="s">
        <v>104</v>
      </c>
      <c r="L552" s="237">
        <v>6335176</v>
      </c>
      <c r="M552" s="237">
        <f t="shared" si="210"/>
        <v>6335176</v>
      </c>
      <c r="N552" s="237"/>
      <c r="O552" s="237"/>
      <c r="P552" s="237"/>
      <c r="Q552" s="237">
        <f t="shared" si="196"/>
        <v>6335176</v>
      </c>
    </row>
    <row r="553" spans="1:17" s="6" customFormat="1" ht="33" customHeight="1">
      <c r="A553" s="502"/>
      <c r="B553" s="449">
        <v>71958000</v>
      </c>
      <c r="C553" s="246" t="s">
        <v>9</v>
      </c>
      <c r="D553" s="246"/>
      <c r="E553" s="246"/>
      <c r="F553" s="449"/>
      <c r="G553" s="449"/>
      <c r="H553" s="344"/>
      <c r="I553" s="235"/>
      <c r="J553" s="454" t="s">
        <v>112</v>
      </c>
      <c r="K553" s="233" t="s">
        <v>113</v>
      </c>
      <c r="L553" s="237">
        <v>7606687</v>
      </c>
      <c r="M553" s="237">
        <f t="shared" si="210"/>
        <v>7606687</v>
      </c>
      <c r="N553" s="237"/>
      <c r="O553" s="237"/>
      <c r="P553" s="237"/>
      <c r="Q553" s="237">
        <f t="shared" si="196"/>
        <v>7606687</v>
      </c>
    </row>
    <row r="554" spans="1:17" s="6" customFormat="1" ht="33" customHeight="1">
      <c r="A554" s="502"/>
      <c r="B554" s="449">
        <v>71958000</v>
      </c>
      <c r="C554" s="246" t="s">
        <v>9</v>
      </c>
      <c r="D554" s="246"/>
      <c r="E554" s="246"/>
      <c r="F554" s="449"/>
      <c r="G554" s="449"/>
      <c r="H554" s="344"/>
      <c r="I554" s="235"/>
      <c r="J554" s="454" t="s">
        <v>105</v>
      </c>
      <c r="K554" s="233" t="s">
        <v>106</v>
      </c>
      <c r="L554" s="237">
        <v>4439968</v>
      </c>
      <c r="M554" s="237">
        <f t="shared" si="210"/>
        <v>4439968</v>
      </c>
      <c r="N554" s="237"/>
      <c r="O554" s="237"/>
      <c r="P554" s="237"/>
      <c r="Q554" s="237">
        <f t="shared" si="196"/>
        <v>4439968</v>
      </c>
    </row>
    <row r="555" spans="1:17" s="6" customFormat="1" ht="31.5" customHeight="1">
      <c r="A555" s="502"/>
      <c r="B555" s="449">
        <v>71958000</v>
      </c>
      <c r="C555" s="246" t="s">
        <v>9</v>
      </c>
      <c r="D555" s="246"/>
      <c r="E555" s="246"/>
      <c r="F555" s="449"/>
      <c r="G555" s="449"/>
      <c r="H555" s="344"/>
      <c r="I555" s="235"/>
      <c r="J555" s="454" t="s">
        <v>107</v>
      </c>
      <c r="K555" s="233" t="s">
        <v>108</v>
      </c>
      <c r="L555" s="237">
        <v>2550259</v>
      </c>
      <c r="M555" s="237">
        <f t="shared" si="210"/>
        <v>2550259</v>
      </c>
      <c r="N555" s="237"/>
      <c r="O555" s="237"/>
      <c r="P555" s="237"/>
      <c r="Q555" s="237">
        <f t="shared" si="196"/>
        <v>2550259</v>
      </c>
    </row>
    <row r="556" spans="1:17" s="6" customFormat="1" ht="50.1" customHeight="1">
      <c r="A556" s="502"/>
      <c r="B556" s="449">
        <v>71958000</v>
      </c>
      <c r="C556" s="246" t="s">
        <v>9</v>
      </c>
      <c r="D556" s="242"/>
      <c r="E556" s="255"/>
      <c r="F556" s="256"/>
      <c r="G556" s="242"/>
      <c r="H556" s="275"/>
      <c r="I556" s="259"/>
      <c r="J556" s="454" t="s">
        <v>328</v>
      </c>
      <c r="K556" s="342" t="s">
        <v>332</v>
      </c>
      <c r="L556" s="237">
        <v>1361392</v>
      </c>
      <c r="M556" s="237">
        <f t="shared" si="210"/>
        <v>1361392</v>
      </c>
      <c r="N556" s="237"/>
      <c r="O556" s="237"/>
      <c r="P556" s="237"/>
      <c r="Q556" s="237">
        <f t="shared" si="196"/>
        <v>1361392</v>
      </c>
    </row>
    <row r="557" spans="1:17" s="6" customFormat="1" ht="15.75" customHeight="1">
      <c r="A557" s="502"/>
      <c r="B557" s="449">
        <v>71958000</v>
      </c>
      <c r="C557" s="246" t="s">
        <v>9</v>
      </c>
      <c r="D557" s="242"/>
      <c r="E557" s="255"/>
      <c r="F557" s="256"/>
      <c r="G557" s="242"/>
      <c r="H557" s="275"/>
      <c r="I557" s="259"/>
      <c r="J557" s="454" t="s">
        <v>100</v>
      </c>
      <c r="K557" s="449">
        <v>21</v>
      </c>
      <c r="L557" s="237">
        <v>863652</v>
      </c>
      <c r="M557" s="237">
        <f t="shared" si="210"/>
        <v>863652</v>
      </c>
      <c r="N557" s="237"/>
      <c r="O557" s="237"/>
      <c r="P557" s="237"/>
      <c r="Q557" s="237">
        <f t="shared" si="196"/>
        <v>863652</v>
      </c>
    </row>
    <row r="558" spans="1:17" s="6" customFormat="1" ht="18" customHeight="1">
      <c r="A558" s="502">
        <v>12</v>
      </c>
      <c r="B558" s="449">
        <v>71958000</v>
      </c>
      <c r="C558" s="246" t="s">
        <v>9</v>
      </c>
      <c r="D558" s="246" t="s">
        <v>9</v>
      </c>
      <c r="E558" s="255" t="s">
        <v>372</v>
      </c>
      <c r="F558" s="256" t="s">
        <v>366</v>
      </c>
      <c r="G558" s="440" t="s">
        <v>38</v>
      </c>
      <c r="H558" s="274">
        <v>3272.9</v>
      </c>
      <c r="I558" s="245">
        <v>150</v>
      </c>
      <c r="J558" s="257" t="s">
        <v>39</v>
      </c>
      <c r="K558" s="440" t="s">
        <v>2</v>
      </c>
      <c r="L558" s="237">
        <f>SUM(L559:L566)</f>
        <v>21619712</v>
      </c>
      <c r="M558" s="237">
        <f t="shared" ref="M558:P558" si="211">SUM(M559:M566)</f>
        <v>21619712</v>
      </c>
      <c r="N558" s="237">
        <f t="shared" si="211"/>
        <v>0</v>
      </c>
      <c r="O558" s="237">
        <f t="shared" si="211"/>
        <v>0</v>
      </c>
      <c r="P558" s="237">
        <f t="shared" si="211"/>
        <v>0</v>
      </c>
      <c r="Q558" s="237">
        <f t="shared" si="196"/>
        <v>21619712</v>
      </c>
    </row>
    <row r="559" spans="1:17" s="6" customFormat="1" ht="18" customHeight="1">
      <c r="A559" s="502"/>
      <c r="B559" s="449">
        <v>71958000</v>
      </c>
      <c r="C559" s="246" t="s">
        <v>9</v>
      </c>
      <c r="D559" s="242"/>
      <c r="E559" s="255"/>
      <c r="F559" s="256"/>
      <c r="G559" s="242"/>
      <c r="H559" s="275"/>
      <c r="I559" s="259"/>
      <c r="J559" s="454" t="s">
        <v>101</v>
      </c>
      <c r="K559" s="233" t="s">
        <v>102</v>
      </c>
      <c r="L559" s="237">
        <v>4658959</v>
      </c>
      <c r="M559" s="237">
        <f t="shared" ref="M559:M566" si="212">L559</f>
        <v>4658959</v>
      </c>
      <c r="N559" s="237"/>
      <c r="O559" s="237"/>
      <c r="P559" s="237"/>
      <c r="Q559" s="237">
        <f t="shared" si="196"/>
        <v>4658959</v>
      </c>
    </row>
    <row r="560" spans="1:17" s="7" customFormat="1" ht="18.75" customHeight="1">
      <c r="A560" s="502"/>
      <c r="B560" s="449">
        <v>71958000</v>
      </c>
      <c r="C560" s="246" t="s">
        <v>9</v>
      </c>
      <c r="D560" s="242"/>
      <c r="E560" s="255"/>
      <c r="F560" s="256"/>
      <c r="G560" s="242"/>
      <c r="H560" s="275"/>
      <c r="I560" s="259"/>
      <c r="J560" s="454" t="s">
        <v>98</v>
      </c>
      <c r="K560" s="449">
        <v>10</v>
      </c>
      <c r="L560" s="237">
        <v>4694482</v>
      </c>
      <c r="M560" s="237">
        <f t="shared" si="212"/>
        <v>4694482</v>
      </c>
      <c r="N560" s="237"/>
      <c r="O560" s="237"/>
      <c r="P560" s="237"/>
      <c r="Q560" s="237">
        <f t="shared" si="196"/>
        <v>4694482</v>
      </c>
    </row>
    <row r="561" spans="1:17" s="6" customFormat="1" ht="31.5" customHeight="1">
      <c r="A561" s="502"/>
      <c r="B561" s="449">
        <v>71958000</v>
      </c>
      <c r="C561" s="246" t="s">
        <v>9</v>
      </c>
      <c r="D561" s="246"/>
      <c r="E561" s="246"/>
      <c r="F561" s="449"/>
      <c r="G561" s="449"/>
      <c r="H561" s="344"/>
      <c r="I561" s="235"/>
      <c r="J561" s="454" t="s">
        <v>103</v>
      </c>
      <c r="K561" s="342" t="s">
        <v>104</v>
      </c>
      <c r="L561" s="237">
        <v>3099985</v>
      </c>
      <c r="M561" s="237">
        <f t="shared" si="212"/>
        <v>3099985</v>
      </c>
      <c r="N561" s="237"/>
      <c r="O561" s="237"/>
      <c r="P561" s="237"/>
      <c r="Q561" s="237">
        <f t="shared" ref="Q561:Q627" si="213">M561+N561+O561+P561</f>
        <v>3099985</v>
      </c>
    </row>
    <row r="562" spans="1:17" s="6" customFormat="1" ht="31.5" customHeight="1">
      <c r="A562" s="502"/>
      <c r="B562" s="449">
        <v>71958000</v>
      </c>
      <c r="C562" s="246" t="s">
        <v>9</v>
      </c>
      <c r="D562" s="246"/>
      <c r="E562" s="246"/>
      <c r="F562" s="449"/>
      <c r="G562" s="449"/>
      <c r="H562" s="344"/>
      <c r="I562" s="235"/>
      <c r="J562" s="454" t="s">
        <v>112</v>
      </c>
      <c r="K562" s="233" t="s">
        <v>113</v>
      </c>
      <c r="L562" s="237">
        <v>3541048</v>
      </c>
      <c r="M562" s="237">
        <f t="shared" si="212"/>
        <v>3541048</v>
      </c>
      <c r="N562" s="237"/>
      <c r="O562" s="237"/>
      <c r="P562" s="237"/>
      <c r="Q562" s="237">
        <f t="shared" si="213"/>
        <v>3541048</v>
      </c>
    </row>
    <row r="563" spans="1:17" s="6" customFormat="1" ht="31.5" customHeight="1">
      <c r="A563" s="502"/>
      <c r="B563" s="449">
        <v>71958000</v>
      </c>
      <c r="C563" s="246" t="s">
        <v>9</v>
      </c>
      <c r="D563" s="246"/>
      <c r="E563" s="246"/>
      <c r="F563" s="449"/>
      <c r="G563" s="449"/>
      <c r="H563" s="344"/>
      <c r="I563" s="235"/>
      <c r="J563" s="454" t="s">
        <v>105</v>
      </c>
      <c r="K563" s="233" t="s">
        <v>106</v>
      </c>
      <c r="L563" s="237">
        <v>3038234</v>
      </c>
      <c r="M563" s="237">
        <f t="shared" si="212"/>
        <v>3038234</v>
      </c>
      <c r="N563" s="237"/>
      <c r="O563" s="237"/>
      <c r="P563" s="237"/>
      <c r="Q563" s="237">
        <f t="shared" si="213"/>
        <v>3038234</v>
      </c>
    </row>
    <row r="564" spans="1:17" s="6" customFormat="1" ht="31.5" customHeight="1">
      <c r="A564" s="502"/>
      <c r="B564" s="449">
        <v>71958000</v>
      </c>
      <c r="C564" s="246" t="s">
        <v>9</v>
      </c>
      <c r="D564" s="246"/>
      <c r="E564" s="246"/>
      <c r="F564" s="449"/>
      <c r="G564" s="449"/>
      <c r="H564" s="344"/>
      <c r="I564" s="235"/>
      <c r="J564" s="454" t="s">
        <v>107</v>
      </c>
      <c r="K564" s="233" t="s">
        <v>108</v>
      </c>
      <c r="L564" s="237">
        <v>1232395</v>
      </c>
      <c r="M564" s="237">
        <f t="shared" si="212"/>
        <v>1232395</v>
      </c>
      <c r="N564" s="237"/>
      <c r="O564" s="237"/>
      <c r="P564" s="237"/>
      <c r="Q564" s="237">
        <f t="shared" si="213"/>
        <v>1232395</v>
      </c>
    </row>
    <row r="565" spans="1:17" s="6" customFormat="1" ht="50.1" customHeight="1">
      <c r="A565" s="502"/>
      <c r="B565" s="449">
        <v>71958000</v>
      </c>
      <c r="C565" s="246" t="s">
        <v>9</v>
      </c>
      <c r="D565" s="242"/>
      <c r="E565" s="255"/>
      <c r="F565" s="256"/>
      <c r="G565" s="242"/>
      <c r="H565" s="275"/>
      <c r="I565" s="259"/>
      <c r="J565" s="454" t="s">
        <v>328</v>
      </c>
      <c r="K565" s="342" t="s">
        <v>332</v>
      </c>
      <c r="L565" s="237">
        <v>901640</v>
      </c>
      <c r="M565" s="237">
        <f t="shared" si="212"/>
        <v>901640</v>
      </c>
      <c r="N565" s="237"/>
      <c r="O565" s="237"/>
      <c r="P565" s="237"/>
      <c r="Q565" s="237">
        <f t="shared" si="213"/>
        <v>901640</v>
      </c>
    </row>
    <row r="566" spans="1:17" s="6" customFormat="1" ht="15.75" customHeight="1">
      <c r="A566" s="502"/>
      <c r="B566" s="449">
        <v>71958000</v>
      </c>
      <c r="C566" s="246" t="s">
        <v>9</v>
      </c>
      <c r="D566" s="242"/>
      <c r="E566" s="255"/>
      <c r="F566" s="256"/>
      <c r="G566" s="242"/>
      <c r="H566" s="275"/>
      <c r="I566" s="259"/>
      <c r="J566" s="454" t="s">
        <v>100</v>
      </c>
      <c r="K566" s="449">
        <v>21</v>
      </c>
      <c r="L566" s="237">
        <v>452969</v>
      </c>
      <c r="M566" s="237">
        <f t="shared" si="212"/>
        <v>452969</v>
      </c>
      <c r="N566" s="237"/>
      <c r="O566" s="237"/>
      <c r="P566" s="237"/>
      <c r="Q566" s="237">
        <f t="shared" si="213"/>
        <v>452969</v>
      </c>
    </row>
    <row r="567" spans="1:17" s="6" customFormat="1" ht="15.75" customHeight="1">
      <c r="A567" s="502">
        <v>13</v>
      </c>
      <c r="B567" s="449">
        <v>71958000</v>
      </c>
      <c r="C567" s="246" t="s">
        <v>9</v>
      </c>
      <c r="D567" s="246" t="s">
        <v>9</v>
      </c>
      <c r="E567" s="255" t="s">
        <v>372</v>
      </c>
      <c r="F567" s="256">
        <v>93</v>
      </c>
      <c r="G567" s="440" t="s">
        <v>38</v>
      </c>
      <c r="H567" s="274">
        <v>1254.2</v>
      </c>
      <c r="I567" s="245">
        <v>45</v>
      </c>
      <c r="J567" s="257" t="s">
        <v>39</v>
      </c>
      <c r="K567" s="440" t="s">
        <v>2</v>
      </c>
      <c r="L567" s="237">
        <f>SUM(L568:L575)</f>
        <v>6857205</v>
      </c>
      <c r="M567" s="237">
        <f>SUM(M568:M575)</f>
        <v>6857205</v>
      </c>
      <c r="N567" s="237">
        <f t="shared" ref="N567:P567" si="214">SUM(N568:N575)</f>
        <v>0</v>
      </c>
      <c r="O567" s="237">
        <f t="shared" si="214"/>
        <v>0</v>
      </c>
      <c r="P567" s="237">
        <f t="shared" si="214"/>
        <v>0</v>
      </c>
      <c r="Q567" s="237">
        <f t="shared" si="213"/>
        <v>6857205</v>
      </c>
    </row>
    <row r="568" spans="1:17" s="6" customFormat="1" ht="15.75" customHeight="1">
      <c r="A568" s="502"/>
      <c r="B568" s="449">
        <v>71958000</v>
      </c>
      <c r="C568" s="246" t="s">
        <v>9</v>
      </c>
      <c r="D568" s="242"/>
      <c r="E568" s="255"/>
      <c r="F568" s="256"/>
      <c r="G568" s="242"/>
      <c r="H568" s="275"/>
      <c r="I568" s="259"/>
      <c r="J568" s="454" t="s">
        <v>101</v>
      </c>
      <c r="K568" s="233" t="s">
        <v>102</v>
      </c>
      <c r="L568" s="237">
        <v>1721447</v>
      </c>
      <c r="M568" s="237">
        <f t="shared" ref="M568:M575" si="215">L568</f>
        <v>1721447</v>
      </c>
      <c r="N568" s="237"/>
      <c r="O568" s="237"/>
      <c r="P568" s="237"/>
      <c r="Q568" s="237">
        <f t="shared" si="213"/>
        <v>1721447</v>
      </c>
    </row>
    <row r="569" spans="1:17" s="6" customFormat="1" ht="15.75" customHeight="1">
      <c r="A569" s="502"/>
      <c r="B569" s="449">
        <v>71958000</v>
      </c>
      <c r="C569" s="246" t="s">
        <v>9</v>
      </c>
      <c r="D569" s="242"/>
      <c r="E569" s="255"/>
      <c r="F569" s="256"/>
      <c r="G569" s="242"/>
      <c r="H569" s="275"/>
      <c r="I569" s="259"/>
      <c r="J569" s="454" t="s">
        <v>98</v>
      </c>
      <c r="K569" s="449">
        <v>10</v>
      </c>
      <c r="L569" s="237">
        <v>1185688</v>
      </c>
      <c r="M569" s="237">
        <f t="shared" si="215"/>
        <v>1185688</v>
      </c>
      <c r="N569" s="237"/>
      <c r="O569" s="237"/>
      <c r="P569" s="237"/>
      <c r="Q569" s="237">
        <f t="shared" si="213"/>
        <v>1185688</v>
      </c>
    </row>
    <row r="570" spans="1:17" s="6" customFormat="1" ht="31.5" customHeight="1">
      <c r="A570" s="502"/>
      <c r="B570" s="449">
        <v>71958000</v>
      </c>
      <c r="C570" s="246" t="s">
        <v>9</v>
      </c>
      <c r="D570" s="246"/>
      <c r="E570" s="246"/>
      <c r="F570" s="449"/>
      <c r="G570" s="449"/>
      <c r="H570" s="344"/>
      <c r="I570" s="235"/>
      <c r="J570" s="454" t="s">
        <v>103</v>
      </c>
      <c r="K570" s="342" t="s">
        <v>104</v>
      </c>
      <c r="L570" s="237">
        <v>1190979</v>
      </c>
      <c r="M570" s="237">
        <f t="shared" si="215"/>
        <v>1190979</v>
      </c>
      <c r="N570" s="237"/>
      <c r="O570" s="237"/>
      <c r="P570" s="237"/>
      <c r="Q570" s="237">
        <f t="shared" si="213"/>
        <v>1190979</v>
      </c>
    </row>
    <row r="571" spans="1:17" s="6" customFormat="1" ht="31.5" customHeight="1">
      <c r="A571" s="502"/>
      <c r="B571" s="449">
        <v>71958000</v>
      </c>
      <c r="C571" s="246" t="s">
        <v>9</v>
      </c>
      <c r="D571" s="246"/>
      <c r="E571" s="246"/>
      <c r="F571" s="449"/>
      <c r="G571" s="449"/>
      <c r="H571" s="344"/>
      <c r="I571" s="235"/>
      <c r="J571" s="454" t="s">
        <v>112</v>
      </c>
      <c r="K571" s="233" t="s">
        <v>113</v>
      </c>
      <c r="L571" s="237">
        <v>1293253</v>
      </c>
      <c r="M571" s="237">
        <f t="shared" si="215"/>
        <v>1293253</v>
      </c>
      <c r="N571" s="237"/>
      <c r="O571" s="237"/>
      <c r="P571" s="237"/>
      <c r="Q571" s="237">
        <f t="shared" si="213"/>
        <v>1293253</v>
      </c>
    </row>
    <row r="572" spans="1:17" s="6" customFormat="1" ht="31.5" customHeight="1">
      <c r="A572" s="502"/>
      <c r="B572" s="449">
        <v>71958000</v>
      </c>
      <c r="C572" s="246" t="s">
        <v>9</v>
      </c>
      <c r="D572" s="246"/>
      <c r="E572" s="246"/>
      <c r="F572" s="449"/>
      <c r="G572" s="449"/>
      <c r="H572" s="344"/>
      <c r="I572" s="235"/>
      <c r="J572" s="454" t="s">
        <v>105</v>
      </c>
      <c r="K572" s="233" t="s">
        <v>106</v>
      </c>
      <c r="L572" s="237">
        <v>735303</v>
      </c>
      <c r="M572" s="237">
        <f t="shared" si="215"/>
        <v>735303</v>
      </c>
      <c r="N572" s="237"/>
      <c r="O572" s="237"/>
      <c r="P572" s="237"/>
      <c r="Q572" s="237">
        <f t="shared" si="213"/>
        <v>735303</v>
      </c>
    </row>
    <row r="573" spans="1:17" s="6" customFormat="1" ht="31.5" customHeight="1">
      <c r="A573" s="502"/>
      <c r="B573" s="449">
        <v>71958000</v>
      </c>
      <c r="C573" s="246" t="s">
        <v>9</v>
      </c>
      <c r="D573" s="246"/>
      <c r="E573" s="246"/>
      <c r="F573" s="449"/>
      <c r="G573" s="449"/>
      <c r="H573" s="344"/>
      <c r="I573" s="235"/>
      <c r="J573" s="454" t="s">
        <v>107</v>
      </c>
      <c r="K573" s="233" t="s">
        <v>108</v>
      </c>
      <c r="L573" s="237">
        <v>423447</v>
      </c>
      <c r="M573" s="237">
        <f t="shared" si="215"/>
        <v>423447</v>
      </c>
      <c r="N573" s="237"/>
      <c r="O573" s="237"/>
      <c r="P573" s="237"/>
      <c r="Q573" s="237">
        <f t="shared" si="213"/>
        <v>423447</v>
      </c>
    </row>
    <row r="574" spans="1:17" s="6" customFormat="1" ht="50.1" customHeight="1">
      <c r="A574" s="502"/>
      <c r="B574" s="449">
        <v>71958000</v>
      </c>
      <c r="C574" s="246" t="s">
        <v>9</v>
      </c>
      <c r="D574" s="242"/>
      <c r="E574" s="255"/>
      <c r="F574" s="256"/>
      <c r="G574" s="242"/>
      <c r="H574" s="275"/>
      <c r="I574" s="259"/>
      <c r="J574" s="454" t="s">
        <v>328</v>
      </c>
      <c r="K574" s="342" t="s">
        <v>332</v>
      </c>
      <c r="L574" s="237">
        <v>163418</v>
      </c>
      <c r="M574" s="237">
        <f t="shared" si="215"/>
        <v>163418</v>
      </c>
      <c r="N574" s="237"/>
      <c r="O574" s="237"/>
      <c r="P574" s="237"/>
      <c r="Q574" s="237">
        <f t="shared" si="213"/>
        <v>163418</v>
      </c>
    </row>
    <row r="575" spans="1:17" s="6" customFormat="1" ht="15.75" customHeight="1">
      <c r="A575" s="502"/>
      <c r="B575" s="449">
        <v>71958000</v>
      </c>
      <c r="C575" s="246" t="s">
        <v>9</v>
      </c>
      <c r="D575" s="242"/>
      <c r="E575" s="255"/>
      <c r="F575" s="256"/>
      <c r="G575" s="242"/>
      <c r="H575" s="275"/>
      <c r="I575" s="259"/>
      <c r="J575" s="454" t="s">
        <v>100</v>
      </c>
      <c r="K575" s="449">
        <v>21</v>
      </c>
      <c r="L575" s="237">
        <v>143670</v>
      </c>
      <c r="M575" s="237">
        <f t="shared" si="215"/>
        <v>143670</v>
      </c>
      <c r="N575" s="237"/>
      <c r="O575" s="237"/>
      <c r="P575" s="237"/>
      <c r="Q575" s="237">
        <f t="shared" si="213"/>
        <v>143670</v>
      </c>
    </row>
    <row r="576" spans="1:17" s="6" customFormat="1" ht="15.75" customHeight="1">
      <c r="A576" s="502">
        <v>14</v>
      </c>
      <c r="B576" s="449">
        <v>71958000</v>
      </c>
      <c r="C576" s="246" t="s">
        <v>9</v>
      </c>
      <c r="D576" s="246" t="s">
        <v>9</v>
      </c>
      <c r="E576" s="242" t="s">
        <v>66</v>
      </c>
      <c r="F576" s="440">
        <v>1</v>
      </c>
      <c r="G576" s="440" t="s">
        <v>38</v>
      </c>
      <c r="H576" s="274">
        <v>8340.7000000000007</v>
      </c>
      <c r="I576" s="245">
        <v>494</v>
      </c>
      <c r="J576" s="257" t="s">
        <v>39</v>
      </c>
      <c r="K576" s="440" t="s">
        <v>2</v>
      </c>
      <c r="L576" s="237">
        <f>SUM(L577:L578)</f>
        <v>7113006</v>
      </c>
      <c r="M576" s="237">
        <f t="shared" ref="M576:P576" si="216">SUM(M577:M578)</f>
        <v>7113006</v>
      </c>
      <c r="N576" s="237">
        <f t="shared" si="216"/>
        <v>0</v>
      </c>
      <c r="O576" s="237">
        <f t="shared" si="216"/>
        <v>0</v>
      </c>
      <c r="P576" s="237">
        <f t="shared" si="216"/>
        <v>0</v>
      </c>
      <c r="Q576" s="237">
        <f t="shared" si="213"/>
        <v>7113006</v>
      </c>
    </row>
    <row r="577" spans="1:17" s="6" customFormat="1" ht="15.75" customHeight="1">
      <c r="A577" s="502"/>
      <c r="B577" s="449">
        <v>71958000</v>
      </c>
      <c r="C577" s="246" t="s">
        <v>9</v>
      </c>
      <c r="D577" s="242"/>
      <c r="E577" s="242"/>
      <c r="F577" s="440"/>
      <c r="G577" s="242"/>
      <c r="H577" s="275"/>
      <c r="I577" s="259"/>
      <c r="J577" s="454" t="s">
        <v>101</v>
      </c>
      <c r="K577" s="233" t="s">
        <v>102</v>
      </c>
      <c r="L577" s="237">
        <v>6963976</v>
      </c>
      <c r="M577" s="237">
        <f>L577</f>
        <v>6963976</v>
      </c>
      <c r="N577" s="237"/>
      <c r="O577" s="237"/>
      <c r="P577" s="237"/>
      <c r="Q577" s="237">
        <f t="shared" si="213"/>
        <v>6963976</v>
      </c>
    </row>
    <row r="578" spans="1:17" s="6" customFormat="1" ht="15.75" customHeight="1">
      <c r="A578" s="502"/>
      <c r="B578" s="449">
        <v>71958000</v>
      </c>
      <c r="C578" s="246" t="s">
        <v>9</v>
      </c>
      <c r="D578" s="242"/>
      <c r="E578" s="242"/>
      <c r="F578" s="440"/>
      <c r="G578" s="242"/>
      <c r="H578" s="275"/>
      <c r="I578" s="259"/>
      <c r="J578" s="454" t="s">
        <v>100</v>
      </c>
      <c r="K578" s="440">
        <v>21</v>
      </c>
      <c r="L578" s="237">
        <v>149030</v>
      </c>
      <c r="M578" s="237">
        <f>L578</f>
        <v>149030</v>
      </c>
      <c r="N578" s="237"/>
      <c r="O578" s="237"/>
      <c r="P578" s="237"/>
      <c r="Q578" s="237">
        <f t="shared" si="213"/>
        <v>149030</v>
      </c>
    </row>
    <row r="579" spans="1:17" s="6" customFormat="1" ht="15.75" customHeight="1">
      <c r="A579" s="502">
        <v>15</v>
      </c>
      <c r="B579" s="449">
        <v>71958000</v>
      </c>
      <c r="C579" s="246" t="s">
        <v>9</v>
      </c>
      <c r="D579" s="246" t="s">
        <v>9</v>
      </c>
      <c r="E579" s="255" t="s">
        <v>67</v>
      </c>
      <c r="F579" s="343">
        <v>67</v>
      </c>
      <c r="G579" s="440" t="s">
        <v>38</v>
      </c>
      <c r="H579" s="274">
        <v>3287.1</v>
      </c>
      <c r="I579" s="245">
        <v>156</v>
      </c>
      <c r="J579" s="257" t="s">
        <v>39</v>
      </c>
      <c r="K579" s="440" t="s">
        <v>2</v>
      </c>
      <c r="L579" s="237">
        <f>SUM(L580:L583)</f>
        <v>7280689</v>
      </c>
      <c r="M579" s="237">
        <f t="shared" ref="M579:P579" si="217">SUM(M580:M583)</f>
        <v>7280689</v>
      </c>
      <c r="N579" s="237">
        <f t="shared" si="217"/>
        <v>0</v>
      </c>
      <c r="O579" s="237">
        <f t="shared" si="217"/>
        <v>0</v>
      </c>
      <c r="P579" s="237">
        <f t="shared" si="217"/>
        <v>0</v>
      </c>
      <c r="Q579" s="237">
        <f t="shared" si="213"/>
        <v>7280689</v>
      </c>
    </row>
    <row r="580" spans="1:17" s="6" customFormat="1" ht="15.75" customHeight="1">
      <c r="A580" s="502"/>
      <c r="B580" s="449">
        <v>71958000</v>
      </c>
      <c r="C580" s="246" t="s">
        <v>9</v>
      </c>
      <c r="D580" s="242"/>
      <c r="E580" s="255"/>
      <c r="F580" s="345"/>
      <c r="G580" s="242"/>
      <c r="H580" s="275"/>
      <c r="I580" s="259"/>
      <c r="J580" s="454" t="s">
        <v>101</v>
      </c>
      <c r="K580" s="233" t="s">
        <v>102</v>
      </c>
      <c r="L580" s="237">
        <v>4114499</v>
      </c>
      <c r="M580" s="237">
        <f>L580</f>
        <v>4114499</v>
      </c>
      <c r="N580" s="237"/>
      <c r="O580" s="237"/>
      <c r="P580" s="237"/>
      <c r="Q580" s="237">
        <f t="shared" si="213"/>
        <v>4114499</v>
      </c>
    </row>
    <row r="581" spans="1:17" s="6" customFormat="1" ht="15.75" customHeight="1">
      <c r="A581" s="502"/>
      <c r="B581" s="449">
        <v>71958000</v>
      </c>
      <c r="C581" s="246" t="s">
        <v>9</v>
      </c>
      <c r="D581" s="242"/>
      <c r="E581" s="255"/>
      <c r="F581" s="256"/>
      <c r="G581" s="242"/>
      <c r="H581" s="275"/>
      <c r="I581" s="259"/>
      <c r="J581" s="454" t="s">
        <v>98</v>
      </c>
      <c r="K581" s="449">
        <v>10</v>
      </c>
      <c r="L581" s="237">
        <v>2576321</v>
      </c>
      <c r="M581" s="237">
        <f>L581</f>
        <v>2576321</v>
      </c>
      <c r="N581" s="237"/>
      <c r="O581" s="237"/>
      <c r="P581" s="237"/>
      <c r="Q581" s="237">
        <f t="shared" si="213"/>
        <v>2576321</v>
      </c>
    </row>
    <row r="582" spans="1:17" s="6" customFormat="1" ht="50.1" customHeight="1">
      <c r="A582" s="502"/>
      <c r="B582" s="449">
        <v>71958000</v>
      </c>
      <c r="C582" s="246" t="s">
        <v>9</v>
      </c>
      <c r="D582" s="242"/>
      <c r="E582" s="255"/>
      <c r="F582" s="256"/>
      <c r="G582" s="242"/>
      <c r="H582" s="275"/>
      <c r="I582" s="259"/>
      <c r="J582" s="454" t="s">
        <v>328</v>
      </c>
      <c r="K582" s="342" t="s">
        <v>332</v>
      </c>
      <c r="L582" s="237">
        <v>437326</v>
      </c>
      <c r="M582" s="237">
        <f>L582</f>
        <v>437326</v>
      </c>
      <c r="N582" s="237"/>
      <c r="O582" s="237"/>
      <c r="P582" s="237"/>
      <c r="Q582" s="237">
        <f t="shared" si="213"/>
        <v>437326</v>
      </c>
    </row>
    <row r="583" spans="1:17" s="6" customFormat="1" ht="15.75" customHeight="1">
      <c r="A583" s="502"/>
      <c r="B583" s="449">
        <v>71958000</v>
      </c>
      <c r="C583" s="246" t="s">
        <v>9</v>
      </c>
      <c r="D583" s="242"/>
      <c r="E583" s="255"/>
      <c r="F583" s="345"/>
      <c r="G583" s="242"/>
      <c r="H583" s="275"/>
      <c r="I583" s="259"/>
      <c r="J583" s="454" t="s">
        <v>100</v>
      </c>
      <c r="K583" s="449">
        <v>21</v>
      </c>
      <c r="L583" s="237">
        <v>152543</v>
      </c>
      <c r="M583" s="237">
        <f>L583</f>
        <v>152543</v>
      </c>
      <c r="N583" s="237"/>
      <c r="O583" s="237"/>
      <c r="P583" s="237"/>
      <c r="Q583" s="237">
        <f t="shared" si="213"/>
        <v>152543</v>
      </c>
    </row>
    <row r="584" spans="1:17" s="6" customFormat="1" ht="15.75" customHeight="1">
      <c r="A584" s="502">
        <v>16</v>
      </c>
      <c r="B584" s="449">
        <v>71958000</v>
      </c>
      <c r="C584" s="246" t="s">
        <v>9</v>
      </c>
      <c r="D584" s="246" t="s">
        <v>9</v>
      </c>
      <c r="E584" s="255" t="s">
        <v>68</v>
      </c>
      <c r="F584" s="343">
        <v>62</v>
      </c>
      <c r="G584" s="440" t="s">
        <v>38</v>
      </c>
      <c r="H584" s="274">
        <v>653.70000000000005</v>
      </c>
      <c r="I584" s="245">
        <v>35</v>
      </c>
      <c r="J584" s="257" t="s">
        <v>39</v>
      </c>
      <c r="K584" s="440" t="s">
        <v>2</v>
      </c>
      <c r="L584" s="237">
        <f>SUM(L585:L592)</f>
        <v>6966543</v>
      </c>
      <c r="M584" s="237">
        <f>SUM(M585:M592)</f>
        <v>6966543</v>
      </c>
      <c r="N584" s="237">
        <f t="shared" ref="N584:P584" si="218">SUM(N585:N592)</f>
        <v>0</v>
      </c>
      <c r="O584" s="237">
        <f t="shared" si="218"/>
        <v>0</v>
      </c>
      <c r="P584" s="237">
        <f t="shared" si="218"/>
        <v>0</v>
      </c>
      <c r="Q584" s="237">
        <f t="shared" ref="Q584:Q592" si="219">M584+N584+O584+P584</f>
        <v>6966543</v>
      </c>
    </row>
    <row r="585" spans="1:17" s="6" customFormat="1" ht="15.75" customHeight="1">
      <c r="A585" s="502"/>
      <c r="B585" s="449">
        <v>71958000</v>
      </c>
      <c r="C585" s="246" t="s">
        <v>9</v>
      </c>
      <c r="D585" s="242"/>
      <c r="E585" s="255"/>
      <c r="F585" s="345"/>
      <c r="G585" s="242"/>
      <c r="H585" s="275"/>
      <c r="I585" s="259"/>
      <c r="J585" s="454" t="s">
        <v>101</v>
      </c>
      <c r="K585" s="233" t="s">
        <v>102</v>
      </c>
      <c r="L585" s="237">
        <v>3004667</v>
      </c>
      <c r="M585" s="237">
        <f t="shared" ref="M585:M592" si="220">L585</f>
        <v>3004667</v>
      </c>
      <c r="N585" s="237"/>
      <c r="O585" s="237"/>
      <c r="P585" s="237"/>
      <c r="Q585" s="237">
        <f t="shared" si="219"/>
        <v>3004667</v>
      </c>
    </row>
    <row r="586" spans="1:17" s="6" customFormat="1" ht="31.5" customHeight="1">
      <c r="A586" s="502"/>
      <c r="B586" s="449">
        <v>71958000</v>
      </c>
      <c r="C586" s="246" t="s">
        <v>9</v>
      </c>
      <c r="D586" s="246"/>
      <c r="E586" s="246"/>
      <c r="F586" s="449"/>
      <c r="G586" s="449"/>
      <c r="H586" s="344"/>
      <c r="I586" s="235"/>
      <c r="J586" s="454" t="s">
        <v>103</v>
      </c>
      <c r="K586" s="342" t="s">
        <v>104</v>
      </c>
      <c r="L586" s="237">
        <v>868879</v>
      </c>
      <c r="M586" s="237">
        <f t="shared" si="220"/>
        <v>868879</v>
      </c>
      <c r="N586" s="237"/>
      <c r="O586" s="237"/>
      <c r="P586" s="237"/>
      <c r="Q586" s="237">
        <f t="shared" si="219"/>
        <v>868879</v>
      </c>
    </row>
    <row r="587" spans="1:17" s="6" customFormat="1" ht="31.5" customHeight="1">
      <c r="A587" s="502"/>
      <c r="B587" s="449">
        <v>71958000</v>
      </c>
      <c r="C587" s="246" t="s">
        <v>9</v>
      </c>
      <c r="D587" s="246"/>
      <c r="E587" s="246"/>
      <c r="F587" s="449"/>
      <c r="G587" s="449"/>
      <c r="H587" s="344"/>
      <c r="I587" s="235"/>
      <c r="J587" s="454" t="s">
        <v>112</v>
      </c>
      <c r="K587" s="233" t="s">
        <v>113</v>
      </c>
      <c r="L587" s="237">
        <v>1455178</v>
      </c>
      <c r="M587" s="237">
        <f t="shared" si="220"/>
        <v>1455178</v>
      </c>
      <c r="N587" s="237"/>
      <c r="O587" s="237"/>
      <c r="P587" s="237"/>
      <c r="Q587" s="237">
        <f t="shared" si="219"/>
        <v>1455178</v>
      </c>
    </row>
    <row r="588" spans="1:17" s="6" customFormat="1" ht="67.5" customHeight="1">
      <c r="A588" s="502"/>
      <c r="B588" s="449">
        <v>71958000</v>
      </c>
      <c r="C588" s="246" t="s">
        <v>9</v>
      </c>
      <c r="D588" s="246"/>
      <c r="E588" s="246"/>
      <c r="F588" s="449"/>
      <c r="G588" s="449"/>
      <c r="H588" s="344"/>
      <c r="I588" s="235"/>
      <c r="J588" s="454" t="s">
        <v>369</v>
      </c>
      <c r="K588" s="449">
        <v>31</v>
      </c>
      <c r="L588" s="237">
        <v>79192</v>
      </c>
      <c r="M588" s="237">
        <f t="shared" si="220"/>
        <v>79192</v>
      </c>
      <c r="N588" s="237"/>
      <c r="O588" s="237"/>
      <c r="P588" s="237"/>
      <c r="Q588" s="237">
        <f t="shared" si="219"/>
        <v>79192</v>
      </c>
    </row>
    <row r="589" spans="1:17" s="6" customFormat="1" ht="31.5" customHeight="1">
      <c r="A589" s="502"/>
      <c r="B589" s="449">
        <v>71958000</v>
      </c>
      <c r="C589" s="246" t="s">
        <v>9</v>
      </c>
      <c r="D589" s="246"/>
      <c r="E589" s="246"/>
      <c r="F589" s="449"/>
      <c r="G589" s="449"/>
      <c r="H589" s="344"/>
      <c r="I589" s="235"/>
      <c r="J589" s="454" t="s">
        <v>105</v>
      </c>
      <c r="K589" s="233" t="s">
        <v>106</v>
      </c>
      <c r="L589" s="237">
        <v>693917</v>
      </c>
      <c r="M589" s="237">
        <f t="shared" si="220"/>
        <v>693917</v>
      </c>
      <c r="N589" s="237"/>
      <c r="O589" s="237"/>
      <c r="P589" s="237"/>
      <c r="Q589" s="237">
        <f t="shared" si="219"/>
        <v>693917</v>
      </c>
    </row>
    <row r="590" spans="1:17" s="6" customFormat="1" ht="31.5" customHeight="1">
      <c r="A590" s="502"/>
      <c r="B590" s="449">
        <v>71958000</v>
      </c>
      <c r="C590" s="246" t="s">
        <v>9</v>
      </c>
      <c r="D590" s="246"/>
      <c r="E590" s="246"/>
      <c r="F590" s="449"/>
      <c r="G590" s="449"/>
      <c r="H590" s="344"/>
      <c r="I590" s="235"/>
      <c r="J590" s="454" t="s">
        <v>107</v>
      </c>
      <c r="K590" s="233" t="s">
        <v>108</v>
      </c>
      <c r="L590" s="237">
        <v>248540</v>
      </c>
      <c r="M590" s="237">
        <f t="shared" si="220"/>
        <v>248540</v>
      </c>
      <c r="N590" s="237"/>
      <c r="O590" s="237"/>
      <c r="P590" s="237"/>
      <c r="Q590" s="237">
        <f t="shared" si="219"/>
        <v>248540</v>
      </c>
    </row>
    <row r="591" spans="1:17" s="6" customFormat="1" ht="50.1" customHeight="1">
      <c r="A591" s="502"/>
      <c r="B591" s="449">
        <v>71958000</v>
      </c>
      <c r="C591" s="246" t="s">
        <v>9</v>
      </c>
      <c r="D591" s="242"/>
      <c r="E591" s="255"/>
      <c r="F591" s="256"/>
      <c r="G591" s="242"/>
      <c r="H591" s="275"/>
      <c r="I591" s="259"/>
      <c r="J591" s="454" t="s">
        <v>328</v>
      </c>
      <c r="K591" s="342" t="s">
        <v>332</v>
      </c>
      <c r="L591" s="237">
        <v>470209</v>
      </c>
      <c r="M591" s="237">
        <f t="shared" si="220"/>
        <v>470209</v>
      </c>
      <c r="N591" s="237"/>
      <c r="O591" s="237"/>
      <c r="P591" s="237"/>
      <c r="Q591" s="237">
        <f t="shared" si="219"/>
        <v>470209</v>
      </c>
    </row>
    <row r="592" spans="1:17" s="6" customFormat="1" ht="15.75" customHeight="1">
      <c r="A592" s="502"/>
      <c r="B592" s="449">
        <v>71958000</v>
      </c>
      <c r="C592" s="246" t="s">
        <v>9</v>
      </c>
      <c r="D592" s="242"/>
      <c r="E592" s="255"/>
      <c r="F592" s="345"/>
      <c r="G592" s="242"/>
      <c r="H592" s="275"/>
      <c r="I592" s="259"/>
      <c r="J592" s="454" t="s">
        <v>100</v>
      </c>
      <c r="K592" s="449">
        <v>21</v>
      </c>
      <c r="L592" s="237">
        <v>145961</v>
      </c>
      <c r="M592" s="237">
        <f t="shared" si="220"/>
        <v>145961</v>
      </c>
      <c r="N592" s="237"/>
      <c r="O592" s="237"/>
      <c r="P592" s="237"/>
      <c r="Q592" s="237">
        <f t="shared" si="219"/>
        <v>145961</v>
      </c>
    </row>
    <row r="593" spans="1:18" s="6" customFormat="1" ht="15.75" customHeight="1">
      <c r="A593" s="502">
        <v>17</v>
      </c>
      <c r="B593" s="449">
        <v>71958000</v>
      </c>
      <c r="C593" s="246" t="s">
        <v>9</v>
      </c>
      <c r="D593" s="246" t="s">
        <v>9</v>
      </c>
      <c r="E593" s="255" t="s">
        <v>178</v>
      </c>
      <c r="F593" s="256" t="s">
        <v>367</v>
      </c>
      <c r="G593" s="440" t="s">
        <v>38</v>
      </c>
      <c r="H593" s="274">
        <v>4067.9</v>
      </c>
      <c r="I593" s="245">
        <v>201</v>
      </c>
      <c r="J593" s="257" t="s">
        <v>39</v>
      </c>
      <c r="K593" s="440" t="s">
        <v>2</v>
      </c>
      <c r="L593" s="237">
        <f>SUM(L594:L595)</f>
        <v>270378.42000000004</v>
      </c>
      <c r="M593" s="237">
        <f t="shared" ref="M593:P593" si="221">SUM(M594:M595)</f>
        <v>20000</v>
      </c>
      <c r="N593" s="237">
        <f t="shared" si="221"/>
        <v>0</v>
      </c>
      <c r="O593" s="237">
        <f t="shared" si="221"/>
        <v>237859.5</v>
      </c>
      <c r="P593" s="237">
        <f t="shared" si="221"/>
        <v>12518.92</v>
      </c>
      <c r="Q593" s="237">
        <f t="shared" si="213"/>
        <v>270378.42</v>
      </c>
    </row>
    <row r="594" spans="1:18" s="6" customFormat="1" ht="51.75" customHeight="1">
      <c r="A594" s="502"/>
      <c r="B594" s="449">
        <v>71958000</v>
      </c>
      <c r="C594" s="246" t="s">
        <v>9</v>
      </c>
      <c r="D594" s="242"/>
      <c r="E594" s="255"/>
      <c r="F594" s="256"/>
      <c r="G594" s="242"/>
      <c r="H594" s="275"/>
      <c r="I594" s="259"/>
      <c r="J594" s="454" t="s">
        <v>48</v>
      </c>
      <c r="K594" s="449">
        <v>20</v>
      </c>
      <c r="L594" s="237">
        <v>250378.42</v>
      </c>
      <c r="M594" s="237"/>
      <c r="N594" s="237"/>
      <c r="O594" s="382">
        <f>ROUND(L594*0.95,2)</f>
        <v>237859.5</v>
      </c>
      <c r="P594" s="382">
        <f>ROUND(L594*0.05,2)</f>
        <v>12518.92</v>
      </c>
      <c r="Q594" s="237">
        <f t="shared" si="213"/>
        <v>250378.42</v>
      </c>
    </row>
    <row r="595" spans="1:18" s="6" customFormat="1" ht="85.15" customHeight="1">
      <c r="A595" s="502"/>
      <c r="B595" s="449">
        <v>71958000</v>
      </c>
      <c r="C595" s="246" t="s">
        <v>9</v>
      </c>
      <c r="D595" s="445"/>
      <c r="E595" s="445"/>
      <c r="F595" s="238"/>
      <c r="G595" s="342"/>
      <c r="H595" s="346"/>
      <c r="I595" s="238"/>
      <c r="J595" s="454" t="s">
        <v>352</v>
      </c>
      <c r="K595" s="233" t="s">
        <v>185</v>
      </c>
      <c r="L595" s="288">
        <v>20000</v>
      </c>
      <c r="M595" s="288">
        <f>L595</f>
        <v>20000</v>
      </c>
      <c r="N595" s="288"/>
      <c r="O595" s="392"/>
      <c r="P595" s="288"/>
      <c r="Q595" s="237">
        <f t="shared" si="213"/>
        <v>20000</v>
      </c>
    </row>
    <row r="596" spans="1:18" ht="21" customHeight="1">
      <c r="A596" s="502">
        <v>18</v>
      </c>
      <c r="B596" s="449">
        <v>71958000</v>
      </c>
      <c r="C596" s="246" t="s">
        <v>9</v>
      </c>
      <c r="D596" s="246" t="s">
        <v>9</v>
      </c>
      <c r="E596" s="255" t="s">
        <v>178</v>
      </c>
      <c r="F596" s="256">
        <v>38</v>
      </c>
      <c r="G596" s="440" t="s">
        <v>38</v>
      </c>
      <c r="H596" s="274">
        <v>3095.6</v>
      </c>
      <c r="I596" s="245">
        <v>157</v>
      </c>
      <c r="J596" s="257" t="s">
        <v>39</v>
      </c>
      <c r="K596" s="440" t="s">
        <v>2</v>
      </c>
      <c r="L596" s="237">
        <f>SUM(L597:L598)</f>
        <v>241610.02</v>
      </c>
      <c r="M596" s="237">
        <f t="shared" ref="M596:P596" si="222">SUM(M597:M598)</f>
        <v>20000</v>
      </c>
      <c r="N596" s="237">
        <f t="shared" si="222"/>
        <v>0</v>
      </c>
      <c r="O596" s="237">
        <f t="shared" si="222"/>
        <v>210529.52</v>
      </c>
      <c r="P596" s="237">
        <f t="shared" si="222"/>
        <v>11080.5</v>
      </c>
      <c r="Q596" s="237">
        <f t="shared" si="213"/>
        <v>241610.02</v>
      </c>
    </row>
    <row r="597" spans="1:18" s="6" customFormat="1" ht="51.75" customHeight="1">
      <c r="A597" s="502"/>
      <c r="B597" s="449">
        <v>71958000</v>
      </c>
      <c r="C597" s="246" t="s">
        <v>9</v>
      </c>
      <c r="D597" s="242"/>
      <c r="E597" s="255"/>
      <c r="F597" s="256"/>
      <c r="G597" s="242"/>
      <c r="H597" s="275"/>
      <c r="I597" s="259"/>
      <c r="J597" s="454" t="s">
        <v>48</v>
      </c>
      <c r="K597" s="449">
        <v>20</v>
      </c>
      <c r="L597" s="237">
        <v>221610.02</v>
      </c>
      <c r="M597" s="237"/>
      <c r="N597" s="237"/>
      <c r="O597" s="382">
        <f>ROUND(L597*0.95,2)</f>
        <v>210529.52</v>
      </c>
      <c r="P597" s="382">
        <f>ROUND(L597*0.05,2)</f>
        <v>11080.5</v>
      </c>
      <c r="Q597" s="237">
        <f t="shared" si="213"/>
        <v>221610.02</v>
      </c>
    </row>
    <row r="598" spans="1:18" ht="84.6" customHeight="1">
      <c r="A598" s="502"/>
      <c r="B598" s="449">
        <v>71958000</v>
      </c>
      <c r="C598" s="246" t="s">
        <v>9</v>
      </c>
      <c r="D598" s="445"/>
      <c r="E598" s="445"/>
      <c r="F598" s="238"/>
      <c r="G598" s="342"/>
      <c r="H598" s="346"/>
      <c r="I598" s="238"/>
      <c r="J598" s="454" t="s">
        <v>352</v>
      </c>
      <c r="K598" s="233" t="s">
        <v>185</v>
      </c>
      <c r="L598" s="288">
        <v>20000</v>
      </c>
      <c r="M598" s="288">
        <f>L598</f>
        <v>20000</v>
      </c>
      <c r="N598" s="288"/>
      <c r="O598" s="392"/>
      <c r="P598" s="288"/>
      <c r="Q598" s="237">
        <f t="shared" si="213"/>
        <v>20000</v>
      </c>
    </row>
    <row r="599" spans="1:18" ht="15.6" customHeight="1">
      <c r="A599" s="502">
        <v>19</v>
      </c>
      <c r="B599" s="449">
        <v>71958000</v>
      </c>
      <c r="C599" s="246" t="s">
        <v>9</v>
      </c>
      <c r="D599" s="246" t="s">
        <v>9</v>
      </c>
      <c r="E599" s="255" t="s">
        <v>178</v>
      </c>
      <c r="F599" s="258" t="s">
        <v>368</v>
      </c>
      <c r="G599" s="440" t="s">
        <v>38</v>
      </c>
      <c r="H599" s="274">
        <v>5757.4</v>
      </c>
      <c r="I599" s="245">
        <v>288</v>
      </c>
      <c r="J599" s="257" t="s">
        <v>39</v>
      </c>
      <c r="K599" s="440" t="s">
        <v>2</v>
      </c>
      <c r="L599" s="237">
        <f>SUM(L600:L601)</f>
        <v>776900.68</v>
      </c>
      <c r="M599" s="237">
        <f t="shared" ref="M599:P599" si="223">SUM(M600:M601)</f>
        <v>20000</v>
      </c>
      <c r="N599" s="237">
        <f t="shared" si="223"/>
        <v>0</v>
      </c>
      <c r="O599" s="237">
        <f t="shared" si="223"/>
        <v>719055.65</v>
      </c>
      <c r="P599" s="237">
        <f t="shared" si="223"/>
        <v>37845.03</v>
      </c>
      <c r="Q599" s="237">
        <f t="shared" si="213"/>
        <v>776900.68</v>
      </c>
    </row>
    <row r="600" spans="1:18" ht="51.75" customHeight="1">
      <c r="A600" s="502"/>
      <c r="B600" s="449">
        <v>71958000</v>
      </c>
      <c r="C600" s="246" t="s">
        <v>9</v>
      </c>
      <c r="D600" s="242"/>
      <c r="E600" s="255"/>
      <c r="F600" s="258"/>
      <c r="G600" s="242"/>
      <c r="H600" s="275"/>
      <c r="I600" s="259"/>
      <c r="J600" s="454" t="s">
        <v>48</v>
      </c>
      <c r="K600" s="449">
        <v>20</v>
      </c>
      <c r="L600" s="237">
        <v>756900.68</v>
      </c>
      <c r="M600" s="237"/>
      <c r="N600" s="237"/>
      <c r="O600" s="382">
        <f>ROUND(L600*0.95,2)</f>
        <v>719055.65</v>
      </c>
      <c r="P600" s="382">
        <f>ROUND(L600*0.05,2)</f>
        <v>37845.03</v>
      </c>
      <c r="Q600" s="237">
        <f t="shared" si="213"/>
        <v>756900.68</v>
      </c>
      <c r="R600" s="215"/>
    </row>
    <row r="601" spans="1:18" ht="83.45" customHeight="1">
      <c r="A601" s="502"/>
      <c r="B601" s="449">
        <v>71958000</v>
      </c>
      <c r="C601" s="246" t="s">
        <v>9</v>
      </c>
      <c r="D601" s="242"/>
      <c r="E601" s="255"/>
      <c r="F601" s="258"/>
      <c r="G601" s="242"/>
      <c r="H601" s="275"/>
      <c r="I601" s="259"/>
      <c r="J601" s="454" t="s">
        <v>352</v>
      </c>
      <c r="K601" s="233" t="s">
        <v>185</v>
      </c>
      <c r="L601" s="237">
        <v>20000</v>
      </c>
      <c r="M601" s="237">
        <v>20000</v>
      </c>
      <c r="N601" s="237"/>
      <c r="O601" s="237"/>
      <c r="P601" s="237"/>
      <c r="Q601" s="237">
        <f t="shared" si="213"/>
        <v>20000</v>
      </c>
    </row>
    <row r="602" spans="1:18" ht="22.15" customHeight="1">
      <c r="A602" s="502">
        <v>20</v>
      </c>
      <c r="B602" s="449">
        <v>71958000</v>
      </c>
      <c r="C602" s="246" t="s">
        <v>9</v>
      </c>
      <c r="D602" s="246" t="s">
        <v>9</v>
      </c>
      <c r="E602" s="255" t="s">
        <v>64</v>
      </c>
      <c r="F602" s="343">
        <v>4</v>
      </c>
      <c r="G602" s="440" t="s">
        <v>38</v>
      </c>
      <c r="H602" s="274">
        <v>2491.1</v>
      </c>
      <c r="I602" s="245">
        <v>87</v>
      </c>
      <c r="J602" s="257" t="s">
        <v>39</v>
      </c>
      <c r="K602" s="440" t="s">
        <v>2</v>
      </c>
      <c r="L602" s="237">
        <f>SUM(L603:L604)</f>
        <v>507811.26</v>
      </c>
      <c r="M602" s="237">
        <f t="shared" ref="M602:P602" si="224">SUM(M603:M604)</f>
        <v>20000</v>
      </c>
      <c r="N602" s="237">
        <f t="shared" si="224"/>
        <v>0</v>
      </c>
      <c r="O602" s="237">
        <f t="shared" si="224"/>
        <v>463420.7</v>
      </c>
      <c r="P602" s="237">
        <f t="shared" si="224"/>
        <v>24390.560000000001</v>
      </c>
      <c r="Q602" s="237">
        <f t="shared" si="213"/>
        <v>507811.26</v>
      </c>
    </row>
    <row r="603" spans="1:18" ht="51.75" customHeight="1">
      <c r="A603" s="502"/>
      <c r="B603" s="449">
        <v>71958000</v>
      </c>
      <c r="C603" s="246" t="s">
        <v>9</v>
      </c>
      <c r="D603" s="242"/>
      <c r="E603" s="255"/>
      <c r="F603" s="258"/>
      <c r="G603" s="242"/>
      <c r="H603" s="275"/>
      <c r="I603" s="259"/>
      <c r="J603" s="454" t="s">
        <v>48</v>
      </c>
      <c r="K603" s="449">
        <v>20</v>
      </c>
      <c r="L603" s="237">
        <v>487811.26</v>
      </c>
      <c r="M603" s="237"/>
      <c r="N603" s="237"/>
      <c r="O603" s="382">
        <f>ROUND(L603*0.95,2)</f>
        <v>463420.7</v>
      </c>
      <c r="P603" s="382">
        <f>ROUND(L603*0.05,2)</f>
        <v>24390.560000000001</v>
      </c>
      <c r="Q603" s="237">
        <f t="shared" si="213"/>
        <v>487811.26</v>
      </c>
      <c r="R603" s="215"/>
    </row>
    <row r="604" spans="1:18" ht="80.45" customHeight="1">
      <c r="A604" s="502"/>
      <c r="B604" s="449">
        <v>71958000</v>
      </c>
      <c r="C604" s="246" t="s">
        <v>9</v>
      </c>
      <c r="D604" s="242"/>
      <c r="E604" s="255"/>
      <c r="F604" s="258"/>
      <c r="G604" s="242"/>
      <c r="H604" s="275"/>
      <c r="I604" s="259"/>
      <c r="J604" s="454" t="s">
        <v>352</v>
      </c>
      <c r="K604" s="233" t="s">
        <v>185</v>
      </c>
      <c r="L604" s="237">
        <v>20000</v>
      </c>
      <c r="M604" s="237">
        <f>L604</f>
        <v>20000</v>
      </c>
      <c r="N604" s="237"/>
      <c r="O604" s="237"/>
      <c r="P604" s="237"/>
      <c r="Q604" s="237">
        <f t="shared" si="213"/>
        <v>20000</v>
      </c>
    </row>
    <row r="605" spans="1:18" ht="19.149999999999999" customHeight="1">
      <c r="A605" s="502">
        <v>21</v>
      </c>
      <c r="B605" s="449">
        <v>71958000</v>
      </c>
      <c r="C605" s="246" t="s">
        <v>9</v>
      </c>
      <c r="D605" s="246" t="s">
        <v>9</v>
      </c>
      <c r="E605" s="255" t="s">
        <v>64</v>
      </c>
      <c r="F605" s="343">
        <v>6</v>
      </c>
      <c r="G605" s="440" t="s">
        <v>38</v>
      </c>
      <c r="H605" s="274">
        <v>2466.8000000000002</v>
      </c>
      <c r="I605" s="245">
        <v>106</v>
      </c>
      <c r="J605" s="257" t="s">
        <v>39</v>
      </c>
      <c r="K605" s="440" t="s">
        <v>2</v>
      </c>
      <c r="L605" s="237">
        <f>SUM(L606:L607)</f>
        <v>507485.26</v>
      </c>
      <c r="M605" s="237">
        <f t="shared" ref="M605:P605" si="225">SUM(M606:M607)</f>
        <v>20000</v>
      </c>
      <c r="N605" s="237">
        <f t="shared" si="225"/>
        <v>0</v>
      </c>
      <c r="O605" s="237">
        <f t="shared" si="225"/>
        <v>463111</v>
      </c>
      <c r="P605" s="237">
        <f t="shared" si="225"/>
        <v>24374.26</v>
      </c>
      <c r="Q605" s="237">
        <f t="shared" si="213"/>
        <v>507485.26</v>
      </c>
    </row>
    <row r="606" spans="1:18" ht="51.75" customHeight="1">
      <c r="A606" s="502"/>
      <c r="B606" s="449">
        <v>71958000</v>
      </c>
      <c r="C606" s="246" t="s">
        <v>9</v>
      </c>
      <c r="D606" s="242"/>
      <c r="E606" s="255"/>
      <c r="F606" s="258"/>
      <c r="G606" s="242"/>
      <c r="H606" s="275"/>
      <c r="I606" s="259"/>
      <c r="J606" s="454" t="s">
        <v>48</v>
      </c>
      <c r="K606" s="449">
        <v>20</v>
      </c>
      <c r="L606" s="237">
        <v>487485.26</v>
      </c>
      <c r="M606" s="237"/>
      <c r="N606" s="237"/>
      <c r="O606" s="382">
        <f>ROUND(L606*0.95,2)</f>
        <v>463111</v>
      </c>
      <c r="P606" s="382">
        <f>ROUND(L606*0.05,2)</f>
        <v>24374.26</v>
      </c>
      <c r="Q606" s="237">
        <f t="shared" si="213"/>
        <v>487485.26</v>
      </c>
      <c r="R606" s="215"/>
    </row>
    <row r="607" spans="1:18" ht="82.9" customHeight="1">
      <c r="A607" s="502"/>
      <c r="B607" s="449">
        <v>71958000</v>
      </c>
      <c r="C607" s="246" t="s">
        <v>9</v>
      </c>
      <c r="D607" s="242"/>
      <c r="E607" s="255"/>
      <c r="F607" s="258"/>
      <c r="G607" s="242"/>
      <c r="H607" s="275"/>
      <c r="I607" s="259"/>
      <c r="J607" s="454" t="s">
        <v>352</v>
      </c>
      <c r="K607" s="233" t="s">
        <v>185</v>
      </c>
      <c r="L607" s="237">
        <v>20000</v>
      </c>
      <c r="M607" s="237">
        <f>L607</f>
        <v>20000</v>
      </c>
      <c r="N607" s="237"/>
      <c r="O607" s="237"/>
      <c r="P607" s="237"/>
      <c r="Q607" s="237">
        <f t="shared" si="213"/>
        <v>20000</v>
      </c>
    </row>
    <row r="608" spans="1:18" ht="18" customHeight="1">
      <c r="A608" s="502">
        <v>22</v>
      </c>
      <c r="B608" s="449">
        <v>71958000</v>
      </c>
      <c r="C608" s="246" t="s">
        <v>9</v>
      </c>
      <c r="D608" s="246" t="s">
        <v>9</v>
      </c>
      <c r="E608" s="255" t="s">
        <v>65</v>
      </c>
      <c r="F608" s="256">
        <v>34</v>
      </c>
      <c r="G608" s="440" t="s">
        <v>38</v>
      </c>
      <c r="H608" s="274">
        <v>3277.7</v>
      </c>
      <c r="I608" s="245">
        <v>168</v>
      </c>
      <c r="J608" s="257" t="s">
        <v>39</v>
      </c>
      <c r="K608" s="440" t="s">
        <v>2</v>
      </c>
      <c r="L608" s="237">
        <f>SUM(L609:L610)</f>
        <v>244755.49</v>
      </c>
      <c r="M608" s="237">
        <f t="shared" ref="M608:P608" si="226">SUM(M609:M610)</f>
        <v>20000</v>
      </c>
      <c r="N608" s="237">
        <f t="shared" si="226"/>
        <v>0</v>
      </c>
      <c r="O608" s="237">
        <f t="shared" si="226"/>
        <v>213517.72</v>
      </c>
      <c r="P608" s="237">
        <f t="shared" si="226"/>
        <v>11237.77</v>
      </c>
      <c r="Q608" s="237">
        <f t="shared" si="213"/>
        <v>244755.49</v>
      </c>
    </row>
    <row r="609" spans="1:17" ht="51.75" customHeight="1">
      <c r="A609" s="502"/>
      <c r="B609" s="449">
        <v>71958000</v>
      </c>
      <c r="C609" s="246" t="s">
        <v>9</v>
      </c>
      <c r="D609" s="242"/>
      <c r="E609" s="255"/>
      <c r="F609" s="258"/>
      <c r="G609" s="242"/>
      <c r="H609" s="275"/>
      <c r="I609" s="259"/>
      <c r="J609" s="454" t="s">
        <v>48</v>
      </c>
      <c r="K609" s="449">
        <v>20</v>
      </c>
      <c r="L609" s="237">
        <v>224755.49</v>
      </c>
      <c r="M609" s="237"/>
      <c r="N609" s="237"/>
      <c r="O609" s="382">
        <f>ROUND(L609*0.95,2)</f>
        <v>213517.72</v>
      </c>
      <c r="P609" s="382">
        <f>ROUND(L609*0.05,2)</f>
        <v>11237.77</v>
      </c>
      <c r="Q609" s="237">
        <f t="shared" si="213"/>
        <v>224755.49</v>
      </c>
    </row>
    <row r="610" spans="1:17" ht="81.599999999999994" customHeight="1">
      <c r="A610" s="502"/>
      <c r="B610" s="449">
        <v>71958000</v>
      </c>
      <c r="C610" s="246" t="s">
        <v>9</v>
      </c>
      <c r="D610" s="242"/>
      <c r="E610" s="255"/>
      <c r="F610" s="258"/>
      <c r="G610" s="242"/>
      <c r="H610" s="275"/>
      <c r="I610" s="259"/>
      <c r="J610" s="454" t="s">
        <v>352</v>
      </c>
      <c r="K610" s="233" t="s">
        <v>185</v>
      </c>
      <c r="L610" s="237">
        <v>20000</v>
      </c>
      <c r="M610" s="237">
        <f>L610</f>
        <v>20000</v>
      </c>
      <c r="N610" s="237"/>
      <c r="O610" s="237"/>
      <c r="P610" s="237"/>
      <c r="Q610" s="237">
        <f t="shared" si="213"/>
        <v>20000</v>
      </c>
    </row>
    <row r="611" spans="1:17" ht="15.75">
      <c r="A611" s="510">
        <v>23</v>
      </c>
      <c r="B611" s="449">
        <v>71958000</v>
      </c>
      <c r="C611" s="246" t="s">
        <v>9</v>
      </c>
      <c r="D611" s="246" t="s">
        <v>9</v>
      </c>
      <c r="E611" s="255" t="s">
        <v>65</v>
      </c>
      <c r="F611" s="256">
        <v>76</v>
      </c>
      <c r="G611" s="440" t="s">
        <v>38</v>
      </c>
      <c r="H611" s="274">
        <v>1640</v>
      </c>
      <c r="I611" s="245">
        <v>80</v>
      </c>
      <c r="J611" s="257" t="s">
        <v>39</v>
      </c>
      <c r="K611" s="440" t="s">
        <v>2</v>
      </c>
      <c r="L611" s="237">
        <f>SUM(L612:L613)</f>
        <v>194677.27</v>
      </c>
      <c r="M611" s="237">
        <f t="shared" ref="M611:P611" si="227">SUM(M612:M613)</f>
        <v>20000</v>
      </c>
      <c r="N611" s="237">
        <f t="shared" si="227"/>
        <v>0</v>
      </c>
      <c r="O611" s="237">
        <f t="shared" si="227"/>
        <v>165943.41</v>
      </c>
      <c r="P611" s="237">
        <f t="shared" si="227"/>
        <v>8733.86</v>
      </c>
      <c r="Q611" s="237">
        <f>M611+N611+O611+P611</f>
        <v>194677.27000000002</v>
      </c>
    </row>
    <row r="612" spans="1:17" ht="47.45" customHeight="1">
      <c r="A612" s="511"/>
      <c r="B612" s="449">
        <v>71958000</v>
      </c>
      <c r="C612" s="246" t="s">
        <v>9</v>
      </c>
      <c r="D612" s="242"/>
      <c r="E612" s="255"/>
      <c r="F612" s="258"/>
      <c r="G612" s="242"/>
      <c r="H612" s="275"/>
      <c r="I612" s="259"/>
      <c r="J612" s="454" t="s">
        <v>48</v>
      </c>
      <c r="K612" s="449">
        <v>20</v>
      </c>
      <c r="L612" s="237">
        <v>174677.27</v>
      </c>
      <c r="M612" s="237"/>
      <c r="N612" s="237"/>
      <c r="O612" s="237">
        <f>ROUND(L612*0.95,2)</f>
        <v>165943.41</v>
      </c>
      <c r="P612" s="237">
        <f>ROUND(L612*0.05,2)</f>
        <v>8733.86</v>
      </c>
      <c r="Q612" s="237">
        <f>M612+N612+O612+P612</f>
        <v>174677.27000000002</v>
      </c>
    </row>
    <row r="613" spans="1:17" ht="83.45" customHeight="1">
      <c r="A613" s="512"/>
      <c r="B613" s="449">
        <v>71958000</v>
      </c>
      <c r="C613" s="246" t="s">
        <v>9</v>
      </c>
      <c r="D613" s="242"/>
      <c r="E613" s="255"/>
      <c r="F613" s="258"/>
      <c r="G613" s="242"/>
      <c r="H613" s="275"/>
      <c r="I613" s="259"/>
      <c r="J613" s="454" t="s">
        <v>352</v>
      </c>
      <c r="K613" s="233" t="s">
        <v>185</v>
      </c>
      <c r="L613" s="237">
        <v>20000</v>
      </c>
      <c r="M613" s="237">
        <f>L613</f>
        <v>20000</v>
      </c>
      <c r="N613" s="237"/>
      <c r="O613" s="237"/>
      <c r="P613" s="237"/>
      <c r="Q613" s="237">
        <f>M613+N613+O613+P613</f>
        <v>20000</v>
      </c>
    </row>
    <row r="614" spans="1:17" ht="19.899999999999999" customHeight="1">
      <c r="A614" s="502">
        <v>24</v>
      </c>
      <c r="B614" s="449">
        <v>71958000</v>
      </c>
      <c r="C614" s="246" t="s">
        <v>9</v>
      </c>
      <c r="D614" s="246" t="s">
        <v>9</v>
      </c>
      <c r="E614" s="255" t="s">
        <v>65</v>
      </c>
      <c r="F614" s="256" t="s">
        <v>361</v>
      </c>
      <c r="G614" s="440" t="s">
        <v>38</v>
      </c>
      <c r="H614" s="274">
        <v>1657.8</v>
      </c>
      <c r="I614" s="245">
        <v>69</v>
      </c>
      <c r="J614" s="257" t="s">
        <v>39</v>
      </c>
      <c r="K614" s="440" t="s">
        <v>2</v>
      </c>
      <c r="L614" s="237">
        <f>SUM(L615:L616)</f>
        <v>194677.27</v>
      </c>
      <c r="M614" s="237">
        <f t="shared" ref="M614:P614" si="228">SUM(M615:M616)</f>
        <v>20000</v>
      </c>
      <c r="N614" s="237">
        <f t="shared" si="228"/>
        <v>0</v>
      </c>
      <c r="O614" s="237">
        <f t="shared" si="228"/>
        <v>165943.41</v>
      </c>
      <c r="P614" s="237">
        <f t="shared" si="228"/>
        <v>8733.86</v>
      </c>
      <c r="Q614" s="237">
        <f>M614+N614+O614+P614</f>
        <v>194677.27000000002</v>
      </c>
    </row>
    <row r="615" spans="1:17" ht="51.75" customHeight="1">
      <c r="A615" s="502"/>
      <c r="B615" s="449">
        <v>71958000</v>
      </c>
      <c r="C615" s="246" t="s">
        <v>9</v>
      </c>
      <c r="D615" s="242"/>
      <c r="E615" s="255"/>
      <c r="F615" s="258"/>
      <c r="G615" s="242"/>
      <c r="H615" s="275"/>
      <c r="I615" s="259"/>
      <c r="J615" s="454" t="s">
        <v>48</v>
      </c>
      <c r="K615" s="449">
        <v>20</v>
      </c>
      <c r="L615" s="237">
        <v>174677.27</v>
      </c>
      <c r="M615" s="237"/>
      <c r="N615" s="237"/>
      <c r="O615" s="382">
        <f>ROUND(L615*0.95,2)</f>
        <v>165943.41</v>
      </c>
      <c r="P615" s="382">
        <f>ROUND(L615*0.05,2)</f>
        <v>8733.86</v>
      </c>
      <c r="Q615" s="237">
        <f t="shared" si="213"/>
        <v>174677.27000000002</v>
      </c>
    </row>
    <row r="616" spans="1:17" ht="78.599999999999994" customHeight="1">
      <c r="A616" s="502"/>
      <c r="B616" s="449">
        <v>71958000</v>
      </c>
      <c r="C616" s="246" t="s">
        <v>9</v>
      </c>
      <c r="D616" s="242"/>
      <c r="E616" s="255"/>
      <c r="F616" s="258"/>
      <c r="G616" s="242"/>
      <c r="H616" s="275"/>
      <c r="I616" s="259"/>
      <c r="J616" s="454" t="s">
        <v>352</v>
      </c>
      <c r="K616" s="233" t="s">
        <v>185</v>
      </c>
      <c r="L616" s="237">
        <v>20000</v>
      </c>
      <c r="M616" s="237">
        <f>L616</f>
        <v>20000</v>
      </c>
      <c r="N616" s="237"/>
      <c r="O616" s="237"/>
      <c r="P616" s="237"/>
      <c r="Q616" s="237">
        <f t="shared" si="213"/>
        <v>20000</v>
      </c>
    </row>
    <row r="617" spans="1:17" ht="18" customHeight="1">
      <c r="A617" s="502">
        <v>25</v>
      </c>
      <c r="B617" s="449">
        <v>71958000</v>
      </c>
      <c r="C617" s="246" t="s">
        <v>9</v>
      </c>
      <c r="D617" s="246" t="s">
        <v>9</v>
      </c>
      <c r="E617" s="255" t="s">
        <v>65</v>
      </c>
      <c r="F617" s="256" t="s">
        <v>362</v>
      </c>
      <c r="G617" s="440" t="s">
        <v>38</v>
      </c>
      <c r="H617" s="274">
        <v>1647.8</v>
      </c>
      <c r="I617" s="245">
        <v>73</v>
      </c>
      <c r="J617" s="257" t="s">
        <v>39</v>
      </c>
      <c r="K617" s="440" t="s">
        <v>2</v>
      </c>
      <c r="L617" s="237">
        <f>SUM(L618:L619)</f>
        <v>194677.27</v>
      </c>
      <c r="M617" s="237">
        <f t="shared" ref="M617:P617" si="229">SUM(M618:M619)</f>
        <v>20000</v>
      </c>
      <c r="N617" s="237">
        <f t="shared" si="229"/>
        <v>0</v>
      </c>
      <c r="O617" s="237">
        <f t="shared" si="229"/>
        <v>165943.41</v>
      </c>
      <c r="P617" s="237">
        <f t="shared" si="229"/>
        <v>8733.86</v>
      </c>
      <c r="Q617" s="237">
        <f t="shared" si="213"/>
        <v>194677.27000000002</v>
      </c>
    </row>
    <row r="618" spans="1:17" ht="51.75" customHeight="1">
      <c r="A618" s="502"/>
      <c r="B618" s="449">
        <v>71958000</v>
      </c>
      <c r="C618" s="246" t="s">
        <v>9</v>
      </c>
      <c r="D618" s="242"/>
      <c r="E618" s="255"/>
      <c r="F618" s="258"/>
      <c r="G618" s="242"/>
      <c r="H618" s="275"/>
      <c r="I618" s="259"/>
      <c r="J618" s="454" t="s">
        <v>48</v>
      </c>
      <c r="K618" s="449">
        <v>20</v>
      </c>
      <c r="L618" s="237">
        <v>174677.27</v>
      </c>
      <c r="M618" s="237"/>
      <c r="N618" s="237"/>
      <c r="O618" s="382">
        <f>ROUND(L618*0.95,2)</f>
        <v>165943.41</v>
      </c>
      <c r="P618" s="382">
        <f>ROUND(L618*0.05,2)</f>
        <v>8733.86</v>
      </c>
      <c r="Q618" s="237">
        <f t="shared" si="213"/>
        <v>174677.27000000002</v>
      </c>
    </row>
    <row r="619" spans="1:17" s="8" customFormat="1" ht="83.45" customHeight="1">
      <c r="A619" s="502"/>
      <c r="B619" s="449">
        <v>71958000</v>
      </c>
      <c r="C619" s="246" t="s">
        <v>9</v>
      </c>
      <c r="D619" s="242"/>
      <c r="E619" s="255"/>
      <c r="F619" s="258"/>
      <c r="G619" s="242"/>
      <c r="H619" s="275"/>
      <c r="I619" s="259"/>
      <c r="J619" s="454" t="s">
        <v>352</v>
      </c>
      <c r="K619" s="233" t="s">
        <v>185</v>
      </c>
      <c r="L619" s="237">
        <v>20000</v>
      </c>
      <c r="M619" s="237">
        <f>L619</f>
        <v>20000</v>
      </c>
      <c r="N619" s="237"/>
      <c r="O619" s="237"/>
      <c r="P619" s="237"/>
      <c r="Q619" s="237">
        <f t="shared" si="213"/>
        <v>20000</v>
      </c>
    </row>
    <row r="620" spans="1:17" s="14" customFormat="1" ht="18.75" customHeight="1">
      <c r="A620" s="502">
        <v>26</v>
      </c>
      <c r="B620" s="449">
        <v>71958000</v>
      </c>
      <c r="C620" s="246" t="s">
        <v>9</v>
      </c>
      <c r="D620" s="246" t="s">
        <v>9</v>
      </c>
      <c r="E620" s="255" t="s">
        <v>372</v>
      </c>
      <c r="F620" s="256">
        <v>28</v>
      </c>
      <c r="G620" s="440" t="s">
        <v>38</v>
      </c>
      <c r="H620" s="274">
        <v>4913.3999999999996</v>
      </c>
      <c r="I620" s="245">
        <v>241</v>
      </c>
      <c r="J620" s="257" t="s">
        <v>39</v>
      </c>
      <c r="K620" s="440" t="s">
        <v>2</v>
      </c>
      <c r="L620" s="237">
        <f>SUM(L621:L622)</f>
        <v>296154.33</v>
      </c>
      <c r="M620" s="237">
        <f t="shared" ref="M620:P620" si="230">SUM(M621:M622)</f>
        <v>20000</v>
      </c>
      <c r="N620" s="237">
        <f t="shared" si="230"/>
        <v>0</v>
      </c>
      <c r="O620" s="237">
        <f t="shared" si="230"/>
        <v>262346.61</v>
      </c>
      <c r="P620" s="237">
        <f t="shared" si="230"/>
        <v>13807.72</v>
      </c>
      <c r="Q620" s="237">
        <f t="shared" si="213"/>
        <v>296154.32999999996</v>
      </c>
    </row>
    <row r="621" spans="1:17" s="14" customFormat="1" ht="51.75" customHeight="1">
      <c r="A621" s="502"/>
      <c r="B621" s="449">
        <v>71958000</v>
      </c>
      <c r="C621" s="246" t="s">
        <v>9</v>
      </c>
      <c r="D621" s="242"/>
      <c r="E621" s="255"/>
      <c r="F621" s="258"/>
      <c r="G621" s="242"/>
      <c r="H621" s="275"/>
      <c r="I621" s="259"/>
      <c r="J621" s="454" t="s">
        <v>48</v>
      </c>
      <c r="K621" s="449">
        <v>20</v>
      </c>
      <c r="L621" s="237">
        <v>276154.33</v>
      </c>
      <c r="M621" s="237"/>
      <c r="N621" s="237"/>
      <c r="O621" s="382">
        <f>ROUND(L621*0.95,2)</f>
        <v>262346.61</v>
      </c>
      <c r="P621" s="382">
        <f>ROUND(L621*0.05,2)</f>
        <v>13807.72</v>
      </c>
      <c r="Q621" s="237">
        <f t="shared" si="213"/>
        <v>276154.32999999996</v>
      </c>
    </row>
    <row r="622" spans="1:17" s="6" customFormat="1" ht="85.15" customHeight="1">
      <c r="A622" s="502"/>
      <c r="B622" s="449">
        <v>71958000</v>
      </c>
      <c r="C622" s="246" t="s">
        <v>9</v>
      </c>
      <c r="D622" s="242"/>
      <c r="E622" s="255"/>
      <c r="F622" s="258"/>
      <c r="G622" s="242"/>
      <c r="H622" s="275"/>
      <c r="I622" s="259"/>
      <c r="J622" s="454" t="s">
        <v>352</v>
      </c>
      <c r="K622" s="233" t="s">
        <v>185</v>
      </c>
      <c r="L622" s="237">
        <v>20000</v>
      </c>
      <c r="M622" s="237">
        <f>L622</f>
        <v>20000</v>
      </c>
      <c r="N622" s="237"/>
      <c r="O622" s="237"/>
      <c r="P622" s="237"/>
      <c r="Q622" s="237">
        <f t="shared" si="213"/>
        <v>20000</v>
      </c>
    </row>
    <row r="623" spans="1:17" s="6" customFormat="1" ht="15.75" customHeight="1">
      <c r="A623" s="502">
        <v>27</v>
      </c>
      <c r="B623" s="449">
        <v>71958000</v>
      </c>
      <c r="C623" s="246" t="s">
        <v>9</v>
      </c>
      <c r="D623" s="246" t="s">
        <v>9</v>
      </c>
      <c r="E623" s="255" t="s">
        <v>372</v>
      </c>
      <c r="F623" s="256">
        <v>34</v>
      </c>
      <c r="G623" s="440" t="s">
        <v>38</v>
      </c>
      <c r="H623" s="274">
        <v>3280.9</v>
      </c>
      <c r="I623" s="245">
        <v>184</v>
      </c>
      <c r="J623" s="257" t="s">
        <v>39</v>
      </c>
      <c r="K623" s="440" t="s">
        <v>2</v>
      </c>
      <c r="L623" s="237">
        <f>SUM(L624:L625)</f>
        <v>236542.5</v>
      </c>
      <c r="M623" s="237">
        <f t="shared" ref="M623:P623" si="231">SUM(M624:M625)</f>
        <v>20000</v>
      </c>
      <c r="N623" s="237">
        <f t="shared" si="231"/>
        <v>0</v>
      </c>
      <c r="O623" s="237">
        <f t="shared" si="231"/>
        <v>205715.38</v>
      </c>
      <c r="P623" s="237">
        <f t="shared" si="231"/>
        <v>10827.119999999995</v>
      </c>
      <c r="Q623" s="237">
        <f t="shared" si="213"/>
        <v>236542.5</v>
      </c>
    </row>
    <row r="624" spans="1:17" s="6" customFormat="1" ht="51.75" customHeight="1">
      <c r="A624" s="502"/>
      <c r="B624" s="449">
        <v>71958000</v>
      </c>
      <c r="C624" s="246" t="s">
        <v>9</v>
      </c>
      <c r="D624" s="242"/>
      <c r="E624" s="255"/>
      <c r="F624" s="258"/>
      <c r="G624" s="242"/>
      <c r="H624" s="275"/>
      <c r="I624" s="259"/>
      <c r="J624" s="454" t="s">
        <v>48</v>
      </c>
      <c r="K624" s="449">
        <v>20</v>
      </c>
      <c r="L624" s="237">
        <v>216542.5</v>
      </c>
      <c r="M624" s="237"/>
      <c r="N624" s="237"/>
      <c r="O624" s="382">
        <f>ROUND(L624*0.95,2)</f>
        <v>205715.38</v>
      </c>
      <c r="P624" s="382">
        <f>L624-O624</f>
        <v>10827.119999999995</v>
      </c>
      <c r="Q624" s="237">
        <f t="shared" si="213"/>
        <v>216542.5</v>
      </c>
    </row>
    <row r="625" spans="1:17" s="6" customFormat="1" ht="82.9" customHeight="1">
      <c r="A625" s="502"/>
      <c r="B625" s="449">
        <v>71958000</v>
      </c>
      <c r="C625" s="246" t="s">
        <v>9</v>
      </c>
      <c r="D625" s="242"/>
      <c r="E625" s="255"/>
      <c r="F625" s="258"/>
      <c r="G625" s="242"/>
      <c r="H625" s="275"/>
      <c r="I625" s="259"/>
      <c r="J625" s="454" t="s">
        <v>352</v>
      </c>
      <c r="K625" s="233" t="s">
        <v>185</v>
      </c>
      <c r="L625" s="237">
        <v>20000</v>
      </c>
      <c r="M625" s="237">
        <f>L625</f>
        <v>20000</v>
      </c>
      <c r="N625" s="237"/>
      <c r="O625" s="237"/>
      <c r="P625" s="237"/>
      <c r="Q625" s="237">
        <f t="shared" si="213"/>
        <v>20000</v>
      </c>
    </row>
    <row r="626" spans="1:17" s="6" customFormat="1" ht="15.75" customHeight="1">
      <c r="A626" s="502">
        <v>28</v>
      </c>
      <c r="B626" s="449">
        <v>71958000</v>
      </c>
      <c r="C626" s="246" t="s">
        <v>9</v>
      </c>
      <c r="D626" s="246" t="s">
        <v>9</v>
      </c>
      <c r="E626" s="255" t="s">
        <v>372</v>
      </c>
      <c r="F626" s="256">
        <v>50</v>
      </c>
      <c r="G626" s="440" t="s">
        <v>38</v>
      </c>
      <c r="H626" s="274">
        <v>4922.8999999999996</v>
      </c>
      <c r="I626" s="245">
        <v>262</v>
      </c>
      <c r="J626" s="257" t="s">
        <v>39</v>
      </c>
      <c r="K626" s="440" t="s">
        <v>2</v>
      </c>
      <c r="L626" s="237">
        <f t="shared" ref="L626:P626" si="232">SUM(L627:L628)</f>
        <v>689318.36</v>
      </c>
      <c r="M626" s="237">
        <f t="shared" si="232"/>
        <v>20000</v>
      </c>
      <c r="N626" s="237">
        <f t="shared" si="232"/>
        <v>0</v>
      </c>
      <c r="O626" s="237">
        <f t="shared" si="232"/>
        <v>635852.43999999994</v>
      </c>
      <c r="P626" s="237">
        <f t="shared" si="232"/>
        <v>33465.919999999998</v>
      </c>
      <c r="Q626" s="237">
        <f t="shared" si="213"/>
        <v>689318.36</v>
      </c>
    </row>
    <row r="627" spans="1:17" s="6" customFormat="1" ht="51.75" customHeight="1">
      <c r="A627" s="502"/>
      <c r="B627" s="449">
        <v>71958000</v>
      </c>
      <c r="C627" s="246" t="s">
        <v>9</v>
      </c>
      <c r="D627" s="242"/>
      <c r="E627" s="255"/>
      <c r="F627" s="256"/>
      <c r="G627" s="242"/>
      <c r="H627" s="275"/>
      <c r="I627" s="259"/>
      <c r="J627" s="454" t="s">
        <v>48</v>
      </c>
      <c r="K627" s="449">
        <v>20</v>
      </c>
      <c r="L627" s="237">
        <v>669318.36</v>
      </c>
      <c r="M627" s="237"/>
      <c r="N627" s="237"/>
      <c r="O627" s="382">
        <f>ROUND(L627*0.95,2)</f>
        <v>635852.43999999994</v>
      </c>
      <c r="P627" s="382">
        <f>ROUND(L627*0.05,2)</f>
        <v>33465.919999999998</v>
      </c>
      <c r="Q627" s="237">
        <f t="shared" si="213"/>
        <v>669318.36</v>
      </c>
    </row>
    <row r="628" spans="1:17" s="6" customFormat="1" ht="80.45" customHeight="1">
      <c r="A628" s="502"/>
      <c r="B628" s="449">
        <v>71958000</v>
      </c>
      <c r="C628" s="246" t="s">
        <v>9</v>
      </c>
      <c r="D628" s="242"/>
      <c r="E628" s="255"/>
      <c r="F628" s="256"/>
      <c r="G628" s="242"/>
      <c r="H628" s="275"/>
      <c r="I628" s="259"/>
      <c r="J628" s="454" t="s">
        <v>352</v>
      </c>
      <c r="K628" s="233" t="s">
        <v>185</v>
      </c>
      <c r="L628" s="237">
        <v>20000</v>
      </c>
      <c r="M628" s="237">
        <f t="shared" ref="M628" si="233">L628</f>
        <v>20000</v>
      </c>
      <c r="N628" s="237"/>
      <c r="O628" s="237"/>
      <c r="P628" s="237"/>
      <c r="Q628" s="237">
        <f t="shared" ref="Q628:Q713" si="234">M628+N628+O628+P628</f>
        <v>20000</v>
      </c>
    </row>
    <row r="629" spans="1:17" s="6" customFormat="1" ht="15.75" customHeight="1">
      <c r="A629" s="502">
        <v>29</v>
      </c>
      <c r="B629" s="449">
        <v>71958000</v>
      </c>
      <c r="C629" s="246" t="s">
        <v>9</v>
      </c>
      <c r="D629" s="246" t="s">
        <v>9</v>
      </c>
      <c r="E629" s="255" t="s">
        <v>372</v>
      </c>
      <c r="F629" s="256">
        <v>52</v>
      </c>
      <c r="G629" s="440" t="s">
        <v>38</v>
      </c>
      <c r="H629" s="274">
        <v>4932</v>
      </c>
      <c r="I629" s="245">
        <v>239</v>
      </c>
      <c r="J629" s="257" t="s">
        <v>39</v>
      </c>
      <c r="K629" s="440" t="s">
        <v>2</v>
      </c>
      <c r="L629" s="237">
        <f t="shared" ref="L629:P629" si="235">SUM(L630:L631)</f>
        <v>609358.28</v>
      </c>
      <c r="M629" s="237">
        <f t="shared" si="235"/>
        <v>20000</v>
      </c>
      <c r="N629" s="237">
        <f t="shared" si="235"/>
        <v>0</v>
      </c>
      <c r="O629" s="237">
        <f t="shared" si="235"/>
        <v>559890.37</v>
      </c>
      <c r="P629" s="237">
        <f t="shared" si="235"/>
        <v>29467.91</v>
      </c>
      <c r="Q629" s="237">
        <f t="shared" si="234"/>
        <v>609358.28</v>
      </c>
    </row>
    <row r="630" spans="1:17" s="6" customFormat="1" ht="51.75" customHeight="1">
      <c r="A630" s="502"/>
      <c r="B630" s="449">
        <v>71958000</v>
      </c>
      <c r="C630" s="246" t="s">
        <v>9</v>
      </c>
      <c r="D630" s="242"/>
      <c r="E630" s="255"/>
      <c r="F630" s="256"/>
      <c r="G630" s="242"/>
      <c r="H630" s="275"/>
      <c r="I630" s="259"/>
      <c r="J630" s="454" t="s">
        <v>48</v>
      </c>
      <c r="K630" s="449">
        <v>20</v>
      </c>
      <c r="L630" s="237">
        <v>589358.28</v>
      </c>
      <c r="M630" s="237"/>
      <c r="N630" s="237"/>
      <c r="O630" s="382">
        <f>ROUND(L630*0.95,2)</f>
        <v>559890.37</v>
      </c>
      <c r="P630" s="382">
        <f>ROUND(L630*0.05,2)</f>
        <v>29467.91</v>
      </c>
      <c r="Q630" s="237">
        <f t="shared" si="234"/>
        <v>589358.28</v>
      </c>
    </row>
    <row r="631" spans="1:17" s="6" customFormat="1" ht="80.45" customHeight="1">
      <c r="A631" s="502"/>
      <c r="B631" s="449">
        <v>71958000</v>
      </c>
      <c r="C631" s="246" t="s">
        <v>9</v>
      </c>
      <c r="D631" s="246"/>
      <c r="E631" s="246"/>
      <c r="F631" s="449"/>
      <c r="G631" s="449"/>
      <c r="H631" s="344"/>
      <c r="I631" s="235"/>
      <c r="J631" s="454" t="s">
        <v>352</v>
      </c>
      <c r="K631" s="233" t="s">
        <v>185</v>
      </c>
      <c r="L631" s="237">
        <v>20000</v>
      </c>
      <c r="M631" s="237">
        <f t="shared" ref="M631" si="236">L631</f>
        <v>20000</v>
      </c>
      <c r="N631" s="237"/>
      <c r="O631" s="237"/>
      <c r="P631" s="237"/>
      <c r="Q631" s="237">
        <f t="shared" si="234"/>
        <v>20000</v>
      </c>
    </row>
    <row r="632" spans="1:17" s="6" customFormat="1" ht="15.75" customHeight="1">
      <c r="A632" s="502">
        <v>30</v>
      </c>
      <c r="B632" s="449">
        <v>71958000</v>
      </c>
      <c r="C632" s="246" t="s">
        <v>9</v>
      </c>
      <c r="D632" s="246" t="s">
        <v>9</v>
      </c>
      <c r="E632" s="255" t="s">
        <v>372</v>
      </c>
      <c r="F632" s="258" t="s">
        <v>179</v>
      </c>
      <c r="G632" s="440" t="s">
        <v>38</v>
      </c>
      <c r="H632" s="274">
        <v>4901.12</v>
      </c>
      <c r="I632" s="245">
        <v>265</v>
      </c>
      <c r="J632" s="257" t="s">
        <v>39</v>
      </c>
      <c r="K632" s="440" t="s">
        <v>2</v>
      </c>
      <c r="L632" s="237">
        <f>SUM(L633:L634)</f>
        <v>769025.29</v>
      </c>
      <c r="M632" s="237">
        <f t="shared" ref="M632:P632" si="237">SUM(M633:M634)</f>
        <v>20000</v>
      </c>
      <c r="N632" s="237">
        <f t="shared" si="237"/>
        <v>0</v>
      </c>
      <c r="O632" s="237">
        <f t="shared" si="237"/>
        <v>711574.03</v>
      </c>
      <c r="P632" s="237">
        <f t="shared" si="237"/>
        <v>37451.26</v>
      </c>
      <c r="Q632" s="237">
        <f t="shared" si="234"/>
        <v>769025.29</v>
      </c>
    </row>
    <row r="633" spans="1:17" s="6" customFormat="1" ht="51.75" customHeight="1">
      <c r="A633" s="502"/>
      <c r="B633" s="449">
        <v>71958000</v>
      </c>
      <c r="C633" s="246" t="s">
        <v>9</v>
      </c>
      <c r="D633" s="242"/>
      <c r="E633" s="255"/>
      <c r="F633" s="258"/>
      <c r="G633" s="242"/>
      <c r="H633" s="275"/>
      <c r="I633" s="259"/>
      <c r="J633" s="454" t="s">
        <v>48</v>
      </c>
      <c r="K633" s="449">
        <v>20</v>
      </c>
      <c r="L633" s="237">
        <v>749025.29</v>
      </c>
      <c r="M633" s="237"/>
      <c r="N633" s="237"/>
      <c r="O633" s="382">
        <f>ROUND(L633*0.95,2)</f>
        <v>711574.03</v>
      </c>
      <c r="P633" s="382">
        <f>ROUND(L633*0.05,2)</f>
        <v>37451.26</v>
      </c>
      <c r="Q633" s="237">
        <f t="shared" si="234"/>
        <v>749025.29</v>
      </c>
    </row>
    <row r="634" spans="1:17" s="6" customFormat="1" ht="82.15" customHeight="1">
      <c r="A634" s="502"/>
      <c r="B634" s="449">
        <v>71958000</v>
      </c>
      <c r="C634" s="246" t="s">
        <v>9</v>
      </c>
      <c r="D634" s="445"/>
      <c r="E634" s="445"/>
      <c r="F634" s="238"/>
      <c r="G634" s="342"/>
      <c r="H634" s="346"/>
      <c r="I634" s="238"/>
      <c r="J634" s="454" t="s">
        <v>352</v>
      </c>
      <c r="K634" s="233" t="s">
        <v>185</v>
      </c>
      <c r="L634" s="288">
        <v>20000</v>
      </c>
      <c r="M634" s="288">
        <f>L634</f>
        <v>20000</v>
      </c>
      <c r="N634" s="288"/>
      <c r="O634" s="392"/>
      <c r="P634" s="288"/>
      <c r="Q634" s="237">
        <f t="shared" si="234"/>
        <v>20000</v>
      </c>
    </row>
    <row r="635" spans="1:17" s="6" customFormat="1" ht="15.75" customHeight="1">
      <c r="A635" s="502">
        <v>31</v>
      </c>
      <c r="B635" s="449">
        <v>71958000</v>
      </c>
      <c r="C635" s="246" t="s">
        <v>9</v>
      </c>
      <c r="D635" s="246" t="s">
        <v>9</v>
      </c>
      <c r="E635" s="255" t="s">
        <v>372</v>
      </c>
      <c r="F635" s="258">
        <v>59</v>
      </c>
      <c r="G635" s="440" t="s">
        <v>38</v>
      </c>
      <c r="H635" s="274">
        <v>4834.1000000000004</v>
      </c>
      <c r="I635" s="245">
        <v>218</v>
      </c>
      <c r="J635" s="257" t="s">
        <v>39</v>
      </c>
      <c r="K635" s="440" t="s">
        <v>2</v>
      </c>
      <c r="L635" s="237">
        <f>SUM(L636:L637)</f>
        <v>769065.3</v>
      </c>
      <c r="M635" s="237">
        <f t="shared" ref="M635:P635" si="238">SUM(M636:M637)</f>
        <v>20000</v>
      </c>
      <c r="N635" s="237">
        <f t="shared" si="238"/>
        <v>0</v>
      </c>
      <c r="O635" s="237">
        <f t="shared" si="238"/>
        <v>711612.04</v>
      </c>
      <c r="P635" s="237">
        <f t="shared" si="238"/>
        <v>37453.260000000009</v>
      </c>
      <c r="Q635" s="237">
        <f t="shared" si="234"/>
        <v>769065.3</v>
      </c>
    </row>
    <row r="636" spans="1:17" s="6" customFormat="1" ht="51.75" customHeight="1">
      <c r="A636" s="502"/>
      <c r="B636" s="449">
        <v>71958000</v>
      </c>
      <c r="C636" s="246" t="s">
        <v>9</v>
      </c>
      <c r="D636" s="242"/>
      <c r="E636" s="255"/>
      <c r="F636" s="258"/>
      <c r="G636" s="242"/>
      <c r="H636" s="275"/>
      <c r="I636" s="259"/>
      <c r="J636" s="454" t="s">
        <v>48</v>
      </c>
      <c r="K636" s="449">
        <v>20</v>
      </c>
      <c r="L636" s="237">
        <v>749065.3</v>
      </c>
      <c r="M636" s="237"/>
      <c r="N636" s="237"/>
      <c r="O636" s="382">
        <f>ROUND(L636*0.95,2)</f>
        <v>711612.04</v>
      </c>
      <c r="P636" s="382">
        <f>L636-O636</f>
        <v>37453.260000000009</v>
      </c>
      <c r="Q636" s="237">
        <f t="shared" si="234"/>
        <v>749065.3</v>
      </c>
    </row>
    <row r="637" spans="1:17" s="7" customFormat="1" ht="82.9" customHeight="1">
      <c r="A637" s="502"/>
      <c r="B637" s="449">
        <v>71958000</v>
      </c>
      <c r="C637" s="246" t="s">
        <v>9</v>
      </c>
      <c r="D637" s="445"/>
      <c r="E637" s="445"/>
      <c r="F637" s="238"/>
      <c r="G637" s="342"/>
      <c r="H637" s="346"/>
      <c r="I637" s="238"/>
      <c r="J637" s="454" t="s">
        <v>352</v>
      </c>
      <c r="K637" s="233" t="s">
        <v>185</v>
      </c>
      <c r="L637" s="288">
        <v>20000</v>
      </c>
      <c r="M637" s="288">
        <f>L637</f>
        <v>20000</v>
      </c>
      <c r="N637" s="288"/>
      <c r="O637" s="392"/>
      <c r="P637" s="288"/>
      <c r="Q637" s="237">
        <f t="shared" si="234"/>
        <v>20000</v>
      </c>
    </row>
    <row r="638" spans="1:17" s="6" customFormat="1" ht="15.75" customHeight="1">
      <c r="A638" s="502">
        <v>32</v>
      </c>
      <c r="B638" s="449">
        <v>71958000</v>
      </c>
      <c r="C638" s="246" t="s">
        <v>9</v>
      </c>
      <c r="D638" s="246" t="s">
        <v>9</v>
      </c>
      <c r="E638" s="255" t="s">
        <v>372</v>
      </c>
      <c r="F638" s="258">
        <v>61</v>
      </c>
      <c r="G638" s="440" t="s">
        <v>38</v>
      </c>
      <c r="H638" s="274">
        <v>4874.1000000000004</v>
      </c>
      <c r="I638" s="245">
        <v>211</v>
      </c>
      <c r="J638" s="257" t="s">
        <v>39</v>
      </c>
      <c r="K638" s="440" t="s">
        <v>2</v>
      </c>
      <c r="L638" s="237">
        <f>SUM(L639:L640)</f>
        <v>768383.97</v>
      </c>
      <c r="M638" s="237">
        <f t="shared" ref="M638:P638" si="239">SUM(M639:M640)</f>
        <v>20000</v>
      </c>
      <c r="N638" s="237">
        <f t="shared" si="239"/>
        <v>0</v>
      </c>
      <c r="O638" s="237">
        <f t="shared" si="239"/>
        <v>710964.77</v>
      </c>
      <c r="P638" s="237">
        <f t="shared" si="239"/>
        <v>37419.199999999997</v>
      </c>
      <c r="Q638" s="237">
        <f t="shared" si="234"/>
        <v>768383.97</v>
      </c>
    </row>
    <row r="639" spans="1:17" s="6" customFormat="1" ht="51.75" customHeight="1">
      <c r="A639" s="502"/>
      <c r="B639" s="449">
        <v>71958000</v>
      </c>
      <c r="C639" s="246" t="s">
        <v>9</v>
      </c>
      <c r="D639" s="242"/>
      <c r="E639" s="255"/>
      <c r="F639" s="258"/>
      <c r="G639" s="242"/>
      <c r="H639" s="275"/>
      <c r="I639" s="259"/>
      <c r="J639" s="454" t="s">
        <v>48</v>
      </c>
      <c r="K639" s="449">
        <v>20</v>
      </c>
      <c r="L639" s="237">
        <v>748383.97</v>
      </c>
      <c r="M639" s="237"/>
      <c r="N639" s="237"/>
      <c r="O639" s="382">
        <f>ROUND(L639*0.95,2)</f>
        <v>710964.77</v>
      </c>
      <c r="P639" s="382">
        <f>ROUND(L639*0.05,2)</f>
        <v>37419.199999999997</v>
      </c>
      <c r="Q639" s="237">
        <f t="shared" si="234"/>
        <v>748383.97</v>
      </c>
    </row>
    <row r="640" spans="1:17" s="7" customFormat="1" ht="82.9" customHeight="1">
      <c r="A640" s="502"/>
      <c r="B640" s="449">
        <v>71958000</v>
      </c>
      <c r="C640" s="246" t="s">
        <v>9</v>
      </c>
      <c r="D640" s="445"/>
      <c r="E640" s="445"/>
      <c r="F640" s="238"/>
      <c r="G640" s="342"/>
      <c r="H640" s="346"/>
      <c r="I640" s="238"/>
      <c r="J640" s="454" t="s">
        <v>352</v>
      </c>
      <c r="K640" s="233" t="s">
        <v>185</v>
      </c>
      <c r="L640" s="288">
        <v>20000</v>
      </c>
      <c r="M640" s="288">
        <f>L640</f>
        <v>20000</v>
      </c>
      <c r="N640" s="288"/>
      <c r="O640" s="392"/>
      <c r="P640" s="288"/>
      <c r="Q640" s="237">
        <f t="shared" si="234"/>
        <v>20000</v>
      </c>
    </row>
    <row r="641" spans="1:18" s="6" customFormat="1" ht="18.600000000000001" customHeight="1">
      <c r="A641" s="502">
        <v>33</v>
      </c>
      <c r="B641" s="449">
        <v>71958000</v>
      </c>
      <c r="C641" s="246" t="s">
        <v>9</v>
      </c>
      <c r="D641" s="246" t="s">
        <v>285</v>
      </c>
      <c r="E641" s="255" t="s">
        <v>47</v>
      </c>
      <c r="F641" s="258">
        <v>24</v>
      </c>
      <c r="G641" s="440" t="s">
        <v>38</v>
      </c>
      <c r="H641" s="274">
        <v>1386.2</v>
      </c>
      <c r="I641" s="245">
        <v>56</v>
      </c>
      <c r="J641" s="257" t="s">
        <v>39</v>
      </c>
      <c r="K641" s="440" t="s">
        <v>2</v>
      </c>
      <c r="L641" s="237">
        <f>SUM(L642:L643)</f>
        <v>154177.47</v>
      </c>
      <c r="M641" s="237">
        <f t="shared" ref="M641:P641" si="240">SUM(M642:M643)</f>
        <v>20000</v>
      </c>
      <c r="N641" s="237">
        <f t="shared" si="240"/>
        <v>0</v>
      </c>
      <c r="O641" s="237">
        <f t="shared" si="240"/>
        <v>127468.6</v>
      </c>
      <c r="P641" s="237">
        <f t="shared" si="240"/>
        <v>6708.87</v>
      </c>
      <c r="Q641" s="237">
        <f t="shared" si="234"/>
        <v>154177.47</v>
      </c>
    </row>
    <row r="642" spans="1:18" s="6" customFormat="1" ht="51.75" customHeight="1">
      <c r="A642" s="502"/>
      <c r="B642" s="449">
        <v>71958000</v>
      </c>
      <c r="C642" s="246" t="s">
        <v>9</v>
      </c>
      <c r="D642" s="246"/>
      <c r="E642" s="255"/>
      <c r="F642" s="258"/>
      <c r="G642" s="242"/>
      <c r="H642" s="275"/>
      <c r="I642" s="259"/>
      <c r="J642" s="454" t="s">
        <v>48</v>
      </c>
      <c r="K642" s="449">
        <v>20</v>
      </c>
      <c r="L642" s="237">
        <v>134177.47</v>
      </c>
      <c r="M642" s="237"/>
      <c r="N642" s="237"/>
      <c r="O642" s="382">
        <f>ROUND(L642*0.95,2)</f>
        <v>127468.6</v>
      </c>
      <c r="P642" s="382">
        <f>ROUND(L642*0.05,2)</f>
        <v>6708.87</v>
      </c>
      <c r="Q642" s="237">
        <f t="shared" si="234"/>
        <v>134177.47</v>
      </c>
    </row>
    <row r="643" spans="1:18" s="7" customFormat="1" ht="84.6" customHeight="1">
      <c r="A643" s="502"/>
      <c r="B643" s="449">
        <v>71958000</v>
      </c>
      <c r="C643" s="246" t="s">
        <v>9</v>
      </c>
      <c r="D643" s="246"/>
      <c r="E643" s="445"/>
      <c r="F643" s="238"/>
      <c r="G643" s="342"/>
      <c r="H643" s="346"/>
      <c r="I643" s="238"/>
      <c r="J643" s="454" t="s">
        <v>352</v>
      </c>
      <c r="K643" s="233" t="s">
        <v>185</v>
      </c>
      <c r="L643" s="288">
        <v>20000</v>
      </c>
      <c r="M643" s="288">
        <f>L643</f>
        <v>20000</v>
      </c>
      <c r="N643" s="288"/>
      <c r="O643" s="392"/>
      <c r="P643" s="288"/>
      <c r="Q643" s="237">
        <f t="shared" si="234"/>
        <v>20000</v>
      </c>
    </row>
    <row r="644" spans="1:18" s="6" customFormat="1" ht="19.149999999999999" customHeight="1">
      <c r="A644" s="502">
        <v>34</v>
      </c>
      <c r="B644" s="449">
        <v>71958000</v>
      </c>
      <c r="C644" s="246" t="s">
        <v>9</v>
      </c>
      <c r="D644" s="246" t="s">
        <v>285</v>
      </c>
      <c r="E644" s="255" t="s">
        <v>65</v>
      </c>
      <c r="F644" s="258" t="s">
        <v>228</v>
      </c>
      <c r="G644" s="440" t="s">
        <v>38</v>
      </c>
      <c r="H644" s="274">
        <v>1458.9</v>
      </c>
      <c r="I644" s="245">
        <v>56</v>
      </c>
      <c r="J644" s="257" t="s">
        <v>39</v>
      </c>
      <c r="K644" s="440" t="s">
        <v>2</v>
      </c>
      <c r="L644" s="237">
        <f>SUM(L645:L646)</f>
        <v>141165.24</v>
      </c>
      <c r="M644" s="237">
        <f t="shared" ref="M644:P644" si="241">SUM(M645:M646)</f>
        <v>20000</v>
      </c>
      <c r="N644" s="237">
        <f t="shared" si="241"/>
        <v>0</v>
      </c>
      <c r="O644" s="237">
        <f t="shared" si="241"/>
        <v>115106.98</v>
      </c>
      <c r="P644" s="237">
        <f t="shared" si="241"/>
        <v>6058.26</v>
      </c>
      <c r="Q644" s="237">
        <f t="shared" si="234"/>
        <v>141165.24</v>
      </c>
    </row>
    <row r="645" spans="1:18" s="6" customFormat="1" ht="51.75" customHeight="1">
      <c r="A645" s="502"/>
      <c r="B645" s="449">
        <v>71958000</v>
      </c>
      <c r="C645" s="246" t="s">
        <v>9</v>
      </c>
      <c r="D645" s="246"/>
      <c r="E645" s="255"/>
      <c r="F645" s="258"/>
      <c r="G645" s="242"/>
      <c r="H645" s="275"/>
      <c r="I645" s="259"/>
      <c r="J645" s="454" t="s">
        <v>48</v>
      </c>
      <c r="K645" s="449">
        <v>20</v>
      </c>
      <c r="L645" s="237">
        <v>121165.24</v>
      </c>
      <c r="M645" s="237"/>
      <c r="N645" s="237"/>
      <c r="O645" s="382">
        <f>ROUND(L645*0.95,2)</f>
        <v>115106.98</v>
      </c>
      <c r="P645" s="382">
        <f>ROUND(L645*0.05,2)</f>
        <v>6058.26</v>
      </c>
      <c r="Q645" s="237">
        <f t="shared" si="234"/>
        <v>121165.23999999999</v>
      </c>
    </row>
    <row r="646" spans="1:18" s="7" customFormat="1" ht="79.900000000000006" customHeight="1">
      <c r="A646" s="502"/>
      <c r="B646" s="449">
        <v>71958000</v>
      </c>
      <c r="C646" s="246" t="s">
        <v>9</v>
      </c>
      <c r="D646" s="246"/>
      <c r="E646" s="445"/>
      <c r="F646" s="238"/>
      <c r="G646" s="342"/>
      <c r="H646" s="346"/>
      <c r="I646" s="238"/>
      <c r="J646" s="454" t="s">
        <v>352</v>
      </c>
      <c r="K646" s="233" t="s">
        <v>185</v>
      </c>
      <c r="L646" s="288">
        <v>20000</v>
      </c>
      <c r="M646" s="288">
        <f>L646</f>
        <v>20000</v>
      </c>
      <c r="N646" s="288"/>
      <c r="O646" s="392"/>
      <c r="P646" s="288"/>
      <c r="Q646" s="237">
        <f t="shared" si="234"/>
        <v>20000</v>
      </c>
    </row>
    <row r="647" spans="1:18" s="6" customFormat="1" ht="18.600000000000001" customHeight="1">
      <c r="A647" s="502">
        <v>35</v>
      </c>
      <c r="B647" s="449">
        <v>71958000</v>
      </c>
      <c r="C647" s="246" t="s">
        <v>9</v>
      </c>
      <c r="D647" s="246" t="s">
        <v>285</v>
      </c>
      <c r="E647" s="255" t="s">
        <v>65</v>
      </c>
      <c r="F647" s="258">
        <v>24</v>
      </c>
      <c r="G647" s="440" t="s">
        <v>38</v>
      </c>
      <c r="H647" s="274">
        <v>446.2</v>
      </c>
      <c r="I647" s="245">
        <v>45</v>
      </c>
      <c r="J647" s="257" t="s">
        <v>39</v>
      </c>
      <c r="K647" s="440" t="s">
        <v>2</v>
      </c>
      <c r="L647" s="237">
        <f>SUM(L648:L649)</f>
        <v>103302.2</v>
      </c>
      <c r="M647" s="237">
        <f t="shared" ref="M647:P647" si="242">SUM(M648:M649)</f>
        <v>20000</v>
      </c>
      <c r="N647" s="237">
        <f t="shared" si="242"/>
        <v>0</v>
      </c>
      <c r="O647" s="237">
        <f t="shared" si="242"/>
        <v>79137.09</v>
      </c>
      <c r="P647" s="237">
        <f t="shared" si="242"/>
        <v>4165.1099999999997</v>
      </c>
      <c r="Q647" s="237">
        <f t="shared" si="234"/>
        <v>103302.2</v>
      </c>
    </row>
    <row r="648" spans="1:18" s="6" customFormat="1" ht="51.75" customHeight="1">
      <c r="A648" s="502"/>
      <c r="B648" s="449">
        <v>71958000</v>
      </c>
      <c r="C648" s="246" t="s">
        <v>9</v>
      </c>
      <c r="D648" s="246"/>
      <c r="E648" s="255"/>
      <c r="F648" s="258"/>
      <c r="G648" s="242"/>
      <c r="H648" s="275"/>
      <c r="I648" s="259"/>
      <c r="J648" s="454" t="s">
        <v>48</v>
      </c>
      <c r="K648" s="449">
        <v>20</v>
      </c>
      <c r="L648" s="237">
        <v>83302.2</v>
      </c>
      <c r="M648" s="237"/>
      <c r="N648" s="237"/>
      <c r="O648" s="382">
        <f>ROUND(L648*0.95,2)</f>
        <v>79137.09</v>
      </c>
      <c r="P648" s="382">
        <f>ROUND(L648*0.05,2)</f>
        <v>4165.1099999999997</v>
      </c>
      <c r="Q648" s="237">
        <f t="shared" si="234"/>
        <v>83302.2</v>
      </c>
    </row>
    <row r="649" spans="1:18" s="7" customFormat="1" ht="85.9" customHeight="1">
      <c r="A649" s="502"/>
      <c r="B649" s="449">
        <v>71958000</v>
      </c>
      <c r="C649" s="246" t="s">
        <v>9</v>
      </c>
      <c r="D649" s="246"/>
      <c r="E649" s="445"/>
      <c r="F649" s="238"/>
      <c r="G649" s="342"/>
      <c r="H649" s="346"/>
      <c r="I649" s="238"/>
      <c r="J649" s="454" t="s">
        <v>352</v>
      </c>
      <c r="K649" s="233" t="s">
        <v>185</v>
      </c>
      <c r="L649" s="288">
        <v>20000</v>
      </c>
      <c r="M649" s="288">
        <f>L649</f>
        <v>20000</v>
      </c>
      <c r="N649" s="288"/>
      <c r="O649" s="392"/>
      <c r="P649" s="288"/>
      <c r="Q649" s="237">
        <f t="shared" si="234"/>
        <v>20000</v>
      </c>
    </row>
    <row r="650" spans="1:18" s="6" customFormat="1" ht="15.75" customHeight="1">
      <c r="A650" s="513" t="s">
        <v>384</v>
      </c>
      <c r="B650" s="513"/>
      <c r="C650" s="513"/>
      <c r="D650" s="513"/>
      <c r="E650" s="513"/>
      <c r="F650" s="238">
        <v>38</v>
      </c>
      <c r="G650" s="448" t="s">
        <v>2</v>
      </c>
      <c r="H650" s="261">
        <f>H652+H657+H660+H667+H670+H674+H680+H683+H690+H693+H697+H701+H705+H708+H711+H714+H717+H720+H723+H726+H729+H732+H735+H739+H743+H747+H751+H754+H757+H761+H764+H767+H770+H773+H776+H779+H782+H687</f>
        <v>163644.89999999997</v>
      </c>
      <c r="I650" s="238">
        <f>I652+I657+I660+I667+I670+I674+I680+I683+I690+I693+I697+I701+I705+I708+I711+I714+I717+I720+I723+I726+I729+I732+I735+I739+I743+I747+I751+I754+I757+I761+I764+I767+I770+I773+I776+I779+I782+I687</f>
        <v>6365</v>
      </c>
      <c r="J650" s="448" t="s">
        <v>2</v>
      </c>
      <c r="K650" s="253" t="s">
        <v>2</v>
      </c>
      <c r="L650" s="261">
        <f>L652+L657+L660+L667+L670+L674+L680+L683+L690+L693+L697+L701+L705+L708+L711+L714+L717+L720+L723+L726+L729+L732+L735+L739+L743+L747+L751+L754+L757+L761+L764+L767+L770+L773+L776+L779+L782+L687</f>
        <v>160644655.31</v>
      </c>
      <c r="M650" s="261">
        <f>M652+M657+M660+M667+M670+M674+M680+M683+M690+M693+M697+M701+M705+M708+M711+M714+M717+M720+M723+M726+M729+M732+M735+M739+M743+M747+M751+M754+M757+M761+M764+M767+M770+M773+M776+M779+M782+M687</f>
        <v>158619723</v>
      </c>
      <c r="N650" s="261">
        <f>N652+N657+N660+N667+N670+N674+N680+N683+N690+N693+N697+N701+N705+N708+N711+N714+N717+N720+N723+N726+N729+N732+N735+N739+N743+N747+N751+N754+N757+N761+N764+N767+N770+N773+N776+N779+N782</f>
        <v>0</v>
      </c>
      <c r="O650" s="261">
        <f>O657+O660+O667+O680+O683+O690+O693+O697+O701+O705+O708+O711+O717+O720+O723+O726+O729+O732+O735+O739+O743+O747+O751+O754+O757+O761+O764+O767+O770+O773+O776+O779+O782+O714+O651+O652+O670+O674+O687</f>
        <v>2749000</v>
      </c>
      <c r="P650" s="261">
        <f>P652+P657+P660+P667+P670+P674+P680+P683+P690+P693+P697+P701+P705+P708+P711+P714+P717+P720+P723+P726+P729+P732+P735+P739+P743+P747+P751+P754+P757+P761+P764+P767+P770+P773+P776+P779+P782+P687</f>
        <v>101246.61000000002</v>
      </c>
      <c r="Q650" s="237">
        <f>M650+N650+O650+P650</f>
        <v>161469969.61000001</v>
      </c>
      <c r="R650" s="213"/>
    </row>
    <row r="651" spans="1:18" s="6" customFormat="1" ht="15.75" customHeight="1">
      <c r="A651" s="514" t="s">
        <v>385</v>
      </c>
      <c r="B651" s="515"/>
      <c r="C651" s="515"/>
      <c r="D651" s="515"/>
      <c r="E651" s="515"/>
      <c r="F651" s="515"/>
      <c r="G651" s="515"/>
      <c r="H651" s="515"/>
      <c r="I651" s="516"/>
      <c r="J651" s="448" t="s">
        <v>2</v>
      </c>
      <c r="K651" s="253" t="s">
        <v>2</v>
      </c>
      <c r="L651" s="382"/>
      <c r="M651" s="382"/>
      <c r="N651" s="382"/>
      <c r="O651" s="288">
        <v>825314.3</v>
      </c>
      <c r="P651" s="382"/>
      <c r="Q651" s="237">
        <f>M651+N651+O651+P651</f>
        <v>825314.3</v>
      </c>
      <c r="R651" s="213"/>
    </row>
    <row r="652" spans="1:18" s="6" customFormat="1" ht="31.5">
      <c r="A652" s="520">
        <v>1</v>
      </c>
      <c r="B652" s="448">
        <v>71916000</v>
      </c>
      <c r="C652" s="454" t="s">
        <v>375</v>
      </c>
      <c r="D652" s="454" t="s">
        <v>30</v>
      </c>
      <c r="E652" s="454" t="s">
        <v>335</v>
      </c>
      <c r="F652" s="448">
        <v>1</v>
      </c>
      <c r="G652" s="448" t="s">
        <v>38</v>
      </c>
      <c r="H652" s="337">
        <v>3626.4</v>
      </c>
      <c r="I652" s="448">
        <v>142</v>
      </c>
      <c r="J652" s="454" t="s">
        <v>39</v>
      </c>
      <c r="K652" s="253" t="s">
        <v>2</v>
      </c>
      <c r="L652" s="382">
        <f>L653+L654+L655+L656</f>
        <v>6316448</v>
      </c>
      <c r="M652" s="382">
        <f t="shared" ref="M652:P652" si="243">M653+M654+M655+M656</f>
        <v>6316448</v>
      </c>
      <c r="N652" s="382">
        <f t="shared" si="243"/>
        <v>0</v>
      </c>
      <c r="O652" s="382">
        <f t="shared" si="243"/>
        <v>0</v>
      </c>
      <c r="P652" s="382">
        <f t="shared" si="243"/>
        <v>0</v>
      </c>
      <c r="Q652" s="237">
        <f>M652+N652+O652+P652</f>
        <v>6316448</v>
      </c>
    </row>
    <row r="653" spans="1:18" s="6" customFormat="1" ht="31.5">
      <c r="A653" s="520"/>
      <c r="B653" s="448">
        <v>71916000</v>
      </c>
      <c r="C653" s="454" t="s">
        <v>375</v>
      </c>
      <c r="D653" s="454"/>
      <c r="E653" s="454"/>
      <c r="F653" s="454"/>
      <c r="G653" s="454"/>
      <c r="H653" s="454"/>
      <c r="I653" s="454"/>
      <c r="J653" s="454" t="s">
        <v>105</v>
      </c>
      <c r="K653" s="253" t="s">
        <v>106</v>
      </c>
      <c r="L653" s="382">
        <v>984256</v>
      </c>
      <c r="M653" s="288">
        <f t="shared" ref="M653:M659" si="244">L653</f>
        <v>984256</v>
      </c>
      <c r="N653" s="382"/>
      <c r="O653" s="288"/>
      <c r="P653" s="382"/>
      <c r="Q653" s="237">
        <f t="shared" ref="Q653:Q656" si="245">M653+N653+O653+P653</f>
        <v>984256</v>
      </c>
    </row>
    <row r="654" spans="1:18" s="6" customFormat="1" ht="31.5">
      <c r="A654" s="520"/>
      <c r="B654" s="448">
        <v>71916000</v>
      </c>
      <c r="C654" s="454" t="s">
        <v>375</v>
      </c>
      <c r="D654" s="454"/>
      <c r="E654" s="454"/>
      <c r="F654" s="454"/>
      <c r="G654" s="454"/>
      <c r="H654" s="454"/>
      <c r="I654" s="454"/>
      <c r="J654" s="454" t="s">
        <v>107</v>
      </c>
      <c r="K654" s="253" t="s">
        <v>108</v>
      </c>
      <c r="L654" s="382">
        <v>555388</v>
      </c>
      <c r="M654" s="288">
        <f t="shared" si="244"/>
        <v>555388</v>
      </c>
      <c r="N654" s="382"/>
      <c r="O654" s="288"/>
      <c r="P654" s="382"/>
      <c r="Q654" s="237">
        <f t="shared" si="245"/>
        <v>555388</v>
      </c>
    </row>
    <row r="655" spans="1:18" s="6" customFormat="1" ht="31.5">
      <c r="A655" s="520"/>
      <c r="B655" s="448">
        <v>71916000</v>
      </c>
      <c r="C655" s="454" t="s">
        <v>375</v>
      </c>
      <c r="D655" s="454"/>
      <c r="E655" s="454"/>
      <c r="F655" s="454"/>
      <c r="G655" s="454"/>
      <c r="H655" s="454"/>
      <c r="I655" s="454"/>
      <c r="J655" s="454" t="s">
        <v>112</v>
      </c>
      <c r="K655" s="253" t="s">
        <v>113</v>
      </c>
      <c r="L655" s="382">
        <v>4644464</v>
      </c>
      <c r="M655" s="288">
        <f t="shared" si="244"/>
        <v>4644464</v>
      </c>
      <c r="N655" s="382"/>
      <c r="O655" s="288"/>
      <c r="P655" s="382"/>
      <c r="Q655" s="237">
        <f t="shared" si="245"/>
        <v>4644464</v>
      </c>
    </row>
    <row r="656" spans="1:18" s="6" customFormat="1" ht="31.5">
      <c r="A656" s="520"/>
      <c r="B656" s="448">
        <v>71916000</v>
      </c>
      <c r="C656" s="454" t="s">
        <v>375</v>
      </c>
      <c r="D656" s="454"/>
      <c r="E656" s="454"/>
      <c r="F656" s="454"/>
      <c r="G656" s="454"/>
      <c r="H656" s="454"/>
      <c r="I656" s="454"/>
      <c r="J656" s="454" t="s">
        <v>100</v>
      </c>
      <c r="K656" s="253">
        <v>21</v>
      </c>
      <c r="L656" s="382">
        <v>132340</v>
      </c>
      <c r="M656" s="288">
        <f t="shared" si="244"/>
        <v>132340</v>
      </c>
      <c r="N656" s="382"/>
      <c r="O656" s="288"/>
      <c r="P656" s="382"/>
      <c r="Q656" s="237">
        <f t="shared" si="245"/>
        <v>132340</v>
      </c>
    </row>
    <row r="657" spans="1:17" s="7" customFormat="1" ht="31.5">
      <c r="A657" s="484">
        <v>2</v>
      </c>
      <c r="B657" s="264">
        <v>71916000</v>
      </c>
      <c r="C657" s="454" t="s">
        <v>375</v>
      </c>
      <c r="D657" s="445" t="s">
        <v>30</v>
      </c>
      <c r="E657" s="445" t="s">
        <v>164</v>
      </c>
      <c r="F657" s="238">
        <v>9</v>
      </c>
      <c r="G657" s="260" t="s">
        <v>38</v>
      </c>
      <c r="H657" s="261">
        <v>3504.3</v>
      </c>
      <c r="I657" s="238">
        <v>134</v>
      </c>
      <c r="J657" s="454" t="s">
        <v>39</v>
      </c>
      <c r="K657" s="448" t="s">
        <v>2</v>
      </c>
      <c r="L657" s="288">
        <f>L658+L659</f>
        <v>3136750</v>
      </c>
      <c r="M657" s="288">
        <f t="shared" ref="M657:P657" si="246">M658+M659</f>
        <v>3136750</v>
      </c>
      <c r="N657" s="288">
        <f t="shared" si="246"/>
        <v>0</v>
      </c>
      <c r="O657" s="288">
        <f t="shared" si="246"/>
        <v>0</v>
      </c>
      <c r="P657" s="288">
        <f t="shared" si="246"/>
        <v>0</v>
      </c>
      <c r="Q657" s="237">
        <f t="shared" si="234"/>
        <v>3136750</v>
      </c>
    </row>
    <row r="658" spans="1:17" s="6" customFormat="1" ht="37.9" customHeight="1">
      <c r="A658" s="485"/>
      <c r="B658" s="264">
        <v>71916000</v>
      </c>
      <c r="C658" s="454" t="s">
        <v>375</v>
      </c>
      <c r="D658" s="445"/>
      <c r="E658" s="445"/>
      <c r="F658" s="238"/>
      <c r="G658" s="260"/>
      <c r="H658" s="261"/>
      <c r="I658" s="238"/>
      <c r="J658" s="341" t="s">
        <v>241</v>
      </c>
      <c r="K658" s="336" t="s">
        <v>165</v>
      </c>
      <c r="L658" s="288">
        <v>3071029</v>
      </c>
      <c r="M658" s="288">
        <f t="shared" si="244"/>
        <v>3071029</v>
      </c>
      <c r="N658" s="261"/>
      <c r="O658" s="288"/>
      <c r="P658" s="288"/>
      <c r="Q658" s="237">
        <f t="shared" si="234"/>
        <v>3071029</v>
      </c>
    </row>
    <row r="659" spans="1:17" s="6" customFormat="1" ht="31.5">
      <c r="A659" s="486"/>
      <c r="B659" s="264">
        <v>71916000</v>
      </c>
      <c r="C659" s="454" t="s">
        <v>375</v>
      </c>
      <c r="D659" s="445"/>
      <c r="E659" s="445"/>
      <c r="F659" s="238"/>
      <c r="G659" s="260"/>
      <c r="H659" s="261"/>
      <c r="I659" s="238"/>
      <c r="J659" s="454" t="s">
        <v>100</v>
      </c>
      <c r="K659" s="260" t="s">
        <v>181</v>
      </c>
      <c r="L659" s="237">
        <v>65721</v>
      </c>
      <c r="M659" s="288">
        <f t="shared" si="244"/>
        <v>65721</v>
      </c>
      <c r="N659" s="261"/>
      <c r="O659" s="288"/>
      <c r="P659" s="288"/>
      <c r="Q659" s="237">
        <f t="shared" si="234"/>
        <v>65721</v>
      </c>
    </row>
    <row r="660" spans="1:17" s="6" customFormat="1" ht="31.5">
      <c r="A660" s="484">
        <v>3</v>
      </c>
      <c r="B660" s="347">
        <v>71916000</v>
      </c>
      <c r="C660" s="454" t="s">
        <v>375</v>
      </c>
      <c r="D660" s="454" t="s">
        <v>30</v>
      </c>
      <c r="E660" s="454" t="s">
        <v>164</v>
      </c>
      <c r="F660" s="260" t="s">
        <v>94</v>
      </c>
      <c r="G660" s="253" t="s">
        <v>38</v>
      </c>
      <c r="H660" s="261">
        <v>7159.4</v>
      </c>
      <c r="I660" s="238">
        <v>435</v>
      </c>
      <c r="J660" s="454" t="s">
        <v>39</v>
      </c>
      <c r="K660" s="448" t="s">
        <v>2</v>
      </c>
      <c r="L660" s="288">
        <f>L661+L662+L663+L664+L665+L666</f>
        <v>22388570</v>
      </c>
      <c r="M660" s="288">
        <f>M661+M662+M663+M664+M665+M666</f>
        <v>22388570</v>
      </c>
      <c r="N660" s="288">
        <f t="shared" ref="N660:P660" si="247">N661+N662+N663+N664+N665+N666</f>
        <v>0</v>
      </c>
      <c r="O660" s="288">
        <f t="shared" si="247"/>
        <v>0</v>
      </c>
      <c r="P660" s="288">
        <f t="shared" si="247"/>
        <v>0</v>
      </c>
      <c r="Q660" s="237">
        <f t="shared" ref="Q660:Q666" si="248">M660+N660+O660+P660</f>
        <v>22388570</v>
      </c>
    </row>
    <row r="661" spans="1:17" s="6" customFormat="1" ht="47.25">
      <c r="A661" s="485"/>
      <c r="B661" s="347">
        <v>71916000</v>
      </c>
      <c r="C661" s="454" t="s">
        <v>375</v>
      </c>
      <c r="D661" s="454"/>
      <c r="E661" s="454"/>
      <c r="F661" s="238"/>
      <c r="G661" s="253"/>
      <c r="H661" s="261"/>
      <c r="I661" s="238"/>
      <c r="J661" s="341" t="s">
        <v>241</v>
      </c>
      <c r="K661" s="336" t="s">
        <v>165</v>
      </c>
      <c r="L661" s="288">
        <v>7563178</v>
      </c>
      <c r="M661" s="237">
        <f t="shared" ref="M661:M665" si="249">L661</f>
        <v>7563178</v>
      </c>
      <c r="N661" s="288"/>
      <c r="O661" s="288"/>
      <c r="P661" s="288"/>
      <c r="Q661" s="237">
        <f t="shared" si="248"/>
        <v>7563178</v>
      </c>
    </row>
    <row r="662" spans="1:17" s="6" customFormat="1" ht="31.5">
      <c r="A662" s="485"/>
      <c r="B662" s="347">
        <v>71916000</v>
      </c>
      <c r="C662" s="454" t="s">
        <v>375</v>
      </c>
      <c r="D662" s="454"/>
      <c r="E662" s="454"/>
      <c r="F662" s="238"/>
      <c r="G662" s="253"/>
      <c r="H662" s="261"/>
      <c r="I662" s="238"/>
      <c r="J662" s="341" t="s">
        <v>107</v>
      </c>
      <c r="K662" s="336" t="s">
        <v>108</v>
      </c>
      <c r="L662" s="288">
        <v>742708</v>
      </c>
      <c r="M662" s="237">
        <f t="shared" si="249"/>
        <v>742708</v>
      </c>
      <c r="N662" s="288"/>
      <c r="O662" s="288"/>
      <c r="P662" s="288"/>
      <c r="Q662" s="237">
        <f t="shared" si="248"/>
        <v>742708</v>
      </c>
    </row>
    <row r="663" spans="1:17" s="6" customFormat="1" ht="31.5">
      <c r="A663" s="485"/>
      <c r="B663" s="347">
        <v>71916000</v>
      </c>
      <c r="C663" s="454" t="s">
        <v>375</v>
      </c>
      <c r="D663" s="454"/>
      <c r="E663" s="454"/>
      <c r="F663" s="238"/>
      <c r="G663" s="253"/>
      <c r="H663" s="261"/>
      <c r="I663" s="238"/>
      <c r="J663" s="341" t="s">
        <v>105</v>
      </c>
      <c r="K663" s="336" t="s">
        <v>106</v>
      </c>
      <c r="L663" s="288">
        <v>763545</v>
      </c>
      <c r="M663" s="237">
        <f t="shared" si="249"/>
        <v>763545</v>
      </c>
      <c r="N663" s="288"/>
      <c r="O663" s="288"/>
      <c r="P663" s="288"/>
      <c r="Q663" s="237">
        <f t="shared" si="248"/>
        <v>763545</v>
      </c>
    </row>
    <row r="664" spans="1:17" s="6" customFormat="1" ht="31.5">
      <c r="A664" s="485"/>
      <c r="B664" s="347">
        <v>71916000</v>
      </c>
      <c r="C664" s="454" t="s">
        <v>375</v>
      </c>
      <c r="D664" s="454"/>
      <c r="E664" s="454"/>
      <c r="F664" s="238"/>
      <c r="G664" s="253"/>
      <c r="H664" s="261"/>
      <c r="I664" s="238"/>
      <c r="J664" s="341" t="s">
        <v>112</v>
      </c>
      <c r="K664" s="336" t="s">
        <v>113</v>
      </c>
      <c r="L664" s="288">
        <v>7107760</v>
      </c>
      <c r="M664" s="237">
        <f t="shared" si="249"/>
        <v>7107760</v>
      </c>
      <c r="N664" s="288"/>
      <c r="O664" s="288"/>
      <c r="P664" s="288"/>
      <c r="Q664" s="237">
        <f t="shared" si="248"/>
        <v>7107760</v>
      </c>
    </row>
    <row r="665" spans="1:17" s="6" customFormat="1" ht="31.5">
      <c r="A665" s="485"/>
      <c r="B665" s="347">
        <v>71916000</v>
      </c>
      <c r="C665" s="454" t="s">
        <v>375</v>
      </c>
      <c r="D665" s="454"/>
      <c r="E665" s="454"/>
      <c r="F665" s="238"/>
      <c r="G665" s="253"/>
      <c r="H665" s="261"/>
      <c r="I665" s="238"/>
      <c r="J665" s="341" t="s">
        <v>103</v>
      </c>
      <c r="K665" s="336" t="s">
        <v>104</v>
      </c>
      <c r="L665" s="288">
        <v>5742301</v>
      </c>
      <c r="M665" s="237">
        <f t="shared" si="249"/>
        <v>5742301</v>
      </c>
      <c r="N665" s="288"/>
      <c r="O665" s="288"/>
      <c r="P665" s="288"/>
      <c r="Q665" s="237">
        <f t="shared" si="248"/>
        <v>5742301</v>
      </c>
    </row>
    <row r="666" spans="1:17" s="6" customFormat="1" ht="31.5">
      <c r="A666" s="486"/>
      <c r="B666" s="347">
        <v>71916000</v>
      </c>
      <c r="C666" s="454" t="s">
        <v>375</v>
      </c>
      <c r="D666" s="454"/>
      <c r="E666" s="454"/>
      <c r="F666" s="238"/>
      <c r="G666" s="253"/>
      <c r="H666" s="261"/>
      <c r="I666" s="238"/>
      <c r="J666" s="454" t="s">
        <v>100</v>
      </c>
      <c r="K666" s="260" t="s">
        <v>181</v>
      </c>
      <c r="L666" s="237">
        <v>469078</v>
      </c>
      <c r="M666" s="237">
        <f>L666</f>
        <v>469078</v>
      </c>
      <c r="N666" s="288"/>
      <c r="O666" s="288"/>
      <c r="P666" s="288"/>
      <c r="Q666" s="237">
        <f t="shared" si="248"/>
        <v>469078</v>
      </c>
    </row>
    <row r="667" spans="1:17" s="7" customFormat="1" ht="31.5">
      <c r="A667" s="477">
        <v>4</v>
      </c>
      <c r="B667" s="264">
        <v>71916000</v>
      </c>
      <c r="C667" s="454" t="s">
        <v>375</v>
      </c>
      <c r="D667" s="445" t="s">
        <v>30</v>
      </c>
      <c r="E667" s="265" t="s">
        <v>164</v>
      </c>
      <c r="F667" s="260" t="s">
        <v>166</v>
      </c>
      <c r="G667" s="260" t="s">
        <v>38</v>
      </c>
      <c r="H667" s="266">
        <v>3527</v>
      </c>
      <c r="I667" s="244">
        <v>126</v>
      </c>
      <c r="J667" s="454" t="s">
        <v>39</v>
      </c>
      <c r="K667" s="260" t="s">
        <v>2</v>
      </c>
      <c r="L667" s="288">
        <f>L668+L669</f>
        <v>148904.65</v>
      </c>
      <c r="M667" s="288">
        <f t="shared" ref="M667:P667" si="250">M668+M669</f>
        <v>20000</v>
      </c>
      <c r="N667" s="288">
        <f t="shared" si="250"/>
        <v>0</v>
      </c>
      <c r="O667" s="288">
        <f t="shared" si="250"/>
        <v>122459.42</v>
      </c>
      <c r="P667" s="288">
        <f t="shared" si="250"/>
        <v>6445.23</v>
      </c>
      <c r="Q667" s="237">
        <f t="shared" si="234"/>
        <v>148904.65</v>
      </c>
    </row>
    <row r="668" spans="1:17" s="6" customFormat="1" ht="51" customHeight="1">
      <c r="A668" s="478"/>
      <c r="B668" s="264">
        <v>71916000</v>
      </c>
      <c r="C668" s="454" t="s">
        <v>375</v>
      </c>
      <c r="D668" s="445"/>
      <c r="E668" s="265"/>
      <c r="F668" s="244"/>
      <c r="G668" s="260"/>
      <c r="H668" s="266"/>
      <c r="I668" s="244"/>
      <c r="J668" s="454" t="s">
        <v>48</v>
      </c>
      <c r="K668" s="260" t="s">
        <v>40</v>
      </c>
      <c r="L668" s="288">
        <v>128904.65</v>
      </c>
      <c r="M668" s="288"/>
      <c r="N668" s="261"/>
      <c r="O668" s="382">
        <f>ROUND(L668*0.95,2)</f>
        <v>122459.42</v>
      </c>
      <c r="P668" s="382">
        <f>ROUND(L668*0.05,2)</f>
        <v>6445.23</v>
      </c>
      <c r="Q668" s="237">
        <f t="shared" si="234"/>
        <v>128904.65</v>
      </c>
    </row>
    <row r="669" spans="1:17" s="6" customFormat="1" ht="83.45" customHeight="1">
      <c r="A669" s="479"/>
      <c r="B669" s="264">
        <v>71916000</v>
      </c>
      <c r="C669" s="454" t="s">
        <v>375</v>
      </c>
      <c r="D669" s="445"/>
      <c r="E669" s="265"/>
      <c r="F669" s="244"/>
      <c r="G669" s="260"/>
      <c r="H669" s="266"/>
      <c r="I669" s="244"/>
      <c r="J669" s="454" t="s">
        <v>352</v>
      </c>
      <c r="K669" s="233" t="s">
        <v>185</v>
      </c>
      <c r="L669" s="288">
        <f>M669</f>
        <v>20000</v>
      </c>
      <c r="M669" s="288">
        <v>20000</v>
      </c>
      <c r="N669" s="261"/>
      <c r="O669" s="261"/>
      <c r="P669" s="261"/>
      <c r="Q669" s="237">
        <f t="shared" si="234"/>
        <v>20000</v>
      </c>
    </row>
    <row r="670" spans="1:17" s="6" customFormat="1" ht="31.5">
      <c r="A670" s="477">
        <v>5</v>
      </c>
      <c r="B670" s="264">
        <v>71916000</v>
      </c>
      <c r="C670" s="454" t="s">
        <v>375</v>
      </c>
      <c r="D670" s="445" t="s">
        <v>30</v>
      </c>
      <c r="E670" s="265" t="s">
        <v>164</v>
      </c>
      <c r="F670" s="244" t="s">
        <v>336</v>
      </c>
      <c r="G670" s="260" t="s">
        <v>38</v>
      </c>
      <c r="H670" s="266">
        <v>3510.9</v>
      </c>
      <c r="I670" s="244">
        <v>135</v>
      </c>
      <c r="J670" s="454" t="s">
        <v>39</v>
      </c>
      <c r="K670" s="233" t="s">
        <v>2</v>
      </c>
      <c r="L670" s="288">
        <f>L671+L672+L673</f>
        <v>3094655</v>
      </c>
      <c r="M670" s="288">
        <f>M671+M672+M673</f>
        <v>3094655</v>
      </c>
      <c r="N670" s="288">
        <f t="shared" ref="N670:P670" si="251">N671+N672+N673</f>
        <v>0</v>
      </c>
      <c r="O670" s="288">
        <f t="shared" si="251"/>
        <v>0</v>
      </c>
      <c r="P670" s="288">
        <f t="shared" si="251"/>
        <v>0</v>
      </c>
      <c r="Q670" s="237">
        <f>M670+N670+O670+P670</f>
        <v>3094655</v>
      </c>
    </row>
    <row r="671" spans="1:17" s="6" customFormat="1" ht="31.5">
      <c r="A671" s="478"/>
      <c r="B671" s="264">
        <v>71916000</v>
      </c>
      <c r="C671" s="454" t="s">
        <v>375</v>
      </c>
      <c r="D671" s="445"/>
      <c r="E671" s="265"/>
      <c r="F671" s="244"/>
      <c r="G671" s="260"/>
      <c r="H671" s="266"/>
      <c r="I671" s="244"/>
      <c r="J671" s="454" t="s">
        <v>105</v>
      </c>
      <c r="K671" s="233" t="s">
        <v>106</v>
      </c>
      <c r="L671" s="288">
        <v>2343147</v>
      </c>
      <c r="M671" s="237">
        <f t="shared" ref="M671:M673" si="252">L671</f>
        <v>2343147</v>
      </c>
      <c r="N671" s="261"/>
      <c r="O671" s="261"/>
      <c r="P671" s="261"/>
      <c r="Q671" s="237">
        <f>M671+N671+O671+P671</f>
        <v>2343147</v>
      </c>
    </row>
    <row r="672" spans="1:17" s="6" customFormat="1" ht="31.5">
      <c r="A672" s="478"/>
      <c r="B672" s="264">
        <v>71916000</v>
      </c>
      <c r="C672" s="454" t="s">
        <v>375</v>
      </c>
      <c r="D672" s="445"/>
      <c r="E672" s="265"/>
      <c r="F672" s="244"/>
      <c r="G672" s="260"/>
      <c r="H672" s="266"/>
      <c r="I672" s="244"/>
      <c r="J672" s="454" t="s">
        <v>107</v>
      </c>
      <c r="K672" s="233" t="s">
        <v>108</v>
      </c>
      <c r="L672" s="288">
        <v>686669</v>
      </c>
      <c r="M672" s="237">
        <f t="shared" si="252"/>
        <v>686669</v>
      </c>
      <c r="N672" s="261"/>
      <c r="O672" s="261"/>
      <c r="P672" s="261"/>
      <c r="Q672" s="237">
        <f>M672+N672+O672+P672</f>
        <v>686669</v>
      </c>
    </row>
    <row r="673" spans="1:17" s="6" customFormat="1" ht="31.5">
      <c r="A673" s="479"/>
      <c r="B673" s="264">
        <v>71916000</v>
      </c>
      <c r="C673" s="454" t="s">
        <v>375</v>
      </c>
      <c r="D673" s="445"/>
      <c r="E673" s="265"/>
      <c r="F673" s="244"/>
      <c r="G673" s="260"/>
      <c r="H673" s="266"/>
      <c r="I673" s="244"/>
      <c r="J673" s="454" t="s">
        <v>100</v>
      </c>
      <c r="K673" s="233">
        <v>21</v>
      </c>
      <c r="L673" s="288">
        <v>64839</v>
      </c>
      <c r="M673" s="237">
        <f t="shared" si="252"/>
        <v>64839</v>
      </c>
      <c r="N673" s="261"/>
      <c r="O673" s="261"/>
      <c r="P673" s="261"/>
      <c r="Q673" s="237">
        <f>M673+N673+O673+P673</f>
        <v>64839</v>
      </c>
    </row>
    <row r="674" spans="1:17" s="6" customFormat="1" ht="31.5">
      <c r="A674" s="477">
        <v>6</v>
      </c>
      <c r="B674" s="264">
        <v>71916000</v>
      </c>
      <c r="C674" s="454" t="s">
        <v>375</v>
      </c>
      <c r="D674" s="445" t="s">
        <v>30</v>
      </c>
      <c r="E674" s="265" t="s">
        <v>118</v>
      </c>
      <c r="F674" s="244">
        <v>9</v>
      </c>
      <c r="G674" s="260" t="s">
        <v>38</v>
      </c>
      <c r="H674" s="266">
        <v>980.6</v>
      </c>
      <c r="I674" s="244">
        <v>25</v>
      </c>
      <c r="J674" s="454" t="s">
        <v>39</v>
      </c>
      <c r="K674" s="233" t="s">
        <v>2</v>
      </c>
      <c r="L674" s="288">
        <f>L675+L676+L677+L678+L679</f>
        <v>2101173</v>
      </c>
      <c r="M674" s="288">
        <f>M675+M676+M677+M678+M679</f>
        <v>2101173</v>
      </c>
      <c r="N674" s="288">
        <f t="shared" ref="N674:P674" si="253">N675+N676+N677+N678+N679</f>
        <v>0</v>
      </c>
      <c r="O674" s="288">
        <f t="shared" si="253"/>
        <v>0</v>
      </c>
      <c r="P674" s="288">
        <f t="shared" si="253"/>
        <v>0</v>
      </c>
      <c r="Q674" s="237">
        <f>M674+N674+O674+P674</f>
        <v>2101173</v>
      </c>
    </row>
    <row r="675" spans="1:17" s="6" customFormat="1" ht="31.5">
      <c r="A675" s="478"/>
      <c r="B675" s="264">
        <v>71916000</v>
      </c>
      <c r="C675" s="454" t="s">
        <v>375</v>
      </c>
      <c r="D675" s="445"/>
      <c r="E675" s="265"/>
      <c r="F675" s="244"/>
      <c r="G675" s="260"/>
      <c r="H675" s="266"/>
      <c r="I675" s="244"/>
      <c r="J675" s="454" t="s">
        <v>105</v>
      </c>
      <c r="K675" s="233" t="s">
        <v>106</v>
      </c>
      <c r="L675" s="288">
        <v>157195</v>
      </c>
      <c r="M675" s="288">
        <v>157195</v>
      </c>
      <c r="N675" s="261"/>
      <c r="O675" s="261"/>
      <c r="P675" s="261"/>
      <c r="Q675" s="237">
        <f t="shared" ref="Q675:Q679" si="254">M675+N675+O675+P675</f>
        <v>157195</v>
      </c>
    </row>
    <row r="676" spans="1:17" s="6" customFormat="1" ht="31.5">
      <c r="A676" s="478"/>
      <c r="B676" s="264">
        <v>71916000</v>
      </c>
      <c r="C676" s="454" t="s">
        <v>375</v>
      </c>
      <c r="D676" s="445"/>
      <c r="E676" s="265"/>
      <c r="F676" s="244"/>
      <c r="G676" s="260"/>
      <c r="H676" s="266"/>
      <c r="I676" s="244"/>
      <c r="J676" s="454" t="s">
        <v>107</v>
      </c>
      <c r="K676" s="233" t="s">
        <v>108</v>
      </c>
      <c r="L676" s="288">
        <v>125198</v>
      </c>
      <c r="M676" s="288">
        <v>125198</v>
      </c>
      <c r="N676" s="261"/>
      <c r="O676" s="261"/>
      <c r="P676" s="261"/>
      <c r="Q676" s="237">
        <f t="shared" si="254"/>
        <v>125198</v>
      </c>
    </row>
    <row r="677" spans="1:17" s="6" customFormat="1" ht="31.5">
      <c r="A677" s="478"/>
      <c r="B677" s="264">
        <v>71916000</v>
      </c>
      <c r="C677" s="454" t="s">
        <v>375</v>
      </c>
      <c r="D677" s="445"/>
      <c r="E677" s="265"/>
      <c r="F677" s="244"/>
      <c r="G677" s="260"/>
      <c r="H677" s="266"/>
      <c r="I677" s="244"/>
      <c r="J677" s="454" t="s">
        <v>112</v>
      </c>
      <c r="K677" s="233" t="s">
        <v>113</v>
      </c>
      <c r="L677" s="288">
        <v>1460701</v>
      </c>
      <c r="M677" s="288">
        <v>1460701</v>
      </c>
      <c r="N677" s="261"/>
      <c r="O677" s="261"/>
      <c r="P677" s="261"/>
      <c r="Q677" s="237">
        <f t="shared" si="254"/>
        <v>1460701</v>
      </c>
    </row>
    <row r="678" spans="1:17" s="6" customFormat="1" ht="63">
      <c r="A678" s="478"/>
      <c r="B678" s="264">
        <v>71916000</v>
      </c>
      <c r="C678" s="454" t="s">
        <v>375</v>
      </c>
      <c r="D678" s="445"/>
      <c r="E678" s="265"/>
      <c r="F678" s="244"/>
      <c r="G678" s="260"/>
      <c r="H678" s="266"/>
      <c r="I678" s="244"/>
      <c r="J678" s="454" t="s">
        <v>337</v>
      </c>
      <c r="K678" s="233" t="s">
        <v>338</v>
      </c>
      <c r="L678" s="288">
        <v>314056</v>
      </c>
      <c r="M678" s="288">
        <v>314056</v>
      </c>
      <c r="N678" s="261"/>
      <c r="O678" s="261"/>
      <c r="P678" s="261"/>
      <c r="Q678" s="237">
        <f t="shared" si="254"/>
        <v>314056</v>
      </c>
    </row>
    <row r="679" spans="1:17" s="6" customFormat="1" ht="31.5">
      <c r="A679" s="479"/>
      <c r="B679" s="264">
        <v>71916000</v>
      </c>
      <c r="C679" s="454" t="s">
        <v>375</v>
      </c>
      <c r="D679" s="445"/>
      <c r="E679" s="265"/>
      <c r="F679" s="244"/>
      <c r="G679" s="260"/>
      <c r="H679" s="266"/>
      <c r="I679" s="244"/>
      <c r="J679" s="454" t="s">
        <v>100</v>
      </c>
      <c r="K679" s="233">
        <v>21</v>
      </c>
      <c r="L679" s="288">
        <v>44023</v>
      </c>
      <c r="M679" s="288">
        <v>44023</v>
      </c>
      <c r="N679" s="261"/>
      <c r="O679" s="261"/>
      <c r="P679" s="261"/>
      <c r="Q679" s="237">
        <f t="shared" si="254"/>
        <v>44023</v>
      </c>
    </row>
    <row r="680" spans="1:17" s="6" customFormat="1" ht="31.5">
      <c r="A680" s="510">
        <v>7</v>
      </c>
      <c r="B680" s="264">
        <v>71916000</v>
      </c>
      <c r="C680" s="454" t="s">
        <v>375</v>
      </c>
      <c r="D680" s="445" t="s">
        <v>30</v>
      </c>
      <c r="E680" s="348" t="s">
        <v>371</v>
      </c>
      <c r="F680" s="260" t="s">
        <v>167</v>
      </c>
      <c r="G680" s="260" t="s">
        <v>38</v>
      </c>
      <c r="H680" s="349">
        <v>4467.3999999999996</v>
      </c>
      <c r="I680" s="238">
        <v>108</v>
      </c>
      <c r="J680" s="454" t="s">
        <v>39</v>
      </c>
      <c r="K680" s="260" t="s">
        <v>2</v>
      </c>
      <c r="L680" s="288">
        <f>L681+L682</f>
        <v>3189100</v>
      </c>
      <c r="M680" s="288">
        <f t="shared" ref="M680:P680" si="255">M681+M682</f>
        <v>3189100</v>
      </c>
      <c r="N680" s="288">
        <f t="shared" si="255"/>
        <v>0</v>
      </c>
      <c r="O680" s="288">
        <f t="shared" si="255"/>
        <v>0</v>
      </c>
      <c r="P680" s="288">
        <f t="shared" si="255"/>
        <v>0</v>
      </c>
      <c r="Q680" s="237">
        <f t="shared" si="234"/>
        <v>3189100</v>
      </c>
    </row>
    <row r="681" spans="1:17" s="7" customFormat="1" ht="47.25">
      <c r="A681" s="511"/>
      <c r="B681" s="264">
        <v>71916000</v>
      </c>
      <c r="C681" s="454" t="s">
        <v>375</v>
      </c>
      <c r="D681" s="445"/>
      <c r="E681" s="445"/>
      <c r="F681" s="238"/>
      <c r="G681" s="260"/>
      <c r="H681" s="261"/>
      <c r="I681" s="238"/>
      <c r="J681" s="341" t="s">
        <v>241</v>
      </c>
      <c r="K681" s="336" t="s">
        <v>165</v>
      </c>
      <c r="L681" s="288">
        <v>3122283</v>
      </c>
      <c r="M681" s="237">
        <f>L681</f>
        <v>3122283</v>
      </c>
      <c r="N681" s="261"/>
      <c r="O681" s="392"/>
      <c r="P681" s="261"/>
      <c r="Q681" s="237">
        <f t="shared" si="234"/>
        <v>3122283</v>
      </c>
    </row>
    <row r="682" spans="1:17" s="6" customFormat="1" ht="31.5">
      <c r="A682" s="512"/>
      <c r="B682" s="264">
        <v>71916000</v>
      </c>
      <c r="C682" s="454" t="s">
        <v>375</v>
      </c>
      <c r="D682" s="445"/>
      <c r="E682" s="445"/>
      <c r="F682" s="238"/>
      <c r="G682" s="260"/>
      <c r="H682" s="261"/>
      <c r="I682" s="238"/>
      <c r="J682" s="454" t="s">
        <v>100</v>
      </c>
      <c r="K682" s="260" t="s">
        <v>181</v>
      </c>
      <c r="L682" s="237">
        <v>66817</v>
      </c>
      <c r="M682" s="237">
        <f>L682</f>
        <v>66817</v>
      </c>
      <c r="N682" s="261"/>
      <c r="O682" s="392"/>
      <c r="P682" s="261"/>
      <c r="Q682" s="237">
        <f t="shared" si="234"/>
        <v>66817</v>
      </c>
    </row>
    <row r="683" spans="1:17" s="6" customFormat="1" ht="31.5">
      <c r="A683" s="484">
        <v>8</v>
      </c>
      <c r="B683" s="264">
        <v>71916000</v>
      </c>
      <c r="C683" s="454" t="s">
        <v>375</v>
      </c>
      <c r="D683" s="445" t="s">
        <v>30</v>
      </c>
      <c r="E683" s="348" t="s">
        <v>371</v>
      </c>
      <c r="F683" s="260" t="s">
        <v>159</v>
      </c>
      <c r="G683" s="260" t="s">
        <v>38</v>
      </c>
      <c r="H683" s="261">
        <v>7227</v>
      </c>
      <c r="I683" s="238">
        <v>316</v>
      </c>
      <c r="J683" s="454" t="s">
        <v>39</v>
      </c>
      <c r="K683" s="260" t="s">
        <v>2</v>
      </c>
      <c r="L683" s="288">
        <f>L684+L685+L686</f>
        <v>11610435</v>
      </c>
      <c r="M683" s="288">
        <f t="shared" ref="M683:P683" si="256">M684+M685+M686</f>
        <v>11610435</v>
      </c>
      <c r="N683" s="288">
        <f t="shared" si="256"/>
        <v>0</v>
      </c>
      <c r="O683" s="288">
        <f t="shared" si="256"/>
        <v>0</v>
      </c>
      <c r="P683" s="288">
        <f t="shared" si="256"/>
        <v>0</v>
      </c>
      <c r="Q683" s="237">
        <f t="shared" si="234"/>
        <v>11610435</v>
      </c>
    </row>
    <row r="684" spans="1:17" s="6" customFormat="1" ht="31.5">
      <c r="A684" s="485"/>
      <c r="B684" s="264">
        <v>71916000</v>
      </c>
      <c r="C684" s="454" t="s">
        <v>375</v>
      </c>
      <c r="D684" s="445"/>
      <c r="E684" s="445"/>
      <c r="F684" s="238"/>
      <c r="G684" s="260"/>
      <c r="H684" s="261"/>
      <c r="I684" s="238"/>
      <c r="J684" s="454" t="s">
        <v>103</v>
      </c>
      <c r="K684" s="233" t="s">
        <v>104</v>
      </c>
      <c r="L684" s="288">
        <v>6540166</v>
      </c>
      <c r="M684" s="237">
        <f>L684</f>
        <v>6540166</v>
      </c>
      <c r="N684" s="261"/>
      <c r="O684" s="261"/>
      <c r="P684" s="261"/>
      <c r="Q684" s="237">
        <f t="shared" si="234"/>
        <v>6540166</v>
      </c>
    </row>
    <row r="685" spans="1:17" s="6" customFormat="1" ht="31.5">
      <c r="A685" s="485"/>
      <c r="B685" s="264">
        <v>71916000</v>
      </c>
      <c r="C685" s="454" t="s">
        <v>375</v>
      </c>
      <c r="D685" s="445"/>
      <c r="E685" s="445"/>
      <c r="F685" s="238"/>
      <c r="G685" s="260"/>
      <c r="H685" s="261"/>
      <c r="I685" s="238"/>
      <c r="J685" s="454" t="s">
        <v>105</v>
      </c>
      <c r="K685" s="233" t="s">
        <v>106</v>
      </c>
      <c r="L685" s="288">
        <v>4827011</v>
      </c>
      <c r="M685" s="237">
        <f>L685</f>
        <v>4827011</v>
      </c>
      <c r="N685" s="261"/>
      <c r="O685" s="392"/>
      <c r="P685" s="261"/>
      <c r="Q685" s="237">
        <f t="shared" si="234"/>
        <v>4827011</v>
      </c>
    </row>
    <row r="686" spans="1:17" s="6" customFormat="1" ht="31.5">
      <c r="A686" s="486"/>
      <c r="B686" s="264">
        <v>71916000</v>
      </c>
      <c r="C686" s="454" t="s">
        <v>375</v>
      </c>
      <c r="D686" s="445"/>
      <c r="E686" s="445"/>
      <c r="F686" s="238"/>
      <c r="G686" s="260"/>
      <c r="H686" s="261"/>
      <c r="I686" s="238"/>
      <c r="J686" s="454" t="s">
        <v>100</v>
      </c>
      <c r="K686" s="260" t="s">
        <v>181</v>
      </c>
      <c r="L686" s="237">
        <v>243258</v>
      </c>
      <c r="M686" s="237">
        <f>L686</f>
        <v>243258</v>
      </c>
      <c r="N686" s="261"/>
      <c r="O686" s="392"/>
      <c r="P686" s="261"/>
      <c r="Q686" s="237">
        <f t="shared" si="234"/>
        <v>243258</v>
      </c>
    </row>
    <row r="687" spans="1:17" s="6" customFormat="1" ht="31.5">
      <c r="A687" s="433">
        <v>9</v>
      </c>
      <c r="B687" s="264">
        <v>71916000</v>
      </c>
      <c r="C687" s="454" t="s">
        <v>375</v>
      </c>
      <c r="D687" s="445" t="s">
        <v>30</v>
      </c>
      <c r="E687" s="445" t="s">
        <v>371</v>
      </c>
      <c r="F687" s="238">
        <v>11</v>
      </c>
      <c r="G687" s="260" t="s">
        <v>38</v>
      </c>
      <c r="H687" s="261">
        <v>27213.3</v>
      </c>
      <c r="I687" s="238">
        <v>793</v>
      </c>
      <c r="J687" s="454" t="s">
        <v>39</v>
      </c>
      <c r="K687" s="260" t="s">
        <v>2</v>
      </c>
      <c r="L687" s="237">
        <f>L688+L689</f>
        <v>20591293</v>
      </c>
      <c r="M687" s="237">
        <f>M688+M689</f>
        <v>20591293</v>
      </c>
      <c r="N687" s="261">
        <f t="shared" ref="N687:P687" si="257">N688+N689</f>
        <v>0</v>
      </c>
      <c r="O687" s="392">
        <f t="shared" si="257"/>
        <v>0</v>
      </c>
      <c r="P687" s="261">
        <f t="shared" si="257"/>
        <v>0</v>
      </c>
      <c r="Q687" s="237">
        <f>M687+N687+O687+P687</f>
        <v>20591293</v>
      </c>
    </row>
    <row r="688" spans="1:17" s="6" customFormat="1" ht="31.5">
      <c r="A688" s="433"/>
      <c r="B688" s="264">
        <v>71916000</v>
      </c>
      <c r="C688" s="454" t="s">
        <v>375</v>
      </c>
      <c r="D688" s="445"/>
      <c r="E688" s="445"/>
      <c r="F688" s="238"/>
      <c r="G688" s="260"/>
      <c r="H688" s="261"/>
      <c r="I688" s="238"/>
      <c r="J688" s="454" t="s">
        <v>101</v>
      </c>
      <c r="K688" s="233" t="s">
        <v>102</v>
      </c>
      <c r="L688" s="237">
        <v>20159871</v>
      </c>
      <c r="M688" s="237">
        <f>L688</f>
        <v>20159871</v>
      </c>
      <c r="N688" s="261"/>
      <c r="O688" s="392"/>
      <c r="P688" s="261"/>
      <c r="Q688" s="237">
        <f>M688+N688+O688+P688</f>
        <v>20159871</v>
      </c>
    </row>
    <row r="689" spans="1:17" s="6" customFormat="1" ht="31.5">
      <c r="A689" s="433"/>
      <c r="B689" s="264">
        <v>71916000</v>
      </c>
      <c r="C689" s="454" t="s">
        <v>375</v>
      </c>
      <c r="D689" s="445"/>
      <c r="E689" s="445"/>
      <c r="F689" s="238"/>
      <c r="G689" s="260"/>
      <c r="H689" s="261"/>
      <c r="I689" s="238"/>
      <c r="J689" s="454" t="s">
        <v>100</v>
      </c>
      <c r="K689" s="260" t="s">
        <v>181</v>
      </c>
      <c r="L689" s="237">
        <v>431422</v>
      </c>
      <c r="M689" s="237">
        <f>L689</f>
        <v>431422</v>
      </c>
      <c r="N689" s="261"/>
      <c r="O689" s="392"/>
      <c r="P689" s="261"/>
      <c r="Q689" s="237">
        <f>M689+N689+O689+P689</f>
        <v>431422</v>
      </c>
    </row>
    <row r="690" spans="1:17" s="6" customFormat="1" ht="31.5">
      <c r="A690" s="477">
        <v>10</v>
      </c>
      <c r="B690" s="264">
        <v>71916000</v>
      </c>
      <c r="C690" s="454" t="s">
        <v>375</v>
      </c>
      <c r="D690" s="445" t="s">
        <v>30</v>
      </c>
      <c r="E690" s="348" t="s">
        <v>371</v>
      </c>
      <c r="F690" s="244">
        <v>17</v>
      </c>
      <c r="G690" s="260" t="s">
        <v>38</v>
      </c>
      <c r="H690" s="266">
        <v>3680.2</v>
      </c>
      <c r="I690" s="244">
        <v>150</v>
      </c>
      <c r="J690" s="454" t="s">
        <v>39</v>
      </c>
      <c r="K690" s="260" t="s">
        <v>2</v>
      </c>
      <c r="L690" s="288">
        <f>L691+L692</f>
        <v>5059756</v>
      </c>
      <c r="M690" s="288">
        <f t="shared" ref="M690:P690" si="258">M691+M692</f>
        <v>5059756</v>
      </c>
      <c r="N690" s="288">
        <f t="shared" si="258"/>
        <v>0</v>
      </c>
      <c r="O690" s="288">
        <f t="shared" si="258"/>
        <v>0</v>
      </c>
      <c r="P690" s="288">
        <f t="shared" si="258"/>
        <v>0</v>
      </c>
      <c r="Q690" s="237">
        <f>M690+N690+O690+P690</f>
        <v>5059756</v>
      </c>
    </row>
    <row r="691" spans="1:17" s="7" customFormat="1" ht="31.5">
      <c r="A691" s="478"/>
      <c r="B691" s="264">
        <v>71916000</v>
      </c>
      <c r="C691" s="454" t="s">
        <v>375</v>
      </c>
      <c r="D691" s="445"/>
      <c r="E691" s="348"/>
      <c r="F691" s="244"/>
      <c r="G691" s="260"/>
      <c r="H691" s="266"/>
      <c r="I691" s="244"/>
      <c r="J691" s="454" t="s">
        <v>101</v>
      </c>
      <c r="K691" s="233" t="s">
        <v>102</v>
      </c>
      <c r="L691" s="288">
        <v>4953745</v>
      </c>
      <c r="M691" s="237">
        <f>L691</f>
        <v>4953745</v>
      </c>
      <c r="N691" s="261"/>
      <c r="O691" s="261"/>
      <c r="P691" s="261"/>
      <c r="Q691" s="237">
        <f t="shared" si="234"/>
        <v>4953745</v>
      </c>
    </row>
    <row r="692" spans="1:17" s="6" customFormat="1" ht="31.5">
      <c r="A692" s="479"/>
      <c r="B692" s="264">
        <v>71916000</v>
      </c>
      <c r="C692" s="454" t="s">
        <v>375</v>
      </c>
      <c r="D692" s="445"/>
      <c r="E692" s="348"/>
      <c r="F692" s="244"/>
      <c r="G692" s="260"/>
      <c r="H692" s="266"/>
      <c r="I692" s="244"/>
      <c r="J692" s="454" t="s">
        <v>100</v>
      </c>
      <c r="K692" s="260" t="s">
        <v>181</v>
      </c>
      <c r="L692" s="237">
        <v>106011</v>
      </c>
      <c r="M692" s="237">
        <f>L692</f>
        <v>106011</v>
      </c>
      <c r="N692" s="261"/>
      <c r="O692" s="261"/>
      <c r="P692" s="261"/>
      <c r="Q692" s="237">
        <f t="shared" si="234"/>
        <v>106011</v>
      </c>
    </row>
    <row r="693" spans="1:17" s="6" customFormat="1" ht="31.5">
      <c r="A693" s="510">
        <v>11</v>
      </c>
      <c r="B693" s="264">
        <v>71916000</v>
      </c>
      <c r="C693" s="454" t="s">
        <v>375</v>
      </c>
      <c r="D693" s="445" t="s">
        <v>30</v>
      </c>
      <c r="E693" s="348" t="s">
        <v>371</v>
      </c>
      <c r="F693" s="238">
        <v>20</v>
      </c>
      <c r="G693" s="260" t="s">
        <v>38</v>
      </c>
      <c r="H693" s="261">
        <v>10203.9</v>
      </c>
      <c r="I693" s="238">
        <v>380</v>
      </c>
      <c r="J693" s="454" t="s">
        <v>39</v>
      </c>
      <c r="K693" s="260" t="s">
        <v>2</v>
      </c>
      <c r="L693" s="288">
        <f>L694+L695+L696</f>
        <v>10964463</v>
      </c>
      <c r="M693" s="288">
        <f t="shared" ref="M693:P693" si="259">M694+M695+M696</f>
        <v>10964463</v>
      </c>
      <c r="N693" s="288">
        <f t="shared" si="259"/>
        <v>0</v>
      </c>
      <c r="O693" s="288">
        <f t="shared" si="259"/>
        <v>0</v>
      </c>
      <c r="P693" s="288">
        <f t="shared" si="259"/>
        <v>0</v>
      </c>
      <c r="Q693" s="237">
        <f t="shared" si="234"/>
        <v>10964463</v>
      </c>
    </row>
    <row r="694" spans="1:17" s="6" customFormat="1" ht="31.5">
      <c r="A694" s="511"/>
      <c r="B694" s="264">
        <v>71916000</v>
      </c>
      <c r="C694" s="454" t="s">
        <v>375</v>
      </c>
      <c r="D694" s="445"/>
      <c r="E694" s="445"/>
      <c r="F694" s="238"/>
      <c r="G694" s="260"/>
      <c r="H694" s="261"/>
      <c r="I694" s="238"/>
      <c r="J694" s="454" t="s">
        <v>103</v>
      </c>
      <c r="K694" s="233" t="s">
        <v>104</v>
      </c>
      <c r="L694" s="288">
        <v>3833404</v>
      </c>
      <c r="M694" s="237">
        <f t="shared" ref="M694:M695" si="260">L694</f>
        <v>3833404</v>
      </c>
      <c r="N694" s="266"/>
      <c r="O694" s="266"/>
      <c r="P694" s="266"/>
      <c r="Q694" s="237">
        <f t="shared" si="234"/>
        <v>3833404</v>
      </c>
    </row>
    <row r="695" spans="1:17" s="7" customFormat="1" ht="31.5">
      <c r="A695" s="511"/>
      <c r="B695" s="264">
        <v>71916000</v>
      </c>
      <c r="C695" s="454" t="s">
        <v>375</v>
      </c>
      <c r="D695" s="445"/>
      <c r="E695" s="445"/>
      <c r="F695" s="238"/>
      <c r="G695" s="260"/>
      <c r="H695" s="261"/>
      <c r="I695" s="238"/>
      <c r="J695" s="454" t="s">
        <v>105</v>
      </c>
      <c r="K695" s="233" t="s">
        <v>106</v>
      </c>
      <c r="L695" s="288">
        <v>6901335</v>
      </c>
      <c r="M695" s="237">
        <f t="shared" si="260"/>
        <v>6901335</v>
      </c>
      <c r="N695" s="261"/>
      <c r="O695" s="261"/>
      <c r="P695" s="261"/>
      <c r="Q695" s="237">
        <f t="shared" si="234"/>
        <v>6901335</v>
      </c>
    </row>
    <row r="696" spans="1:17" s="6" customFormat="1" ht="31.5">
      <c r="A696" s="512"/>
      <c r="B696" s="264">
        <v>71916000</v>
      </c>
      <c r="C696" s="454" t="s">
        <v>375</v>
      </c>
      <c r="D696" s="445"/>
      <c r="E696" s="445"/>
      <c r="F696" s="238"/>
      <c r="G696" s="260"/>
      <c r="H696" s="261"/>
      <c r="I696" s="238"/>
      <c r="J696" s="454" t="s">
        <v>100</v>
      </c>
      <c r="K696" s="260" t="s">
        <v>181</v>
      </c>
      <c r="L696" s="237">
        <v>229724</v>
      </c>
      <c r="M696" s="237">
        <f>L696</f>
        <v>229724</v>
      </c>
      <c r="N696" s="261"/>
      <c r="O696" s="261"/>
      <c r="P696" s="261"/>
      <c r="Q696" s="237">
        <f t="shared" si="234"/>
        <v>229724</v>
      </c>
    </row>
    <row r="697" spans="1:17" s="6" customFormat="1" ht="31.5">
      <c r="A697" s="484">
        <v>12</v>
      </c>
      <c r="B697" s="347">
        <v>71916000</v>
      </c>
      <c r="C697" s="454" t="s">
        <v>375</v>
      </c>
      <c r="D697" s="454" t="s">
        <v>30</v>
      </c>
      <c r="E697" s="348" t="s">
        <v>371</v>
      </c>
      <c r="F697" s="260" t="s">
        <v>91</v>
      </c>
      <c r="G697" s="253" t="s">
        <v>38</v>
      </c>
      <c r="H697" s="261">
        <v>3572.8</v>
      </c>
      <c r="I697" s="238">
        <v>145</v>
      </c>
      <c r="J697" s="454" t="s">
        <v>39</v>
      </c>
      <c r="K697" s="448" t="s">
        <v>2</v>
      </c>
      <c r="L697" s="288">
        <f>L698+L699+L700</f>
        <v>4512707</v>
      </c>
      <c r="M697" s="288">
        <f t="shared" ref="M697:P697" si="261">M698+M699+M700</f>
        <v>4512707</v>
      </c>
      <c r="N697" s="288">
        <f t="shared" si="261"/>
        <v>0</v>
      </c>
      <c r="O697" s="288">
        <f t="shared" si="261"/>
        <v>0</v>
      </c>
      <c r="P697" s="288">
        <f t="shared" si="261"/>
        <v>0</v>
      </c>
      <c r="Q697" s="237">
        <f t="shared" si="234"/>
        <v>4512707</v>
      </c>
    </row>
    <row r="698" spans="1:17" s="6" customFormat="1" ht="31.5">
      <c r="A698" s="485"/>
      <c r="B698" s="347">
        <v>71916000</v>
      </c>
      <c r="C698" s="454" t="s">
        <v>375</v>
      </c>
      <c r="D698" s="234"/>
      <c r="E698" s="234"/>
      <c r="F698" s="235"/>
      <c r="G698" s="253"/>
      <c r="H698" s="237"/>
      <c r="I698" s="238"/>
      <c r="J698" s="454" t="s">
        <v>103</v>
      </c>
      <c r="K698" s="233" t="s">
        <v>104</v>
      </c>
      <c r="L698" s="288">
        <v>2461183</v>
      </c>
      <c r="M698" s="237">
        <f t="shared" ref="M698:M699" si="262">L698</f>
        <v>2461183</v>
      </c>
      <c r="N698" s="382"/>
      <c r="O698" s="382"/>
      <c r="P698" s="382"/>
      <c r="Q698" s="237">
        <f t="shared" si="234"/>
        <v>2461183</v>
      </c>
    </row>
    <row r="699" spans="1:17" s="7" customFormat="1" ht="31.5">
      <c r="A699" s="485"/>
      <c r="B699" s="347">
        <v>71916000</v>
      </c>
      <c r="C699" s="454" t="s">
        <v>375</v>
      </c>
      <c r="D699" s="454"/>
      <c r="E699" s="454"/>
      <c r="F699" s="238"/>
      <c r="G699" s="253"/>
      <c r="H699" s="261"/>
      <c r="I699" s="238"/>
      <c r="J699" s="454" t="s">
        <v>105</v>
      </c>
      <c r="K699" s="233" t="s">
        <v>106</v>
      </c>
      <c r="L699" s="288">
        <v>1956975</v>
      </c>
      <c r="M699" s="237">
        <f t="shared" si="262"/>
        <v>1956975</v>
      </c>
      <c r="N699" s="288"/>
      <c r="O699" s="288"/>
      <c r="P699" s="288"/>
      <c r="Q699" s="237">
        <f t="shared" si="234"/>
        <v>1956975</v>
      </c>
    </row>
    <row r="700" spans="1:17" s="6" customFormat="1" ht="31.5">
      <c r="A700" s="486"/>
      <c r="B700" s="347">
        <v>71916000</v>
      </c>
      <c r="C700" s="454" t="s">
        <v>375</v>
      </c>
      <c r="D700" s="454"/>
      <c r="E700" s="454"/>
      <c r="F700" s="238"/>
      <c r="G700" s="253"/>
      <c r="H700" s="261"/>
      <c r="I700" s="238"/>
      <c r="J700" s="454" t="s">
        <v>100</v>
      </c>
      <c r="K700" s="260" t="s">
        <v>181</v>
      </c>
      <c r="L700" s="237">
        <v>94549</v>
      </c>
      <c r="M700" s="237">
        <f>L700</f>
        <v>94549</v>
      </c>
      <c r="N700" s="288"/>
      <c r="O700" s="288"/>
      <c r="P700" s="288"/>
      <c r="Q700" s="237">
        <f t="shared" si="234"/>
        <v>94549</v>
      </c>
    </row>
    <row r="701" spans="1:17" s="6" customFormat="1" ht="31.5">
      <c r="A701" s="477">
        <v>13</v>
      </c>
      <c r="B701" s="264">
        <v>71916000</v>
      </c>
      <c r="C701" s="454" t="s">
        <v>375</v>
      </c>
      <c r="D701" s="445" t="s">
        <v>30</v>
      </c>
      <c r="E701" s="445" t="s">
        <v>253</v>
      </c>
      <c r="F701" s="244">
        <v>32</v>
      </c>
      <c r="G701" s="260" t="s">
        <v>38</v>
      </c>
      <c r="H701" s="266">
        <v>1114.8</v>
      </c>
      <c r="I701" s="244">
        <v>45</v>
      </c>
      <c r="J701" s="454" t="s">
        <v>39</v>
      </c>
      <c r="K701" s="260" t="s">
        <v>2</v>
      </c>
      <c r="L701" s="288">
        <f>L702+L703+L704</f>
        <v>1437966</v>
      </c>
      <c r="M701" s="288">
        <f t="shared" ref="M701:P701" si="263">M702+M703+M704</f>
        <v>1437966</v>
      </c>
      <c r="N701" s="288">
        <f t="shared" si="263"/>
        <v>0</v>
      </c>
      <c r="O701" s="288">
        <f t="shared" si="263"/>
        <v>0</v>
      </c>
      <c r="P701" s="288">
        <f t="shared" si="263"/>
        <v>0</v>
      </c>
      <c r="Q701" s="237">
        <f t="shared" si="234"/>
        <v>1437966</v>
      </c>
    </row>
    <row r="702" spans="1:17" s="6" customFormat="1" ht="31.5">
      <c r="A702" s="478"/>
      <c r="B702" s="264">
        <v>71916000</v>
      </c>
      <c r="C702" s="454" t="s">
        <v>375</v>
      </c>
      <c r="D702" s="445"/>
      <c r="E702" s="351"/>
      <c r="F702" s="244"/>
      <c r="G702" s="260"/>
      <c r="H702" s="266"/>
      <c r="I702" s="244"/>
      <c r="J702" s="454" t="s">
        <v>103</v>
      </c>
      <c r="K702" s="233" t="s">
        <v>104</v>
      </c>
      <c r="L702" s="288">
        <v>545383</v>
      </c>
      <c r="M702" s="237">
        <f t="shared" ref="M702:M703" si="264">L702</f>
        <v>545383</v>
      </c>
      <c r="N702" s="261"/>
      <c r="O702" s="288"/>
      <c r="P702" s="288"/>
      <c r="Q702" s="237">
        <f t="shared" si="234"/>
        <v>545383</v>
      </c>
    </row>
    <row r="703" spans="1:17" s="7" customFormat="1" ht="31.5">
      <c r="A703" s="478"/>
      <c r="B703" s="264">
        <v>71916000</v>
      </c>
      <c r="C703" s="454" t="s">
        <v>375</v>
      </c>
      <c r="D703" s="445"/>
      <c r="E703" s="351"/>
      <c r="F703" s="244"/>
      <c r="G703" s="260"/>
      <c r="H703" s="266"/>
      <c r="I703" s="244"/>
      <c r="J703" s="454" t="s">
        <v>105</v>
      </c>
      <c r="K703" s="233" t="s">
        <v>106</v>
      </c>
      <c r="L703" s="392">
        <v>862455</v>
      </c>
      <c r="M703" s="237">
        <f t="shared" si="264"/>
        <v>862455</v>
      </c>
      <c r="N703" s="261"/>
      <c r="O703" s="261"/>
      <c r="P703" s="261"/>
      <c r="Q703" s="237">
        <f t="shared" si="234"/>
        <v>862455</v>
      </c>
    </row>
    <row r="704" spans="1:17" s="6" customFormat="1" ht="31.5">
      <c r="A704" s="479"/>
      <c r="B704" s="264">
        <v>71916000</v>
      </c>
      <c r="C704" s="454" t="s">
        <v>375</v>
      </c>
      <c r="D704" s="445"/>
      <c r="E704" s="351"/>
      <c r="F704" s="244"/>
      <c r="G704" s="260"/>
      <c r="H704" s="266"/>
      <c r="I704" s="244"/>
      <c r="J704" s="454" t="s">
        <v>100</v>
      </c>
      <c r="K704" s="260" t="s">
        <v>181</v>
      </c>
      <c r="L704" s="237">
        <v>30128</v>
      </c>
      <c r="M704" s="237">
        <f>L704</f>
        <v>30128</v>
      </c>
      <c r="N704" s="261"/>
      <c r="O704" s="261"/>
      <c r="P704" s="261"/>
      <c r="Q704" s="237">
        <f t="shared" si="234"/>
        <v>30128</v>
      </c>
    </row>
    <row r="705" spans="1:19" s="6" customFormat="1" ht="31.5">
      <c r="A705" s="477">
        <v>14</v>
      </c>
      <c r="B705" s="264">
        <v>71916000</v>
      </c>
      <c r="C705" s="454" t="s">
        <v>375</v>
      </c>
      <c r="D705" s="445" t="s">
        <v>30</v>
      </c>
      <c r="E705" s="445" t="s">
        <v>253</v>
      </c>
      <c r="F705" s="244">
        <v>34</v>
      </c>
      <c r="G705" s="260" t="s">
        <v>38</v>
      </c>
      <c r="H705" s="266">
        <v>10241.299999999999</v>
      </c>
      <c r="I705" s="244">
        <v>419</v>
      </c>
      <c r="J705" s="454" t="s">
        <v>39</v>
      </c>
      <c r="K705" s="260" t="s">
        <v>2</v>
      </c>
      <c r="L705" s="288">
        <f>L706+L707</f>
        <v>184407.73</v>
      </c>
      <c r="M705" s="288">
        <f t="shared" ref="M705:P705" si="265">M706+M707</f>
        <v>20000</v>
      </c>
      <c r="N705" s="288">
        <f t="shared" si="265"/>
        <v>0</v>
      </c>
      <c r="O705" s="288">
        <f t="shared" si="265"/>
        <v>156187.34</v>
      </c>
      <c r="P705" s="288">
        <f t="shared" si="265"/>
        <v>8220.39</v>
      </c>
      <c r="Q705" s="237">
        <f t="shared" si="234"/>
        <v>184407.72999999998</v>
      </c>
    </row>
    <row r="706" spans="1:19" s="7" customFormat="1" ht="51" customHeight="1">
      <c r="A706" s="478"/>
      <c r="B706" s="264">
        <v>71916000</v>
      </c>
      <c r="C706" s="454" t="s">
        <v>375</v>
      </c>
      <c r="D706" s="445"/>
      <c r="E706" s="265"/>
      <c r="F706" s="244"/>
      <c r="G706" s="260"/>
      <c r="H706" s="266"/>
      <c r="I706" s="244"/>
      <c r="J706" s="454" t="s">
        <v>48</v>
      </c>
      <c r="K706" s="233" t="s">
        <v>40</v>
      </c>
      <c r="L706" s="288">
        <v>164407.73000000001</v>
      </c>
      <c r="M706" s="288"/>
      <c r="N706" s="261"/>
      <c r="O706" s="382">
        <f>ROUND(L706*0.95,2)</f>
        <v>156187.34</v>
      </c>
      <c r="P706" s="382">
        <f>ROUND(L706*0.05,2)</f>
        <v>8220.39</v>
      </c>
      <c r="Q706" s="237">
        <f t="shared" si="234"/>
        <v>164407.72999999998</v>
      </c>
    </row>
    <row r="707" spans="1:19" s="6" customFormat="1" ht="85.9" customHeight="1">
      <c r="A707" s="478"/>
      <c r="B707" s="264">
        <v>71916000</v>
      </c>
      <c r="C707" s="454" t="s">
        <v>375</v>
      </c>
      <c r="D707" s="445"/>
      <c r="E707" s="265"/>
      <c r="F707" s="244"/>
      <c r="G707" s="260"/>
      <c r="H707" s="266"/>
      <c r="I707" s="244"/>
      <c r="J707" s="454" t="s">
        <v>352</v>
      </c>
      <c r="K707" s="233" t="s">
        <v>185</v>
      </c>
      <c r="L707" s="288">
        <f>M707</f>
        <v>20000</v>
      </c>
      <c r="M707" s="288">
        <v>20000</v>
      </c>
      <c r="N707" s="261"/>
      <c r="O707" s="261"/>
      <c r="P707" s="261"/>
      <c r="Q707" s="237">
        <f t="shared" si="234"/>
        <v>20000</v>
      </c>
    </row>
    <row r="708" spans="1:19" s="6" customFormat="1" ht="31.5">
      <c r="A708" s="523">
        <v>15</v>
      </c>
      <c r="B708" s="264">
        <v>71916000</v>
      </c>
      <c r="C708" s="454" t="s">
        <v>375</v>
      </c>
      <c r="D708" s="445" t="s">
        <v>30</v>
      </c>
      <c r="E708" s="445" t="s">
        <v>253</v>
      </c>
      <c r="F708" s="244">
        <v>39</v>
      </c>
      <c r="G708" s="260" t="s">
        <v>38</v>
      </c>
      <c r="H708" s="237">
        <v>3697.3</v>
      </c>
      <c r="I708" s="235">
        <v>152</v>
      </c>
      <c r="J708" s="454" t="s">
        <v>39</v>
      </c>
      <c r="K708" s="260" t="s">
        <v>2</v>
      </c>
      <c r="L708" s="288">
        <f>L709+L710</f>
        <v>324195.88</v>
      </c>
      <c r="M708" s="288">
        <f t="shared" ref="M708:P708" si="266">M709+M710</f>
        <v>20000</v>
      </c>
      <c r="N708" s="288">
        <f t="shared" si="266"/>
        <v>0</v>
      </c>
      <c r="O708" s="288">
        <f t="shared" si="266"/>
        <v>288986.09000000003</v>
      </c>
      <c r="P708" s="288">
        <f t="shared" si="266"/>
        <v>15209.79</v>
      </c>
      <c r="Q708" s="237">
        <f t="shared" si="234"/>
        <v>324195.88</v>
      </c>
    </row>
    <row r="709" spans="1:19" s="6" customFormat="1" ht="63">
      <c r="A709" s="523"/>
      <c r="B709" s="264">
        <v>71916000</v>
      </c>
      <c r="C709" s="454" t="s">
        <v>375</v>
      </c>
      <c r="D709" s="445"/>
      <c r="E709" s="265"/>
      <c r="F709" s="244"/>
      <c r="G709" s="260"/>
      <c r="H709" s="266"/>
      <c r="I709" s="244"/>
      <c r="J709" s="454" t="s">
        <v>48</v>
      </c>
      <c r="K709" s="233" t="s">
        <v>40</v>
      </c>
      <c r="L709" s="288">
        <v>304195.88</v>
      </c>
      <c r="M709" s="288"/>
      <c r="N709" s="261"/>
      <c r="O709" s="382">
        <f>ROUND(L709*0.95,2)</f>
        <v>288986.09000000003</v>
      </c>
      <c r="P709" s="382">
        <f>ROUND(L709*0.05,2)</f>
        <v>15209.79</v>
      </c>
      <c r="Q709" s="237">
        <f t="shared" si="234"/>
        <v>304195.88</v>
      </c>
    </row>
    <row r="710" spans="1:19" s="6" customFormat="1" ht="93.6" customHeight="1">
      <c r="A710" s="523"/>
      <c r="B710" s="264">
        <v>71916000</v>
      </c>
      <c r="C710" s="454" t="s">
        <v>375</v>
      </c>
      <c r="D710" s="445"/>
      <c r="E710" s="265"/>
      <c r="F710" s="244"/>
      <c r="G710" s="260"/>
      <c r="H710" s="266"/>
      <c r="I710" s="244"/>
      <c r="J710" s="454" t="s">
        <v>352</v>
      </c>
      <c r="K710" s="233" t="s">
        <v>185</v>
      </c>
      <c r="L710" s="288">
        <f>M710</f>
        <v>20000</v>
      </c>
      <c r="M710" s="288">
        <v>20000</v>
      </c>
      <c r="N710" s="261"/>
      <c r="O710" s="261"/>
      <c r="P710" s="261"/>
      <c r="Q710" s="237">
        <f t="shared" si="234"/>
        <v>20000</v>
      </c>
    </row>
    <row r="711" spans="1:19" s="6" customFormat="1" ht="31.5">
      <c r="A711" s="477">
        <v>16</v>
      </c>
      <c r="B711" s="264">
        <v>71916000</v>
      </c>
      <c r="C711" s="454" t="s">
        <v>375</v>
      </c>
      <c r="D711" s="445" t="s">
        <v>30</v>
      </c>
      <c r="E711" s="445" t="s">
        <v>168</v>
      </c>
      <c r="F711" s="260" t="s">
        <v>169</v>
      </c>
      <c r="G711" s="260" t="s">
        <v>38</v>
      </c>
      <c r="H711" s="261">
        <v>611.9</v>
      </c>
      <c r="I711" s="238">
        <v>24</v>
      </c>
      <c r="J711" s="454" t="s">
        <v>39</v>
      </c>
      <c r="K711" s="260" t="s">
        <v>2</v>
      </c>
      <c r="L711" s="288">
        <f>L712+L713</f>
        <v>147384.16</v>
      </c>
      <c r="M711" s="288">
        <f t="shared" ref="M711:P711" si="267">M712+M713</f>
        <v>20000</v>
      </c>
      <c r="N711" s="288">
        <f t="shared" si="267"/>
        <v>0</v>
      </c>
      <c r="O711" s="288">
        <f t="shared" si="267"/>
        <v>121014.95</v>
      </c>
      <c r="P711" s="288">
        <f t="shared" si="267"/>
        <v>6369.21</v>
      </c>
      <c r="Q711" s="237">
        <f t="shared" si="234"/>
        <v>147384.16</v>
      </c>
    </row>
    <row r="712" spans="1:19" s="7" customFormat="1" ht="63">
      <c r="A712" s="478"/>
      <c r="B712" s="264">
        <v>71916000</v>
      </c>
      <c r="C712" s="454" t="s">
        <v>375</v>
      </c>
      <c r="D712" s="445"/>
      <c r="E712" s="445"/>
      <c r="F712" s="238"/>
      <c r="G712" s="260"/>
      <c r="H712" s="261"/>
      <c r="I712" s="238"/>
      <c r="J712" s="454" t="s">
        <v>48</v>
      </c>
      <c r="K712" s="233" t="s">
        <v>40</v>
      </c>
      <c r="L712" s="288">
        <v>127384.16</v>
      </c>
      <c r="M712" s="288"/>
      <c r="N712" s="382"/>
      <c r="O712" s="382">
        <f>ROUND(L712*0.95,2)</f>
        <v>121014.95</v>
      </c>
      <c r="P712" s="382">
        <f>ROUND(L712*0.05,2)</f>
        <v>6369.21</v>
      </c>
      <c r="Q712" s="237">
        <f t="shared" si="234"/>
        <v>127384.16</v>
      </c>
    </row>
    <row r="713" spans="1:19" s="6" customFormat="1" ht="94.9" customHeight="1">
      <c r="A713" s="479"/>
      <c r="B713" s="264">
        <v>71916000</v>
      </c>
      <c r="C713" s="454" t="s">
        <v>375</v>
      </c>
      <c r="D713" s="234"/>
      <c r="E713" s="234"/>
      <c r="F713" s="235"/>
      <c r="G713" s="253"/>
      <c r="H713" s="237"/>
      <c r="I713" s="238"/>
      <c r="J713" s="454" t="s">
        <v>352</v>
      </c>
      <c r="K713" s="233" t="s">
        <v>185</v>
      </c>
      <c r="L713" s="288">
        <v>20000</v>
      </c>
      <c r="M713" s="288">
        <v>20000</v>
      </c>
      <c r="N713" s="382"/>
      <c r="O713" s="382"/>
      <c r="P713" s="382"/>
      <c r="Q713" s="237">
        <f t="shared" si="234"/>
        <v>20000</v>
      </c>
    </row>
    <row r="714" spans="1:19" s="77" customFormat="1" ht="31.5">
      <c r="A714" s="510">
        <v>17</v>
      </c>
      <c r="B714" s="264">
        <v>71916000</v>
      </c>
      <c r="C714" s="454" t="s">
        <v>375</v>
      </c>
      <c r="D714" s="445" t="s">
        <v>30</v>
      </c>
      <c r="E714" s="445" t="s">
        <v>168</v>
      </c>
      <c r="F714" s="260" t="s">
        <v>258</v>
      </c>
      <c r="G714" s="260" t="s">
        <v>38</v>
      </c>
      <c r="H714" s="261">
        <v>599</v>
      </c>
      <c r="I714" s="238">
        <v>22</v>
      </c>
      <c r="J714" s="454" t="s">
        <v>39</v>
      </c>
      <c r="K714" s="260" t="s">
        <v>2</v>
      </c>
      <c r="L714" s="288">
        <f>L715+L716</f>
        <v>197317.36</v>
      </c>
      <c r="M714" s="288">
        <f t="shared" ref="M714:P714" si="268">M715+M716</f>
        <v>20000</v>
      </c>
      <c r="N714" s="288">
        <f t="shared" si="268"/>
        <v>0</v>
      </c>
      <c r="O714" s="288">
        <f t="shared" si="268"/>
        <v>168451.49</v>
      </c>
      <c r="P714" s="288">
        <f t="shared" si="268"/>
        <v>8865.8700000000008</v>
      </c>
      <c r="Q714" s="237">
        <f t="shared" ref="Q714:Q766" si="269">M714+N714+O714+P714</f>
        <v>197317.36</v>
      </c>
      <c r="R714" s="225"/>
      <c r="S714" s="225"/>
    </row>
    <row r="715" spans="1:19" s="78" customFormat="1" ht="63">
      <c r="A715" s="511"/>
      <c r="B715" s="264">
        <v>71916000</v>
      </c>
      <c r="C715" s="454" t="s">
        <v>375</v>
      </c>
      <c r="D715" s="445"/>
      <c r="E715" s="445"/>
      <c r="F715" s="238"/>
      <c r="G715" s="260"/>
      <c r="H715" s="261"/>
      <c r="I715" s="238"/>
      <c r="J715" s="454" t="s">
        <v>48</v>
      </c>
      <c r="K715" s="233" t="s">
        <v>40</v>
      </c>
      <c r="L715" s="288">
        <v>177317.36</v>
      </c>
      <c r="M715" s="288"/>
      <c r="N715" s="261"/>
      <c r="O715" s="382">
        <f>ROUND(L715*0.95,2)</f>
        <v>168451.49</v>
      </c>
      <c r="P715" s="382">
        <f>ROUND(L715*0.05,2)</f>
        <v>8865.8700000000008</v>
      </c>
      <c r="Q715" s="237">
        <f t="shared" si="269"/>
        <v>177317.36</v>
      </c>
      <c r="R715" s="226"/>
      <c r="S715" s="226"/>
    </row>
    <row r="716" spans="1:19" s="78" customFormat="1" ht="87.6" customHeight="1">
      <c r="A716" s="512"/>
      <c r="B716" s="264">
        <v>71916000</v>
      </c>
      <c r="C716" s="454" t="s">
        <v>375</v>
      </c>
      <c r="D716" s="445"/>
      <c r="E716" s="445"/>
      <c r="F716" s="238"/>
      <c r="G716" s="260"/>
      <c r="H716" s="261"/>
      <c r="I716" s="238"/>
      <c r="J716" s="454" t="s">
        <v>352</v>
      </c>
      <c r="K716" s="233" t="s">
        <v>185</v>
      </c>
      <c r="L716" s="288">
        <v>20000</v>
      </c>
      <c r="M716" s="288">
        <v>20000</v>
      </c>
      <c r="N716" s="261"/>
      <c r="O716" s="392"/>
      <c r="P716" s="261"/>
      <c r="Q716" s="237">
        <f t="shared" si="269"/>
        <v>20000</v>
      </c>
      <c r="R716" s="226"/>
      <c r="S716" s="226"/>
    </row>
    <row r="717" spans="1:19" s="6" customFormat="1" ht="31.5">
      <c r="A717" s="510">
        <v>18</v>
      </c>
      <c r="B717" s="264">
        <v>71916000</v>
      </c>
      <c r="C717" s="454" t="s">
        <v>375</v>
      </c>
      <c r="D717" s="445" t="s">
        <v>30</v>
      </c>
      <c r="E717" s="445" t="s">
        <v>92</v>
      </c>
      <c r="F717" s="260" t="s">
        <v>210</v>
      </c>
      <c r="G717" s="260" t="s">
        <v>38</v>
      </c>
      <c r="H717" s="261">
        <v>2831</v>
      </c>
      <c r="I717" s="238">
        <v>160</v>
      </c>
      <c r="J717" s="454" t="s">
        <v>39</v>
      </c>
      <c r="K717" s="260" t="s">
        <v>2</v>
      </c>
      <c r="L717" s="288">
        <f>L718+L719</f>
        <v>287617.51</v>
      </c>
      <c r="M717" s="288">
        <f t="shared" ref="M717:P717" si="270">M718+M719</f>
        <v>20000</v>
      </c>
      <c r="N717" s="288">
        <f t="shared" si="270"/>
        <v>0</v>
      </c>
      <c r="O717" s="288">
        <f t="shared" si="270"/>
        <v>254236.63</v>
      </c>
      <c r="P717" s="288">
        <f t="shared" si="270"/>
        <v>13380.88</v>
      </c>
      <c r="Q717" s="237">
        <f t="shared" si="269"/>
        <v>287617.51</v>
      </c>
    </row>
    <row r="718" spans="1:19" s="7" customFormat="1" ht="63">
      <c r="A718" s="511"/>
      <c r="B718" s="264">
        <v>71916000</v>
      </c>
      <c r="C718" s="454" t="s">
        <v>375</v>
      </c>
      <c r="D718" s="445"/>
      <c r="E718" s="445"/>
      <c r="F718" s="238"/>
      <c r="G718" s="260"/>
      <c r="H718" s="261"/>
      <c r="I718" s="238"/>
      <c r="J718" s="454" t="s">
        <v>48</v>
      </c>
      <c r="K718" s="233" t="s">
        <v>40</v>
      </c>
      <c r="L718" s="288">
        <v>267617.51</v>
      </c>
      <c r="M718" s="288"/>
      <c r="N718" s="261"/>
      <c r="O718" s="382">
        <f>ROUND(L718*0.95,2)</f>
        <v>254236.63</v>
      </c>
      <c r="P718" s="382">
        <f>ROUND(L718*0.05,2)</f>
        <v>13380.88</v>
      </c>
      <c r="Q718" s="237">
        <f t="shared" si="269"/>
        <v>267617.51</v>
      </c>
    </row>
    <row r="719" spans="1:19" s="6" customFormat="1" ht="88.15" customHeight="1">
      <c r="A719" s="512"/>
      <c r="B719" s="264">
        <v>71916000</v>
      </c>
      <c r="C719" s="454" t="s">
        <v>375</v>
      </c>
      <c r="D719" s="445"/>
      <c r="E719" s="445"/>
      <c r="F719" s="238"/>
      <c r="G719" s="260"/>
      <c r="H719" s="261"/>
      <c r="I719" s="238"/>
      <c r="J719" s="454" t="s">
        <v>352</v>
      </c>
      <c r="K719" s="233" t="s">
        <v>185</v>
      </c>
      <c r="L719" s="288">
        <v>20000</v>
      </c>
      <c r="M719" s="288">
        <v>20000</v>
      </c>
      <c r="N719" s="261"/>
      <c r="O719" s="392"/>
      <c r="P719" s="261"/>
      <c r="Q719" s="237">
        <f t="shared" si="269"/>
        <v>20000</v>
      </c>
    </row>
    <row r="720" spans="1:19" s="6" customFormat="1" ht="31.5">
      <c r="A720" s="477">
        <v>19</v>
      </c>
      <c r="B720" s="264">
        <v>71916000</v>
      </c>
      <c r="C720" s="454" t="s">
        <v>375</v>
      </c>
      <c r="D720" s="445" t="s">
        <v>30</v>
      </c>
      <c r="E720" s="265" t="s">
        <v>170</v>
      </c>
      <c r="F720" s="244">
        <v>5</v>
      </c>
      <c r="G720" s="260" t="s">
        <v>38</v>
      </c>
      <c r="H720" s="266">
        <v>7183.8</v>
      </c>
      <c r="I720" s="244">
        <v>277</v>
      </c>
      <c r="J720" s="454" t="s">
        <v>39</v>
      </c>
      <c r="K720" s="260" t="s">
        <v>2</v>
      </c>
      <c r="L720" s="392">
        <f>L721+L722</f>
        <v>9848763</v>
      </c>
      <c r="M720" s="392">
        <f t="shared" ref="M720:P720" si="271">M721+M722</f>
        <v>9848763</v>
      </c>
      <c r="N720" s="392">
        <f t="shared" si="271"/>
        <v>0</v>
      </c>
      <c r="O720" s="392">
        <f t="shared" si="271"/>
        <v>0</v>
      </c>
      <c r="P720" s="392">
        <f t="shared" si="271"/>
        <v>0</v>
      </c>
      <c r="Q720" s="237">
        <f t="shared" si="269"/>
        <v>9848763</v>
      </c>
    </row>
    <row r="721" spans="1:17" s="6" customFormat="1" ht="31.5">
      <c r="A721" s="478"/>
      <c r="B721" s="264">
        <v>71916000</v>
      </c>
      <c r="C721" s="454" t="s">
        <v>375</v>
      </c>
      <c r="D721" s="445"/>
      <c r="E721" s="265"/>
      <c r="F721" s="244"/>
      <c r="G721" s="260"/>
      <c r="H721" s="266"/>
      <c r="I721" s="244"/>
      <c r="J721" s="454" t="s">
        <v>101</v>
      </c>
      <c r="K721" s="233" t="s">
        <v>102</v>
      </c>
      <c r="L721" s="288">
        <v>9642415</v>
      </c>
      <c r="M721" s="237">
        <f>L721</f>
        <v>9642415</v>
      </c>
      <c r="N721" s="261"/>
      <c r="O721" s="288"/>
      <c r="P721" s="288"/>
      <c r="Q721" s="237">
        <f t="shared" si="269"/>
        <v>9642415</v>
      </c>
    </row>
    <row r="722" spans="1:17" s="6" customFormat="1" ht="31.5">
      <c r="A722" s="479"/>
      <c r="B722" s="264">
        <v>71916000</v>
      </c>
      <c r="C722" s="454" t="s">
        <v>375</v>
      </c>
      <c r="D722" s="445"/>
      <c r="E722" s="265"/>
      <c r="F722" s="244"/>
      <c r="G722" s="260"/>
      <c r="H722" s="266"/>
      <c r="I722" s="244"/>
      <c r="J722" s="454" t="s">
        <v>100</v>
      </c>
      <c r="K722" s="260" t="s">
        <v>181</v>
      </c>
      <c r="L722" s="237">
        <v>206348</v>
      </c>
      <c r="M722" s="237">
        <f>L722</f>
        <v>206348</v>
      </c>
      <c r="N722" s="261"/>
      <c r="O722" s="261"/>
      <c r="P722" s="261"/>
      <c r="Q722" s="237">
        <f t="shared" si="269"/>
        <v>206348</v>
      </c>
    </row>
    <row r="723" spans="1:17" s="6" customFormat="1" ht="31.5">
      <c r="A723" s="484">
        <v>20</v>
      </c>
      <c r="B723" s="347">
        <v>71916000</v>
      </c>
      <c r="C723" s="454" t="s">
        <v>375</v>
      </c>
      <c r="D723" s="454" t="s">
        <v>31</v>
      </c>
      <c r="E723" s="454" t="s">
        <v>95</v>
      </c>
      <c r="F723" s="238">
        <v>8</v>
      </c>
      <c r="G723" s="253" t="s">
        <v>38</v>
      </c>
      <c r="H723" s="261">
        <v>5225.5</v>
      </c>
      <c r="I723" s="238">
        <v>171</v>
      </c>
      <c r="J723" s="454" t="s">
        <v>39</v>
      </c>
      <c r="K723" s="448" t="s">
        <v>2</v>
      </c>
      <c r="L723" s="288">
        <f>L724+L725</f>
        <v>121654.29</v>
      </c>
      <c r="M723" s="288">
        <f>M724+M725</f>
        <v>20000</v>
      </c>
      <c r="N723" s="288">
        <f t="shared" ref="N723:P723" si="272">N724+N725</f>
        <v>0</v>
      </c>
      <c r="O723" s="288">
        <f t="shared" si="272"/>
        <v>96571.58</v>
      </c>
      <c r="P723" s="288">
        <f t="shared" si="272"/>
        <v>5082.71</v>
      </c>
      <c r="Q723" s="237">
        <f t="shared" si="269"/>
        <v>121654.29000000001</v>
      </c>
    </row>
    <row r="724" spans="1:17" s="6" customFormat="1" ht="54.6" customHeight="1">
      <c r="A724" s="485"/>
      <c r="B724" s="347">
        <v>71916000</v>
      </c>
      <c r="C724" s="454" t="s">
        <v>375</v>
      </c>
      <c r="D724" s="454"/>
      <c r="E724" s="454"/>
      <c r="F724" s="238"/>
      <c r="G724" s="253"/>
      <c r="H724" s="261"/>
      <c r="I724" s="238"/>
      <c r="J724" s="454" t="s">
        <v>48</v>
      </c>
      <c r="K724" s="233" t="s">
        <v>40</v>
      </c>
      <c r="L724" s="288">
        <v>101654.29</v>
      </c>
      <c r="M724" s="288"/>
      <c r="N724" s="288"/>
      <c r="O724" s="382">
        <f>ROUND(L724*0.95,2)</f>
        <v>96571.58</v>
      </c>
      <c r="P724" s="382">
        <f>ROUND(L724*0.05,2)</f>
        <v>5082.71</v>
      </c>
      <c r="Q724" s="237">
        <f t="shared" si="269"/>
        <v>101654.29000000001</v>
      </c>
    </row>
    <row r="725" spans="1:17" s="6" customFormat="1" ht="81.599999999999994" customHeight="1">
      <c r="A725" s="486"/>
      <c r="B725" s="347">
        <v>71916000</v>
      </c>
      <c r="C725" s="454" t="s">
        <v>375</v>
      </c>
      <c r="D725" s="454"/>
      <c r="E725" s="454"/>
      <c r="F725" s="238"/>
      <c r="G725" s="253"/>
      <c r="H725" s="261"/>
      <c r="I725" s="238"/>
      <c r="J725" s="454" t="s">
        <v>352</v>
      </c>
      <c r="K725" s="233" t="s">
        <v>185</v>
      </c>
      <c r="L725" s="288">
        <v>20000</v>
      </c>
      <c r="M725" s="288">
        <v>20000</v>
      </c>
      <c r="N725" s="288"/>
      <c r="O725" s="288"/>
      <c r="P725" s="288"/>
      <c r="Q725" s="237">
        <f t="shared" si="269"/>
        <v>20000</v>
      </c>
    </row>
    <row r="726" spans="1:17" s="6" customFormat="1" ht="31.5">
      <c r="A726" s="477">
        <v>21</v>
      </c>
      <c r="B726" s="264">
        <v>71916000</v>
      </c>
      <c r="C726" s="454" t="s">
        <v>375</v>
      </c>
      <c r="D726" s="234" t="s">
        <v>31</v>
      </c>
      <c r="E726" s="234" t="s">
        <v>65</v>
      </c>
      <c r="F726" s="235">
        <v>1</v>
      </c>
      <c r="G726" s="260" t="s">
        <v>38</v>
      </c>
      <c r="H726" s="261">
        <v>2579.8000000000002</v>
      </c>
      <c r="I726" s="238">
        <v>121</v>
      </c>
      <c r="J726" s="454" t="s">
        <v>39</v>
      </c>
      <c r="K726" s="448" t="s">
        <v>2</v>
      </c>
      <c r="L726" s="288">
        <f>L727+L728</f>
        <v>101895.2</v>
      </c>
      <c r="M726" s="288">
        <f t="shared" ref="M726:P726" si="273">M727+M728</f>
        <v>20000</v>
      </c>
      <c r="N726" s="288">
        <f t="shared" si="273"/>
        <v>0</v>
      </c>
      <c r="O726" s="288">
        <f t="shared" si="273"/>
        <v>77800.44</v>
      </c>
      <c r="P726" s="288">
        <f t="shared" si="273"/>
        <v>4094.76</v>
      </c>
      <c r="Q726" s="237">
        <f t="shared" si="269"/>
        <v>101895.2</v>
      </c>
    </row>
    <row r="727" spans="1:17" s="6" customFormat="1" ht="54" customHeight="1">
      <c r="A727" s="478"/>
      <c r="B727" s="264">
        <v>71916000</v>
      </c>
      <c r="C727" s="454" t="s">
        <v>375</v>
      </c>
      <c r="D727" s="445"/>
      <c r="E727" s="445"/>
      <c r="F727" s="238"/>
      <c r="G727" s="260"/>
      <c r="H727" s="261"/>
      <c r="I727" s="238"/>
      <c r="J727" s="454" t="s">
        <v>48</v>
      </c>
      <c r="K727" s="233" t="s">
        <v>40</v>
      </c>
      <c r="L727" s="288">
        <v>81895.199999999997</v>
      </c>
      <c r="M727" s="288"/>
      <c r="N727" s="261"/>
      <c r="O727" s="382">
        <f>ROUND(L727*0.95,2)</f>
        <v>77800.44</v>
      </c>
      <c r="P727" s="382">
        <f>ROUND(L727*0.05,2)</f>
        <v>4094.76</v>
      </c>
      <c r="Q727" s="237">
        <f t="shared" si="269"/>
        <v>81895.199999999997</v>
      </c>
    </row>
    <row r="728" spans="1:17" s="6" customFormat="1" ht="85.9" customHeight="1">
      <c r="A728" s="479"/>
      <c r="B728" s="264">
        <v>71916000</v>
      </c>
      <c r="C728" s="454" t="s">
        <v>375</v>
      </c>
      <c r="D728" s="445"/>
      <c r="E728" s="445"/>
      <c r="F728" s="238"/>
      <c r="G728" s="260"/>
      <c r="H728" s="261"/>
      <c r="I728" s="238"/>
      <c r="J728" s="454" t="s">
        <v>352</v>
      </c>
      <c r="K728" s="233" t="s">
        <v>185</v>
      </c>
      <c r="L728" s="288">
        <v>20000</v>
      </c>
      <c r="M728" s="288">
        <v>20000</v>
      </c>
      <c r="N728" s="261"/>
      <c r="O728" s="261"/>
      <c r="P728" s="261"/>
      <c r="Q728" s="237">
        <f t="shared" si="269"/>
        <v>20000</v>
      </c>
    </row>
    <row r="729" spans="1:17" s="6" customFormat="1" ht="31.5">
      <c r="A729" s="523">
        <v>22</v>
      </c>
      <c r="B729" s="264">
        <v>71916000</v>
      </c>
      <c r="C729" s="454" t="s">
        <v>375</v>
      </c>
      <c r="D729" s="445" t="s">
        <v>31</v>
      </c>
      <c r="E729" s="265" t="s">
        <v>65</v>
      </c>
      <c r="F729" s="244">
        <v>6</v>
      </c>
      <c r="G729" s="260" t="s">
        <v>38</v>
      </c>
      <c r="H729" s="266">
        <v>6974.4</v>
      </c>
      <c r="I729" s="244">
        <v>312</v>
      </c>
      <c r="J729" s="454" t="s">
        <v>39</v>
      </c>
      <c r="K729" s="260" t="s">
        <v>2</v>
      </c>
      <c r="L729" s="288">
        <f>L730+L731</f>
        <v>4687658</v>
      </c>
      <c r="M729" s="288">
        <f t="shared" ref="M729:P729" si="274">M730+M731</f>
        <v>4687658</v>
      </c>
      <c r="N729" s="288">
        <f t="shared" si="274"/>
        <v>0</v>
      </c>
      <c r="O729" s="288">
        <f t="shared" si="274"/>
        <v>0</v>
      </c>
      <c r="P729" s="288">
        <f t="shared" si="274"/>
        <v>0</v>
      </c>
      <c r="Q729" s="237">
        <f t="shared" si="269"/>
        <v>4687658</v>
      </c>
    </row>
    <row r="730" spans="1:17" s="6" customFormat="1" ht="31.5">
      <c r="A730" s="523"/>
      <c r="B730" s="264">
        <v>71916000</v>
      </c>
      <c r="C730" s="454" t="s">
        <v>375</v>
      </c>
      <c r="D730" s="445"/>
      <c r="E730" s="265"/>
      <c r="F730" s="244"/>
      <c r="G730" s="260"/>
      <c r="H730" s="266"/>
      <c r="I730" s="244"/>
      <c r="J730" s="454" t="s">
        <v>103</v>
      </c>
      <c r="K730" s="233" t="s">
        <v>104</v>
      </c>
      <c r="L730" s="288">
        <v>4589443</v>
      </c>
      <c r="M730" s="237">
        <f>L730</f>
        <v>4589443</v>
      </c>
      <c r="N730" s="261"/>
      <c r="O730" s="261"/>
      <c r="P730" s="261"/>
      <c r="Q730" s="237">
        <f t="shared" si="269"/>
        <v>4589443</v>
      </c>
    </row>
    <row r="731" spans="1:17" s="6" customFormat="1" ht="31.5">
      <c r="A731" s="523"/>
      <c r="B731" s="264">
        <v>71916000</v>
      </c>
      <c r="C731" s="454" t="s">
        <v>375</v>
      </c>
      <c r="D731" s="445"/>
      <c r="E731" s="265"/>
      <c r="F731" s="244"/>
      <c r="G731" s="260"/>
      <c r="H731" s="266"/>
      <c r="I731" s="244"/>
      <c r="J731" s="454" t="s">
        <v>100</v>
      </c>
      <c r="K731" s="260" t="s">
        <v>181</v>
      </c>
      <c r="L731" s="237">
        <v>98215</v>
      </c>
      <c r="M731" s="237">
        <f>L731</f>
        <v>98215</v>
      </c>
      <c r="N731" s="261"/>
      <c r="O731" s="261"/>
      <c r="P731" s="261"/>
      <c r="Q731" s="237">
        <f t="shared" si="269"/>
        <v>98215</v>
      </c>
    </row>
    <row r="732" spans="1:17" s="6" customFormat="1" ht="31.5">
      <c r="A732" s="477">
        <v>23</v>
      </c>
      <c r="B732" s="264">
        <v>71916000</v>
      </c>
      <c r="C732" s="454" t="s">
        <v>375</v>
      </c>
      <c r="D732" s="445" t="s">
        <v>31</v>
      </c>
      <c r="E732" s="265" t="s">
        <v>65</v>
      </c>
      <c r="F732" s="244">
        <v>7</v>
      </c>
      <c r="G732" s="260" t="s">
        <v>38</v>
      </c>
      <c r="H732" s="266">
        <v>3086.3</v>
      </c>
      <c r="I732" s="244">
        <v>115</v>
      </c>
      <c r="J732" s="454" t="s">
        <v>39</v>
      </c>
      <c r="K732" s="448" t="s">
        <v>2</v>
      </c>
      <c r="L732" s="288">
        <f>L733+L734</f>
        <v>149866.46000000002</v>
      </c>
      <c r="M732" s="288">
        <f t="shared" ref="M732:P732" si="275">M733+M734</f>
        <v>20000</v>
      </c>
      <c r="N732" s="288">
        <f t="shared" si="275"/>
        <v>0</v>
      </c>
      <c r="O732" s="288">
        <f t="shared" si="275"/>
        <v>123373.14</v>
      </c>
      <c r="P732" s="288">
        <f t="shared" si="275"/>
        <v>6493.32</v>
      </c>
      <c r="Q732" s="237">
        <f t="shared" si="269"/>
        <v>149866.46000000002</v>
      </c>
    </row>
    <row r="733" spans="1:17" s="6" customFormat="1" ht="54" customHeight="1">
      <c r="A733" s="478"/>
      <c r="B733" s="264">
        <v>71916000</v>
      </c>
      <c r="C733" s="454" t="s">
        <v>375</v>
      </c>
      <c r="D733" s="445"/>
      <c r="E733" s="265"/>
      <c r="F733" s="244"/>
      <c r="G733" s="260"/>
      <c r="H733" s="266"/>
      <c r="I733" s="244"/>
      <c r="J733" s="454" t="s">
        <v>48</v>
      </c>
      <c r="K733" s="233" t="s">
        <v>40</v>
      </c>
      <c r="L733" s="288">
        <v>129866.46</v>
      </c>
      <c r="M733" s="288"/>
      <c r="N733" s="261"/>
      <c r="O733" s="382">
        <f>ROUND(L733*0.95,2)</f>
        <v>123373.14</v>
      </c>
      <c r="P733" s="382">
        <f>ROUND(L733*0.05,2)</f>
        <v>6493.32</v>
      </c>
      <c r="Q733" s="237">
        <f t="shared" si="269"/>
        <v>129866.45999999999</v>
      </c>
    </row>
    <row r="734" spans="1:17" s="6" customFormat="1" ht="87.6" customHeight="1">
      <c r="A734" s="479"/>
      <c r="B734" s="264">
        <v>71916000</v>
      </c>
      <c r="C734" s="454" t="s">
        <v>375</v>
      </c>
      <c r="D734" s="445"/>
      <c r="E734" s="265"/>
      <c r="F734" s="244"/>
      <c r="G734" s="260"/>
      <c r="H734" s="266"/>
      <c r="I734" s="244"/>
      <c r="J734" s="454" t="s">
        <v>352</v>
      </c>
      <c r="K734" s="233" t="s">
        <v>185</v>
      </c>
      <c r="L734" s="288">
        <v>20000</v>
      </c>
      <c r="M734" s="288">
        <v>20000</v>
      </c>
      <c r="N734" s="261"/>
      <c r="O734" s="261"/>
      <c r="P734" s="261"/>
      <c r="Q734" s="237">
        <f t="shared" si="269"/>
        <v>20000</v>
      </c>
    </row>
    <row r="735" spans="1:17" s="6" customFormat="1" ht="31.5">
      <c r="A735" s="477">
        <v>24</v>
      </c>
      <c r="B735" s="264">
        <v>71916000</v>
      </c>
      <c r="C735" s="454" t="s">
        <v>375</v>
      </c>
      <c r="D735" s="445" t="s">
        <v>31</v>
      </c>
      <c r="E735" s="265" t="s">
        <v>65</v>
      </c>
      <c r="F735" s="244">
        <v>8</v>
      </c>
      <c r="G735" s="260" t="s">
        <v>38</v>
      </c>
      <c r="H735" s="266">
        <v>3591.5</v>
      </c>
      <c r="I735" s="244">
        <v>162</v>
      </c>
      <c r="J735" s="454" t="s">
        <v>39</v>
      </c>
      <c r="K735" s="260" t="s">
        <v>2</v>
      </c>
      <c r="L735" s="288">
        <f>L736+L737+L738</f>
        <v>8772371</v>
      </c>
      <c r="M735" s="288">
        <f t="shared" ref="M735:P735" si="276">M736+M737+M738</f>
        <v>8772371</v>
      </c>
      <c r="N735" s="288">
        <f t="shared" si="276"/>
        <v>0</v>
      </c>
      <c r="O735" s="288">
        <f t="shared" si="276"/>
        <v>0</v>
      </c>
      <c r="P735" s="288">
        <f t="shared" si="276"/>
        <v>0</v>
      </c>
      <c r="Q735" s="237">
        <f t="shared" si="269"/>
        <v>8772371</v>
      </c>
    </row>
    <row r="736" spans="1:17" s="6" customFormat="1" ht="31.5">
      <c r="A736" s="478"/>
      <c r="B736" s="264">
        <v>71916000</v>
      </c>
      <c r="C736" s="454" t="s">
        <v>375</v>
      </c>
      <c r="D736" s="445"/>
      <c r="E736" s="265"/>
      <c r="F736" s="244"/>
      <c r="G736" s="260"/>
      <c r="H736" s="266"/>
      <c r="I736" s="244"/>
      <c r="J736" s="454" t="s">
        <v>101</v>
      </c>
      <c r="K736" s="233" t="s">
        <v>102</v>
      </c>
      <c r="L736" s="392">
        <v>5478418</v>
      </c>
      <c r="M736" s="237">
        <f t="shared" ref="M736:M737" si="277">L736</f>
        <v>5478418</v>
      </c>
      <c r="N736" s="261"/>
      <c r="O736" s="261"/>
      <c r="P736" s="261"/>
      <c r="Q736" s="237">
        <f t="shared" si="269"/>
        <v>5478418</v>
      </c>
    </row>
    <row r="737" spans="1:17" s="6" customFormat="1" ht="31.5">
      <c r="A737" s="478"/>
      <c r="B737" s="264">
        <v>71916000</v>
      </c>
      <c r="C737" s="454" t="s">
        <v>375</v>
      </c>
      <c r="D737" s="445"/>
      <c r="E737" s="265"/>
      <c r="F737" s="244"/>
      <c r="G737" s="260"/>
      <c r="H737" s="266"/>
      <c r="I737" s="244"/>
      <c r="J737" s="454" t="s">
        <v>103</v>
      </c>
      <c r="K737" s="233" t="s">
        <v>104</v>
      </c>
      <c r="L737" s="392">
        <v>3110157</v>
      </c>
      <c r="M737" s="237">
        <f t="shared" si="277"/>
        <v>3110157</v>
      </c>
      <c r="N737" s="261"/>
      <c r="O737" s="261"/>
      <c r="P737" s="261"/>
      <c r="Q737" s="237">
        <f t="shared" si="269"/>
        <v>3110157</v>
      </c>
    </row>
    <row r="738" spans="1:17" s="6" customFormat="1" ht="31.5">
      <c r="A738" s="478"/>
      <c r="B738" s="264">
        <v>71916000</v>
      </c>
      <c r="C738" s="454" t="s">
        <v>375</v>
      </c>
      <c r="D738" s="445"/>
      <c r="E738" s="265"/>
      <c r="F738" s="244"/>
      <c r="G738" s="260"/>
      <c r="H738" s="266"/>
      <c r="I738" s="244"/>
      <c r="J738" s="454" t="s">
        <v>100</v>
      </c>
      <c r="K738" s="260" t="s">
        <v>181</v>
      </c>
      <c r="L738" s="237">
        <v>183796</v>
      </c>
      <c r="M738" s="237">
        <f>L738</f>
        <v>183796</v>
      </c>
      <c r="N738" s="261"/>
      <c r="O738" s="261"/>
      <c r="P738" s="261"/>
      <c r="Q738" s="237">
        <f t="shared" si="269"/>
        <v>183796</v>
      </c>
    </row>
    <row r="739" spans="1:17" s="6" customFormat="1" ht="31.5">
      <c r="A739" s="477">
        <v>25</v>
      </c>
      <c r="B739" s="264">
        <v>71916000</v>
      </c>
      <c r="C739" s="454" t="s">
        <v>375</v>
      </c>
      <c r="D739" s="445" t="s">
        <v>31</v>
      </c>
      <c r="E739" s="265" t="s">
        <v>65</v>
      </c>
      <c r="F739" s="244">
        <v>10</v>
      </c>
      <c r="G739" s="260" t="s">
        <v>38</v>
      </c>
      <c r="H739" s="266">
        <v>3603</v>
      </c>
      <c r="I739" s="244">
        <v>162</v>
      </c>
      <c r="J739" s="454" t="s">
        <v>39</v>
      </c>
      <c r="K739" s="260" t="s">
        <v>2</v>
      </c>
      <c r="L739" s="392">
        <f>L740+L741+L742</f>
        <v>8818165</v>
      </c>
      <c r="M739" s="392">
        <f t="shared" ref="M739:P739" si="278">M740+M741+M742</f>
        <v>8818165</v>
      </c>
      <c r="N739" s="392">
        <f t="shared" si="278"/>
        <v>0</v>
      </c>
      <c r="O739" s="392">
        <f t="shared" si="278"/>
        <v>0</v>
      </c>
      <c r="P739" s="392">
        <f t="shared" si="278"/>
        <v>0</v>
      </c>
      <c r="Q739" s="237">
        <f t="shared" si="269"/>
        <v>8818165</v>
      </c>
    </row>
    <row r="740" spans="1:17" s="6" customFormat="1" ht="31.5">
      <c r="A740" s="478"/>
      <c r="B740" s="264">
        <v>71916000</v>
      </c>
      <c r="C740" s="454" t="s">
        <v>375</v>
      </c>
      <c r="D740" s="445"/>
      <c r="E740" s="352"/>
      <c r="F740" s="244"/>
      <c r="G740" s="260"/>
      <c r="H740" s="266"/>
      <c r="I740" s="244"/>
      <c r="J740" s="454" t="s">
        <v>101</v>
      </c>
      <c r="K740" s="233" t="s">
        <v>102</v>
      </c>
      <c r="L740" s="288">
        <v>5521697</v>
      </c>
      <c r="M740" s="237">
        <f t="shared" ref="M740:M741" si="279">L740</f>
        <v>5521697</v>
      </c>
      <c r="N740" s="261"/>
      <c r="O740" s="261"/>
      <c r="P740" s="261"/>
      <c r="Q740" s="237">
        <f t="shared" si="269"/>
        <v>5521697</v>
      </c>
    </row>
    <row r="741" spans="1:17" s="6" customFormat="1" ht="31.5">
      <c r="A741" s="478"/>
      <c r="B741" s="264">
        <v>71916000</v>
      </c>
      <c r="C741" s="454" t="s">
        <v>375</v>
      </c>
      <c r="D741" s="234"/>
      <c r="E741" s="234"/>
      <c r="F741" s="235"/>
      <c r="G741" s="253"/>
      <c r="H741" s="237"/>
      <c r="I741" s="238"/>
      <c r="J741" s="454" t="s">
        <v>103</v>
      </c>
      <c r="K741" s="233" t="s">
        <v>104</v>
      </c>
      <c r="L741" s="288">
        <v>3111713</v>
      </c>
      <c r="M741" s="237">
        <f t="shared" si="279"/>
        <v>3111713</v>
      </c>
      <c r="N741" s="382"/>
      <c r="O741" s="382"/>
      <c r="P741" s="382"/>
      <c r="Q741" s="237">
        <f t="shared" si="269"/>
        <v>3111713</v>
      </c>
    </row>
    <row r="742" spans="1:17" s="6" customFormat="1" ht="31.5">
      <c r="A742" s="479"/>
      <c r="B742" s="264">
        <v>71916000</v>
      </c>
      <c r="C742" s="454" t="s">
        <v>375</v>
      </c>
      <c r="D742" s="234"/>
      <c r="E742" s="234"/>
      <c r="F742" s="235"/>
      <c r="G742" s="253"/>
      <c r="H742" s="237"/>
      <c r="I742" s="238"/>
      <c r="J742" s="454" t="s">
        <v>100</v>
      </c>
      <c r="K742" s="260" t="s">
        <v>181</v>
      </c>
      <c r="L742" s="237">
        <v>184755</v>
      </c>
      <c r="M742" s="237">
        <f>L742</f>
        <v>184755</v>
      </c>
      <c r="N742" s="382"/>
      <c r="O742" s="382"/>
      <c r="P742" s="382"/>
      <c r="Q742" s="237">
        <f t="shared" si="269"/>
        <v>184755</v>
      </c>
    </row>
    <row r="743" spans="1:17" s="6" customFormat="1" ht="31.5">
      <c r="A743" s="477">
        <v>26</v>
      </c>
      <c r="B743" s="264">
        <v>71916000</v>
      </c>
      <c r="C743" s="454" t="s">
        <v>375</v>
      </c>
      <c r="D743" s="234" t="s">
        <v>31</v>
      </c>
      <c r="E743" s="234" t="s">
        <v>65</v>
      </c>
      <c r="F743" s="238">
        <v>15</v>
      </c>
      <c r="G743" s="260" t="s">
        <v>38</v>
      </c>
      <c r="H743" s="261">
        <v>3619.5</v>
      </c>
      <c r="I743" s="238">
        <v>141</v>
      </c>
      <c r="J743" s="454" t="s">
        <v>39</v>
      </c>
      <c r="K743" s="448" t="s">
        <v>2</v>
      </c>
      <c r="L743" s="288">
        <f>L744+L745+L746</f>
        <v>8033040</v>
      </c>
      <c r="M743" s="288">
        <f t="shared" ref="M743:P743" si="280">M744+M745+M746</f>
        <v>8033040</v>
      </c>
      <c r="N743" s="288">
        <f t="shared" si="280"/>
        <v>0</v>
      </c>
      <c r="O743" s="288">
        <f t="shared" si="280"/>
        <v>0</v>
      </c>
      <c r="P743" s="288">
        <f t="shared" si="280"/>
        <v>0</v>
      </c>
      <c r="Q743" s="237">
        <f t="shared" si="269"/>
        <v>8033040</v>
      </c>
    </row>
    <row r="744" spans="1:17" s="6" customFormat="1" ht="31.5">
      <c r="A744" s="478"/>
      <c r="B744" s="264">
        <v>71916000</v>
      </c>
      <c r="C744" s="454" t="s">
        <v>375</v>
      </c>
      <c r="D744" s="445"/>
      <c r="E744" s="445"/>
      <c r="F744" s="238"/>
      <c r="G744" s="260"/>
      <c r="H744" s="261"/>
      <c r="I744" s="238"/>
      <c r="J744" s="454" t="s">
        <v>101</v>
      </c>
      <c r="K744" s="233" t="s">
        <v>102</v>
      </c>
      <c r="L744" s="288">
        <v>5151480</v>
      </c>
      <c r="M744" s="237">
        <f t="shared" ref="M744:M745" si="281">L744</f>
        <v>5151480</v>
      </c>
      <c r="N744" s="261"/>
      <c r="O744" s="261"/>
      <c r="P744" s="261"/>
      <c r="Q744" s="237">
        <f t="shared" si="269"/>
        <v>5151480</v>
      </c>
    </row>
    <row r="745" spans="1:17" s="6" customFormat="1" ht="31.5">
      <c r="A745" s="478"/>
      <c r="B745" s="264">
        <v>71916000</v>
      </c>
      <c r="C745" s="454" t="s">
        <v>375</v>
      </c>
      <c r="D745" s="445"/>
      <c r="E745" s="445"/>
      <c r="F745" s="238"/>
      <c r="G745" s="260"/>
      <c r="H745" s="261"/>
      <c r="I745" s="238"/>
      <c r="J745" s="454" t="s">
        <v>103</v>
      </c>
      <c r="K745" s="233" t="s">
        <v>104</v>
      </c>
      <c r="L745" s="288">
        <v>2713254</v>
      </c>
      <c r="M745" s="237">
        <f t="shared" si="281"/>
        <v>2713254</v>
      </c>
      <c r="N745" s="261"/>
      <c r="O745" s="261"/>
      <c r="P745" s="261"/>
      <c r="Q745" s="237">
        <f t="shared" si="269"/>
        <v>2713254</v>
      </c>
    </row>
    <row r="746" spans="1:17" s="6" customFormat="1" ht="31.5">
      <c r="A746" s="479"/>
      <c r="B746" s="264">
        <v>71916000</v>
      </c>
      <c r="C746" s="454" t="s">
        <v>375</v>
      </c>
      <c r="D746" s="445"/>
      <c r="E746" s="445"/>
      <c r="F746" s="238"/>
      <c r="G746" s="260"/>
      <c r="H746" s="261"/>
      <c r="I746" s="238"/>
      <c r="J746" s="454" t="s">
        <v>100</v>
      </c>
      <c r="K746" s="260" t="s">
        <v>181</v>
      </c>
      <c r="L746" s="237">
        <v>168306</v>
      </c>
      <c r="M746" s="237">
        <f>L746</f>
        <v>168306</v>
      </c>
      <c r="N746" s="261"/>
      <c r="O746" s="261"/>
      <c r="P746" s="261"/>
      <c r="Q746" s="237">
        <f t="shared" si="269"/>
        <v>168306</v>
      </c>
    </row>
    <row r="747" spans="1:17" s="6" customFormat="1" ht="31.5">
      <c r="A747" s="484">
        <v>27</v>
      </c>
      <c r="B747" s="264">
        <v>71916000</v>
      </c>
      <c r="C747" s="454" t="s">
        <v>375</v>
      </c>
      <c r="D747" s="234" t="s">
        <v>31</v>
      </c>
      <c r="E747" s="234" t="s">
        <v>65</v>
      </c>
      <c r="F747" s="238">
        <v>19</v>
      </c>
      <c r="G747" s="260" t="s">
        <v>38</v>
      </c>
      <c r="H747" s="261">
        <v>3570.3</v>
      </c>
      <c r="I747" s="238">
        <v>138</v>
      </c>
      <c r="J747" s="454" t="s">
        <v>39</v>
      </c>
      <c r="K747" s="448" t="s">
        <v>2</v>
      </c>
      <c r="L747" s="288">
        <f>L748+L749+L750</f>
        <v>7959675</v>
      </c>
      <c r="M747" s="288">
        <f t="shared" ref="M747:P747" si="282">M748+M749+M750</f>
        <v>7959675</v>
      </c>
      <c r="N747" s="288">
        <f t="shared" si="282"/>
        <v>0</v>
      </c>
      <c r="O747" s="288">
        <f t="shared" si="282"/>
        <v>0</v>
      </c>
      <c r="P747" s="288">
        <f t="shared" si="282"/>
        <v>0</v>
      </c>
      <c r="Q747" s="237">
        <f t="shared" si="269"/>
        <v>7959675</v>
      </c>
    </row>
    <row r="748" spans="1:17" s="6" customFormat="1" ht="31.5">
      <c r="A748" s="485"/>
      <c r="B748" s="264">
        <v>71916000</v>
      </c>
      <c r="C748" s="454" t="s">
        <v>375</v>
      </c>
      <c r="D748" s="445"/>
      <c r="E748" s="445"/>
      <c r="F748" s="238"/>
      <c r="G748" s="260"/>
      <c r="H748" s="261"/>
      <c r="I748" s="238"/>
      <c r="J748" s="454" t="s">
        <v>101</v>
      </c>
      <c r="K748" s="233" t="s">
        <v>102</v>
      </c>
      <c r="L748" s="288">
        <v>5079652</v>
      </c>
      <c r="M748" s="237">
        <f t="shared" ref="M748:M749" si="283">L748</f>
        <v>5079652</v>
      </c>
      <c r="N748" s="261"/>
      <c r="O748" s="261"/>
      <c r="P748" s="261"/>
      <c r="Q748" s="237">
        <f t="shared" si="269"/>
        <v>5079652</v>
      </c>
    </row>
    <row r="749" spans="1:17" s="6" customFormat="1" ht="31.5">
      <c r="A749" s="485"/>
      <c r="B749" s="264">
        <v>71916000</v>
      </c>
      <c r="C749" s="454" t="s">
        <v>375</v>
      </c>
      <c r="D749" s="234"/>
      <c r="E749" s="234"/>
      <c r="F749" s="235"/>
      <c r="G749" s="253"/>
      <c r="H749" s="237"/>
      <c r="I749" s="238"/>
      <c r="J749" s="454" t="s">
        <v>103</v>
      </c>
      <c r="K749" s="233" t="s">
        <v>104</v>
      </c>
      <c r="L749" s="288">
        <v>2713254</v>
      </c>
      <c r="M749" s="237">
        <f t="shared" si="283"/>
        <v>2713254</v>
      </c>
      <c r="N749" s="382"/>
      <c r="O749" s="382"/>
      <c r="P749" s="382"/>
      <c r="Q749" s="237">
        <f t="shared" si="269"/>
        <v>2713254</v>
      </c>
    </row>
    <row r="750" spans="1:17" s="6" customFormat="1" ht="31.5">
      <c r="A750" s="486"/>
      <c r="B750" s="264">
        <v>71916000</v>
      </c>
      <c r="C750" s="454" t="s">
        <v>375</v>
      </c>
      <c r="D750" s="234"/>
      <c r="E750" s="234"/>
      <c r="F750" s="235"/>
      <c r="G750" s="253"/>
      <c r="H750" s="237"/>
      <c r="I750" s="238"/>
      <c r="J750" s="454" t="s">
        <v>100</v>
      </c>
      <c r="K750" s="260" t="s">
        <v>181</v>
      </c>
      <c r="L750" s="237">
        <v>166769</v>
      </c>
      <c r="M750" s="237">
        <f>L750</f>
        <v>166769</v>
      </c>
      <c r="N750" s="382"/>
      <c r="O750" s="382"/>
      <c r="P750" s="382"/>
      <c r="Q750" s="237">
        <f t="shared" si="269"/>
        <v>166769</v>
      </c>
    </row>
    <row r="751" spans="1:17" s="6" customFormat="1" ht="31.5">
      <c r="A751" s="477">
        <v>28</v>
      </c>
      <c r="B751" s="347">
        <v>71916000</v>
      </c>
      <c r="C751" s="454" t="s">
        <v>375</v>
      </c>
      <c r="D751" s="454" t="s">
        <v>31</v>
      </c>
      <c r="E751" s="454" t="s">
        <v>65</v>
      </c>
      <c r="F751" s="238">
        <v>48</v>
      </c>
      <c r="G751" s="253" t="s">
        <v>38</v>
      </c>
      <c r="H751" s="261">
        <v>3474.4</v>
      </c>
      <c r="I751" s="238">
        <v>142</v>
      </c>
      <c r="J751" s="454" t="s">
        <v>39</v>
      </c>
      <c r="K751" s="448" t="s">
        <v>2</v>
      </c>
      <c r="L751" s="288">
        <f>L752+L753</f>
        <v>202417.08</v>
      </c>
      <c r="M751" s="288">
        <f t="shared" ref="M751:P751" si="284">M752+M753</f>
        <v>20000</v>
      </c>
      <c r="N751" s="288">
        <f t="shared" si="284"/>
        <v>0</v>
      </c>
      <c r="O751" s="288">
        <f t="shared" si="284"/>
        <v>173296.23</v>
      </c>
      <c r="P751" s="288">
        <f t="shared" si="284"/>
        <v>9120.85</v>
      </c>
      <c r="Q751" s="237">
        <f t="shared" si="269"/>
        <v>202417.08000000002</v>
      </c>
    </row>
    <row r="752" spans="1:17" s="6" customFormat="1" ht="54.6" customHeight="1">
      <c r="A752" s="478"/>
      <c r="B752" s="347">
        <v>71916000</v>
      </c>
      <c r="C752" s="454" t="s">
        <v>375</v>
      </c>
      <c r="D752" s="454"/>
      <c r="E752" s="454"/>
      <c r="F752" s="238"/>
      <c r="G752" s="253"/>
      <c r="H752" s="261"/>
      <c r="I752" s="238"/>
      <c r="J752" s="454" t="s">
        <v>48</v>
      </c>
      <c r="K752" s="233" t="s">
        <v>40</v>
      </c>
      <c r="L752" s="288">
        <v>182417.08</v>
      </c>
      <c r="M752" s="288"/>
      <c r="N752" s="288"/>
      <c r="O752" s="382">
        <f>ROUND(L752*0.95,2)</f>
        <v>173296.23</v>
      </c>
      <c r="P752" s="382">
        <f>ROUND(L752*0.05,2)</f>
        <v>9120.85</v>
      </c>
      <c r="Q752" s="237">
        <f t="shared" si="269"/>
        <v>182417.08000000002</v>
      </c>
    </row>
    <row r="753" spans="1:17" s="6" customFormat="1" ht="95.25" customHeight="1">
      <c r="A753" s="479"/>
      <c r="B753" s="347">
        <v>71916000</v>
      </c>
      <c r="C753" s="454" t="s">
        <v>375</v>
      </c>
      <c r="D753" s="454"/>
      <c r="E753" s="454"/>
      <c r="F753" s="238"/>
      <c r="G753" s="253"/>
      <c r="H753" s="261"/>
      <c r="I753" s="238"/>
      <c r="J753" s="454" t="s">
        <v>352</v>
      </c>
      <c r="K753" s="233" t="s">
        <v>185</v>
      </c>
      <c r="L753" s="288">
        <v>20000</v>
      </c>
      <c r="M753" s="288">
        <v>20000</v>
      </c>
      <c r="N753" s="288"/>
      <c r="O753" s="288"/>
      <c r="P753" s="288"/>
      <c r="Q753" s="237">
        <f t="shared" si="269"/>
        <v>20000</v>
      </c>
    </row>
    <row r="754" spans="1:17" s="6" customFormat="1" ht="31.5">
      <c r="A754" s="477">
        <v>29</v>
      </c>
      <c r="B754" s="264">
        <v>71916000</v>
      </c>
      <c r="C754" s="454" t="s">
        <v>375</v>
      </c>
      <c r="D754" s="445" t="s">
        <v>31</v>
      </c>
      <c r="E754" s="265" t="s">
        <v>96</v>
      </c>
      <c r="F754" s="244">
        <v>5</v>
      </c>
      <c r="G754" s="260" t="s">
        <v>38</v>
      </c>
      <c r="H754" s="266">
        <v>2753.7</v>
      </c>
      <c r="I754" s="244">
        <v>110</v>
      </c>
      <c r="J754" s="454" t="s">
        <v>39</v>
      </c>
      <c r="K754" s="260" t="s">
        <v>2</v>
      </c>
      <c r="L754" s="288">
        <f>L755+L756</f>
        <v>1934592</v>
      </c>
      <c r="M754" s="288">
        <f t="shared" ref="M754:P754" si="285">M755+M756</f>
        <v>1934592</v>
      </c>
      <c r="N754" s="288">
        <f t="shared" si="285"/>
        <v>0</v>
      </c>
      <c r="O754" s="288">
        <f t="shared" si="285"/>
        <v>0</v>
      </c>
      <c r="P754" s="288">
        <f t="shared" si="285"/>
        <v>0</v>
      </c>
      <c r="Q754" s="237">
        <f t="shared" si="269"/>
        <v>1934592</v>
      </c>
    </row>
    <row r="755" spans="1:17" s="6" customFormat="1" ht="31.5">
      <c r="A755" s="478"/>
      <c r="B755" s="264">
        <v>71916000</v>
      </c>
      <c r="C755" s="454" t="s">
        <v>375</v>
      </c>
      <c r="D755" s="445"/>
      <c r="E755" s="265"/>
      <c r="F755" s="244"/>
      <c r="G755" s="260"/>
      <c r="H755" s="266"/>
      <c r="I755" s="244"/>
      <c r="J755" s="454" t="s">
        <v>103</v>
      </c>
      <c r="K755" s="233" t="s">
        <v>104</v>
      </c>
      <c r="L755" s="288">
        <v>1894059</v>
      </c>
      <c r="M755" s="237">
        <f>L755</f>
        <v>1894059</v>
      </c>
      <c r="N755" s="261"/>
      <c r="O755" s="261"/>
      <c r="P755" s="261"/>
      <c r="Q755" s="237">
        <f t="shared" si="269"/>
        <v>1894059</v>
      </c>
    </row>
    <row r="756" spans="1:17" s="6" customFormat="1" ht="31.5">
      <c r="A756" s="479"/>
      <c r="B756" s="264">
        <v>71916000</v>
      </c>
      <c r="C756" s="454" t="s">
        <v>375</v>
      </c>
      <c r="D756" s="445"/>
      <c r="E756" s="265"/>
      <c r="F756" s="244"/>
      <c r="G756" s="260"/>
      <c r="H756" s="266"/>
      <c r="I756" s="244"/>
      <c r="J756" s="454" t="s">
        <v>100</v>
      </c>
      <c r="K756" s="260" t="s">
        <v>181</v>
      </c>
      <c r="L756" s="237">
        <v>40533</v>
      </c>
      <c r="M756" s="237">
        <f>L756</f>
        <v>40533</v>
      </c>
      <c r="N756" s="261"/>
      <c r="O756" s="261"/>
      <c r="P756" s="261"/>
      <c r="Q756" s="237">
        <f t="shared" si="269"/>
        <v>40533</v>
      </c>
    </row>
    <row r="757" spans="1:17" s="6" customFormat="1" ht="31.5">
      <c r="A757" s="477">
        <v>30</v>
      </c>
      <c r="B757" s="264">
        <v>71916000</v>
      </c>
      <c r="C757" s="454" t="s">
        <v>375</v>
      </c>
      <c r="D757" s="445" t="s">
        <v>31</v>
      </c>
      <c r="E757" s="265" t="s">
        <v>96</v>
      </c>
      <c r="F757" s="244">
        <v>11</v>
      </c>
      <c r="G757" s="260" t="s">
        <v>38</v>
      </c>
      <c r="H757" s="266">
        <v>3541.1</v>
      </c>
      <c r="I757" s="244">
        <v>152</v>
      </c>
      <c r="J757" s="454" t="s">
        <v>39</v>
      </c>
      <c r="K757" s="260" t="s">
        <v>2</v>
      </c>
      <c r="L757" s="288">
        <f>L758+L759+L760</f>
        <v>8888567</v>
      </c>
      <c r="M757" s="288">
        <f>M758+M759+M760</f>
        <v>8888567</v>
      </c>
      <c r="N757" s="288">
        <f t="shared" ref="N757:P757" si="286">N758+N759+N760</f>
        <v>0</v>
      </c>
      <c r="O757" s="288">
        <f t="shared" si="286"/>
        <v>0</v>
      </c>
      <c r="P757" s="288">
        <f t="shared" si="286"/>
        <v>0</v>
      </c>
      <c r="Q757" s="237">
        <f>M757+N757+O757+P757</f>
        <v>8888567</v>
      </c>
    </row>
    <row r="758" spans="1:17" s="231" customFormat="1" ht="31.5">
      <c r="A758" s="478"/>
      <c r="B758" s="264">
        <v>71916000</v>
      </c>
      <c r="C758" s="454" t="s">
        <v>375</v>
      </c>
      <c r="D758" s="445"/>
      <c r="E758" s="265"/>
      <c r="F758" s="244"/>
      <c r="G758" s="260"/>
      <c r="H758" s="266"/>
      <c r="I758" s="244"/>
      <c r="J758" s="454" t="s">
        <v>101</v>
      </c>
      <c r="K758" s="233" t="s">
        <v>102</v>
      </c>
      <c r="L758" s="288">
        <v>5752050</v>
      </c>
      <c r="M758" s="237">
        <f>L758</f>
        <v>5752050</v>
      </c>
      <c r="N758" s="261"/>
      <c r="O758" s="261"/>
      <c r="P758" s="261"/>
      <c r="Q758" s="237">
        <f>M758+N758+O758+P758</f>
        <v>5752050</v>
      </c>
    </row>
    <row r="759" spans="1:17" s="6" customFormat="1" ht="31.5">
      <c r="A759" s="478"/>
      <c r="B759" s="264">
        <v>71916000</v>
      </c>
      <c r="C759" s="454" t="s">
        <v>375</v>
      </c>
      <c r="D759" s="234"/>
      <c r="E759" s="234"/>
      <c r="F759" s="235"/>
      <c r="G759" s="253"/>
      <c r="H759" s="237"/>
      <c r="I759" s="238"/>
      <c r="J759" s="454" t="s">
        <v>103</v>
      </c>
      <c r="K759" s="233" t="s">
        <v>104</v>
      </c>
      <c r="L759" s="288">
        <v>3070801</v>
      </c>
      <c r="M759" s="237">
        <f>L759</f>
        <v>3070801</v>
      </c>
      <c r="N759" s="382"/>
      <c r="O759" s="382"/>
      <c r="P759" s="382"/>
      <c r="Q759" s="237">
        <f>M759+N759+O759+P759</f>
        <v>3070801</v>
      </c>
    </row>
    <row r="760" spans="1:17" s="6" customFormat="1" ht="31.5">
      <c r="A760" s="479"/>
      <c r="B760" s="264">
        <v>71916000</v>
      </c>
      <c r="C760" s="454" t="s">
        <v>375</v>
      </c>
      <c r="D760" s="234"/>
      <c r="E760" s="234"/>
      <c r="F760" s="235"/>
      <c r="G760" s="253"/>
      <c r="H760" s="237"/>
      <c r="I760" s="238"/>
      <c r="J760" s="454" t="s">
        <v>100</v>
      </c>
      <c r="K760" s="260" t="s">
        <v>181</v>
      </c>
      <c r="L760" s="237">
        <v>65716</v>
      </c>
      <c r="M760" s="237">
        <f>L760</f>
        <v>65716</v>
      </c>
      <c r="N760" s="382"/>
      <c r="O760" s="382"/>
      <c r="P760" s="382"/>
      <c r="Q760" s="237">
        <f>M760+N760+O760+P760</f>
        <v>65716</v>
      </c>
    </row>
    <row r="761" spans="1:17" s="6" customFormat="1" ht="31.5">
      <c r="A761" s="477">
        <v>31</v>
      </c>
      <c r="B761" s="264">
        <v>71916000</v>
      </c>
      <c r="C761" s="454" t="s">
        <v>375</v>
      </c>
      <c r="D761" s="234" t="s">
        <v>31</v>
      </c>
      <c r="E761" s="445" t="s">
        <v>96</v>
      </c>
      <c r="F761" s="238">
        <v>13</v>
      </c>
      <c r="G761" s="260" t="s">
        <v>38</v>
      </c>
      <c r="H761" s="261">
        <v>1762.9</v>
      </c>
      <c r="I761" s="238">
        <v>67</v>
      </c>
      <c r="J761" s="454" t="s">
        <v>39</v>
      </c>
      <c r="K761" s="448" t="s">
        <v>2</v>
      </c>
      <c r="L761" s="288">
        <f>L762+L763</f>
        <v>163201.04999999999</v>
      </c>
      <c r="M761" s="288">
        <f t="shared" ref="M761:P761" si="287">M762+M763</f>
        <v>20000</v>
      </c>
      <c r="N761" s="288">
        <f t="shared" si="287"/>
        <v>0</v>
      </c>
      <c r="O761" s="288">
        <f t="shared" si="287"/>
        <v>136041</v>
      </c>
      <c r="P761" s="288">
        <f t="shared" si="287"/>
        <v>7160.05</v>
      </c>
      <c r="Q761" s="237">
        <f t="shared" si="269"/>
        <v>163201.04999999999</v>
      </c>
    </row>
    <row r="762" spans="1:17" s="6" customFormat="1" ht="48.6" customHeight="1">
      <c r="A762" s="478"/>
      <c r="B762" s="264">
        <v>71916000</v>
      </c>
      <c r="C762" s="454" t="s">
        <v>375</v>
      </c>
      <c r="D762" s="445"/>
      <c r="E762" s="445"/>
      <c r="F762" s="238"/>
      <c r="G762" s="260"/>
      <c r="H762" s="261"/>
      <c r="I762" s="238"/>
      <c r="J762" s="454" t="s">
        <v>48</v>
      </c>
      <c r="K762" s="233" t="s">
        <v>40</v>
      </c>
      <c r="L762" s="288">
        <v>143201.04999999999</v>
      </c>
      <c r="M762" s="288"/>
      <c r="N762" s="261"/>
      <c r="O762" s="382">
        <f>ROUND(L762*0.95,2)</f>
        <v>136041</v>
      </c>
      <c r="P762" s="382">
        <f>ROUND(L762*0.05,2)</f>
        <v>7160.05</v>
      </c>
      <c r="Q762" s="237">
        <f t="shared" si="269"/>
        <v>143201.04999999999</v>
      </c>
    </row>
    <row r="763" spans="1:17" s="6" customFormat="1" ht="95.25" customHeight="1">
      <c r="A763" s="479"/>
      <c r="B763" s="264">
        <v>71916000</v>
      </c>
      <c r="C763" s="454" t="s">
        <v>375</v>
      </c>
      <c r="D763" s="234"/>
      <c r="E763" s="234"/>
      <c r="F763" s="235"/>
      <c r="G763" s="253"/>
      <c r="H763" s="237"/>
      <c r="I763" s="238"/>
      <c r="J763" s="454" t="s">
        <v>352</v>
      </c>
      <c r="K763" s="233" t="s">
        <v>185</v>
      </c>
      <c r="L763" s="288">
        <v>20000</v>
      </c>
      <c r="M763" s="288">
        <v>20000</v>
      </c>
      <c r="N763" s="382"/>
      <c r="O763" s="382"/>
      <c r="P763" s="382"/>
      <c r="Q763" s="237">
        <f t="shared" si="269"/>
        <v>20000</v>
      </c>
    </row>
    <row r="764" spans="1:17" s="6" customFormat="1" ht="31.5">
      <c r="A764" s="477">
        <v>32</v>
      </c>
      <c r="B764" s="264">
        <v>71916000</v>
      </c>
      <c r="C764" s="454" t="s">
        <v>375</v>
      </c>
      <c r="D764" s="445" t="s">
        <v>31</v>
      </c>
      <c r="E764" s="265" t="s">
        <v>171</v>
      </c>
      <c r="F764" s="244">
        <v>1</v>
      </c>
      <c r="G764" s="260" t="s">
        <v>38</v>
      </c>
      <c r="H764" s="266">
        <v>3451.4</v>
      </c>
      <c r="I764" s="244">
        <v>159</v>
      </c>
      <c r="J764" s="454" t="s">
        <v>39</v>
      </c>
      <c r="K764" s="260" t="s">
        <v>2</v>
      </c>
      <c r="L764" s="288">
        <f>L765+L766</f>
        <v>236070.94</v>
      </c>
      <c r="M764" s="288">
        <f t="shared" ref="M764:P764" si="288">M765+M766</f>
        <v>20000</v>
      </c>
      <c r="N764" s="288">
        <f t="shared" si="288"/>
        <v>0</v>
      </c>
      <c r="O764" s="288">
        <f t="shared" si="288"/>
        <v>205267.39</v>
      </c>
      <c r="P764" s="288">
        <f t="shared" si="288"/>
        <v>10803.55</v>
      </c>
      <c r="Q764" s="237">
        <f t="shared" si="269"/>
        <v>236070.94</v>
      </c>
    </row>
    <row r="765" spans="1:17" s="6" customFormat="1" ht="63">
      <c r="A765" s="478"/>
      <c r="B765" s="264">
        <v>71916000</v>
      </c>
      <c r="C765" s="454" t="s">
        <v>375</v>
      </c>
      <c r="D765" s="445"/>
      <c r="E765" s="265"/>
      <c r="F765" s="244"/>
      <c r="G765" s="260"/>
      <c r="H765" s="266"/>
      <c r="I765" s="244"/>
      <c r="J765" s="454" t="s">
        <v>48</v>
      </c>
      <c r="K765" s="233" t="s">
        <v>40</v>
      </c>
      <c r="L765" s="288">
        <v>216070.94</v>
      </c>
      <c r="M765" s="288"/>
      <c r="N765" s="261"/>
      <c r="O765" s="382">
        <f>ROUND(L765*0.95,2)</f>
        <v>205267.39</v>
      </c>
      <c r="P765" s="382">
        <f>ROUND(L765*0.05,2)</f>
        <v>10803.55</v>
      </c>
      <c r="Q765" s="237">
        <f t="shared" si="269"/>
        <v>216070.94</v>
      </c>
    </row>
    <row r="766" spans="1:17" s="6" customFormat="1" ht="107.45" customHeight="1">
      <c r="A766" s="479"/>
      <c r="B766" s="264">
        <v>71916000</v>
      </c>
      <c r="C766" s="454" t="s">
        <v>375</v>
      </c>
      <c r="D766" s="445"/>
      <c r="E766" s="265"/>
      <c r="F766" s="244"/>
      <c r="G766" s="260"/>
      <c r="H766" s="266"/>
      <c r="I766" s="244"/>
      <c r="J766" s="454" t="s">
        <v>352</v>
      </c>
      <c r="K766" s="233" t="s">
        <v>185</v>
      </c>
      <c r="L766" s="288">
        <v>20000</v>
      </c>
      <c r="M766" s="288">
        <v>20000</v>
      </c>
      <c r="N766" s="261"/>
      <c r="O766" s="261"/>
      <c r="P766" s="261"/>
      <c r="Q766" s="237">
        <f t="shared" si="269"/>
        <v>20000</v>
      </c>
    </row>
    <row r="767" spans="1:17" s="6" customFormat="1" ht="31.5">
      <c r="A767" s="477">
        <v>33</v>
      </c>
      <c r="B767" s="253">
        <v>71916000</v>
      </c>
      <c r="C767" s="454" t="s">
        <v>375</v>
      </c>
      <c r="D767" s="234" t="s">
        <v>93</v>
      </c>
      <c r="E767" s="234" t="s">
        <v>242</v>
      </c>
      <c r="F767" s="235">
        <v>12</v>
      </c>
      <c r="G767" s="260" t="s">
        <v>38</v>
      </c>
      <c r="H767" s="266">
        <v>2091.4</v>
      </c>
      <c r="I767" s="244">
        <v>75</v>
      </c>
      <c r="J767" s="454" t="s">
        <v>39</v>
      </c>
      <c r="K767" s="260" t="s">
        <v>2</v>
      </c>
      <c r="L767" s="288">
        <f>L768+L769</f>
        <v>1456269</v>
      </c>
      <c r="M767" s="288">
        <f>M768+M769</f>
        <v>1456269</v>
      </c>
      <c r="N767" s="288">
        <f t="shared" ref="N767:P767" si="289">N768+N769</f>
        <v>0</v>
      </c>
      <c r="O767" s="288">
        <f t="shared" si="289"/>
        <v>0</v>
      </c>
      <c r="P767" s="288">
        <f t="shared" si="289"/>
        <v>0</v>
      </c>
      <c r="Q767" s="237">
        <f t="shared" ref="Q767:Q775" si="290">M767+N767+O767+P767</f>
        <v>1456269</v>
      </c>
    </row>
    <row r="768" spans="1:17" s="6" customFormat="1" ht="31.5">
      <c r="A768" s="478"/>
      <c r="B768" s="353">
        <v>71916000</v>
      </c>
      <c r="C768" s="454" t="s">
        <v>375</v>
      </c>
      <c r="D768" s="354"/>
      <c r="E768" s="355"/>
      <c r="F768" s="356"/>
      <c r="G768" s="357"/>
      <c r="H768" s="358"/>
      <c r="I768" s="356"/>
      <c r="J768" s="454" t="s">
        <v>103</v>
      </c>
      <c r="K768" s="359" t="s">
        <v>104</v>
      </c>
      <c r="L768" s="397">
        <v>1425757</v>
      </c>
      <c r="M768" s="237">
        <f>L768</f>
        <v>1425757</v>
      </c>
      <c r="N768" s="399"/>
      <c r="O768" s="399"/>
      <c r="P768" s="399"/>
      <c r="Q768" s="237">
        <f t="shared" si="290"/>
        <v>1425757</v>
      </c>
    </row>
    <row r="769" spans="1:17" s="6" customFormat="1" ht="31.5">
      <c r="A769" s="479"/>
      <c r="B769" s="264">
        <v>71916000</v>
      </c>
      <c r="C769" s="454" t="s">
        <v>375</v>
      </c>
      <c r="D769" s="234"/>
      <c r="E769" s="234"/>
      <c r="F769" s="235"/>
      <c r="G769" s="253"/>
      <c r="H769" s="237"/>
      <c r="I769" s="238"/>
      <c r="J769" s="454" t="s">
        <v>100</v>
      </c>
      <c r="K769" s="260" t="s">
        <v>181</v>
      </c>
      <c r="L769" s="237">
        <v>30512</v>
      </c>
      <c r="M769" s="237">
        <f>L769</f>
        <v>30512</v>
      </c>
      <c r="N769" s="382"/>
      <c r="O769" s="382"/>
      <c r="P769" s="382"/>
      <c r="Q769" s="237">
        <f t="shared" si="290"/>
        <v>30512</v>
      </c>
    </row>
    <row r="770" spans="1:17" s="6" customFormat="1" ht="31.5">
      <c r="A770" s="477">
        <v>34</v>
      </c>
      <c r="B770" s="264">
        <v>71916000</v>
      </c>
      <c r="C770" s="454" t="s">
        <v>375</v>
      </c>
      <c r="D770" s="234" t="s">
        <v>93</v>
      </c>
      <c r="E770" s="234" t="s">
        <v>242</v>
      </c>
      <c r="F770" s="244">
        <v>14</v>
      </c>
      <c r="G770" s="260" t="s">
        <v>38</v>
      </c>
      <c r="H770" s="266">
        <v>2123.5</v>
      </c>
      <c r="I770" s="244">
        <v>73</v>
      </c>
      <c r="J770" s="454" t="s">
        <v>39</v>
      </c>
      <c r="K770" s="260" t="s">
        <v>2</v>
      </c>
      <c r="L770" s="288">
        <f>L771+L772</f>
        <v>1488446</v>
      </c>
      <c r="M770" s="288">
        <f>M771+M772</f>
        <v>1488446</v>
      </c>
      <c r="N770" s="288">
        <f t="shared" ref="N770:P770" si="291">N771+N772</f>
        <v>0</v>
      </c>
      <c r="O770" s="288">
        <f t="shared" si="291"/>
        <v>0</v>
      </c>
      <c r="P770" s="288">
        <f t="shared" si="291"/>
        <v>0</v>
      </c>
      <c r="Q770" s="237">
        <f t="shared" si="290"/>
        <v>1488446</v>
      </c>
    </row>
    <row r="771" spans="1:17" s="6" customFormat="1" ht="31.5">
      <c r="A771" s="478"/>
      <c r="B771" s="264">
        <v>71916000</v>
      </c>
      <c r="C771" s="454" t="s">
        <v>375</v>
      </c>
      <c r="D771" s="445"/>
      <c r="E771" s="265"/>
      <c r="F771" s="244"/>
      <c r="G771" s="260"/>
      <c r="H771" s="266"/>
      <c r="I771" s="244"/>
      <c r="J771" s="454" t="s">
        <v>103</v>
      </c>
      <c r="K771" s="233" t="s">
        <v>104</v>
      </c>
      <c r="L771" s="288">
        <v>1457260</v>
      </c>
      <c r="M771" s="237">
        <f>L771</f>
        <v>1457260</v>
      </c>
      <c r="N771" s="261"/>
      <c r="O771" s="261"/>
      <c r="P771" s="261"/>
      <c r="Q771" s="237">
        <f t="shared" si="290"/>
        <v>1457260</v>
      </c>
    </row>
    <row r="772" spans="1:17" s="6" customFormat="1" ht="31.5">
      <c r="A772" s="479"/>
      <c r="B772" s="264">
        <v>71916000</v>
      </c>
      <c r="C772" s="454" t="s">
        <v>375</v>
      </c>
      <c r="D772" s="234"/>
      <c r="E772" s="234"/>
      <c r="F772" s="235"/>
      <c r="G772" s="253"/>
      <c r="H772" s="237"/>
      <c r="I772" s="238"/>
      <c r="J772" s="454" t="s">
        <v>100</v>
      </c>
      <c r="K772" s="260" t="s">
        <v>181</v>
      </c>
      <c r="L772" s="237">
        <v>31186</v>
      </c>
      <c r="M772" s="237">
        <f>L772</f>
        <v>31186</v>
      </c>
      <c r="N772" s="382"/>
      <c r="O772" s="382"/>
      <c r="P772" s="382"/>
      <c r="Q772" s="237">
        <f t="shared" si="290"/>
        <v>31186</v>
      </c>
    </row>
    <row r="773" spans="1:17" s="6" customFormat="1" ht="31.5">
      <c r="A773" s="477">
        <v>35</v>
      </c>
      <c r="B773" s="264">
        <v>71916000</v>
      </c>
      <c r="C773" s="454" t="s">
        <v>375</v>
      </c>
      <c r="D773" s="234" t="s">
        <v>93</v>
      </c>
      <c r="E773" s="234" t="s">
        <v>242</v>
      </c>
      <c r="F773" s="244">
        <v>13</v>
      </c>
      <c r="G773" s="260" t="s">
        <v>38</v>
      </c>
      <c r="H773" s="266">
        <v>2115.1</v>
      </c>
      <c r="I773" s="244">
        <v>79</v>
      </c>
      <c r="J773" s="454" t="s">
        <v>39</v>
      </c>
      <c r="K773" s="260" t="s">
        <v>2</v>
      </c>
      <c r="L773" s="288">
        <f>L774+L775</f>
        <v>1456269</v>
      </c>
      <c r="M773" s="288">
        <f>M774+M775</f>
        <v>1456269</v>
      </c>
      <c r="N773" s="288">
        <f t="shared" ref="N773:P773" si="292">N774+N775</f>
        <v>0</v>
      </c>
      <c r="O773" s="288">
        <f t="shared" si="292"/>
        <v>0</v>
      </c>
      <c r="P773" s="288">
        <f t="shared" si="292"/>
        <v>0</v>
      </c>
      <c r="Q773" s="237">
        <f t="shared" si="290"/>
        <v>1456269</v>
      </c>
    </row>
    <row r="774" spans="1:17" s="6" customFormat="1" ht="31.5">
      <c r="A774" s="478"/>
      <c r="B774" s="264">
        <v>71916000</v>
      </c>
      <c r="C774" s="454" t="s">
        <v>375</v>
      </c>
      <c r="D774" s="445"/>
      <c r="E774" s="265"/>
      <c r="F774" s="244"/>
      <c r="G774" s="260"/>
      <c r="H774" s="266"/>
      <c r="I774" s="244"/>
      <c r="J774" s="454" t="s">
        <v>103</v>
      </c>
      <c r="K774" s="233" t="s">
        <v>104</v>
      </c>
      <c r="L774" s="288">
        <v>1425757</v>
      </c>
      <c r="M774" s="237">
        <f>L774</f>
        <v>1425757</v>
      </c>
      <c r="N774" s="261"/>
      <c r="O774" s="288"/>
      <c r="P774" s="288"/>
      <c r="Q774" s="237">
        <f t="shared" si="290"/>
        <v>1425757</v>
      </c>
    </row>
    <row r="775" spans="1:17" s="6" customFormat="1" ht="31.5">
      <c r="A775" s="479"/>
      <c r="B775" s="264">
        <v>71916000</v>
      </c>
      <c r="C775" s="454" t="s">
        <v>375</v>
      </c>
      <c r="D775" s="445"/>
      <c r="E775" s="265"/>
      <c r="F775" s="244"/>
      <c r="G775" s="260"/>
      <c r="H775" s="266"/>
      <c r="I775" s="244"/>
      <c r="J775" s="454" t="s">
        <v>100</v>
      </c>
      <c r="K775" s="260" t="s">
        <v>181</v>
      </c>
      <c r="L775" s="237">
        <v>30512</v>
      </c>
      <c r="M775" s="237">
        <f>L775</f>
        <v>30512</v>
      </c>
      <c r="N775" s="261"/>
      <c r="O775" s="288"/>
      <c r="P775" s="288"/>
      <c r="Q775" s="237">
        <f t="shared" si="290"/>
        <v>30512</v>
      </c>
    </row>
    <row r="776" spans="1:17" s="6" customFormat="1" ht="31.5">
      <c r="A776" s="484">
        <v>36</v>
      </c>
      <c r="B776" s="264">
        <v>71916000</v>
      </c>
      <c r="C776" s="454" t="s">
        <v>375</v>
      </c>
      <c r="D776" s="445" t="s">
        <v>172</v>
      </c>
      <c r="E776" s="445" t="s">
        <v>173</v>
      </c>
      <c r="F776" s="238">
        <v>2</v>
      </c>
      <c r="G776" s="260" t="s">
        <v>38</v>
      </c>
      <c r="H776" s="261">
        <v>1849.9</v>
      </c>
      <c r="I776" s="238">
        <v>78</v>
      </c>
      <c r="J776" s="454" t="s">
        <v>39</v>
      </c>
      <c r="K776" s="448" t="s">
        <v>2</v>
      </c>
      <c r="L776" s="349">
        <f>L777+L778</f>
        <v>264654</v>
      </c>
      <c r="M776" s="349">
        <f>M777+M778</f>
        <v>264654</v>
      </c>
      <c r="N776" s="349">
        <f t="shared" ref="N776:P776" si="293">N777+N778</f>
        <v>0</v>
      </c>
      <c r="O776" s="349">
        <f t="shared" si="293"/>
        <v>0</v>
      </c>
      <c r="P776" s="349">
        <f t="shared" si="293"/>
        <v>0</v>
      </c>
      <c r="Q776" s="237">
        <f t="shared" ref="Q776:Q827" si="294">M776+N776+O776+P776</f>
        <v>264654</v>
      </c>
    </row>
    <row r="777" spans="1:17" s="6" customFormat="1" ht="63">
      <c r="A777" s="485"/>
      <c r="B777" s="264">
        <v>71916000</v>
      </c>
      <c r="C777" s="454" t="s">
        <v>375</v>
      </c>
      <c r="D777" s="445"/>
      <c r="E777" s="445"/>
      <c r="F777" s="238"/>
      <c r="G777" s="260"/>
      <c r="H777" s="261"/>
      <c r="I777" s="238"/>
      <c r="J777" s="454" t="s">
        <v>48</v>
      </c>
      <c r="K777" s="233" t="s">
        <v>40</v>
      </c>
      <c r="L777" s="288">
        <v>244654</v>
      </c>
      <c r="M777" s="288">
        <f>L777</f>
        <v>244654</v>
      </c>
      <c r="N777" s="261"/>
      <c r="O777" s="382"/>
      <c r="P777" s="382"/>
      <c r="Q777" s="237">
        <f t="shared" si="294"/>
        <v>244654</v>
      </c>
    </row>
    <row r="778" spans="1:17" s="6" customFormat="1" ht="89.45" customHeight="1">
      <c r="A778" s="486"/>
      <c r="B778" s="264">
        <v>71916000</v>
      </c>
      <c r="C778" s="454" t="s">
        <v>375</v>
      </c>
      <c r="D778" s="445"/>
      <c r="E778" s="445"/>
      <c r="F778" s="238"/>
      <c r="G778" s="260"/>
      <c r="H778" s="261"/>
      <c r="I778" s="238"/>
      <c r="J778" s="454" t="s">
        <v>352</v>
      </c>
      <c r="K778" s="233" t="s">
        <v>185</v>
      </c>
      <c r="L778" s="288">
        <v>20000</v>
      </c>
      <c r="M778" s="288">
        <v>20000</v>
      </c>
      <c r="N778" s="261"/>
      <c r="O778" s="261"/>
      <c r="P778" s="261"/>
      <c r="Q778" s="237">
        <f t="shared" si="294"/>
        <v>20000</v>
      </c>
    </row>
    <row r="779" spans="1:17" s="6" customFormat="1" ht="31.5">
      <c r="A779" s="523">
        <v>37</v>
      </c>
      <c r="B779" s="264">
        <v>71916000</v>
      </c>
      <c r="C779" s="454" t="s">
        <v>375</v>
      </c>
      <c r="D779" s="445" t="s">
        <v>172</v>
      </c>
      <c r="E779" s="445" t="s">
        <v>173</v>
      </c>
      <c r="F779" s="238">
        <v>4</v>
      </c>
      <c r="G779" s="260" t="s">
        <v>38</v>
      </c>
      <c r="H779" s="261">
        <v>1880.8</v>
      </c>
      <c r="I779" s="238">
        <v>61</v>
      </c>
      <c r="J779" s="454" t="s">
        <v>39</v>
      </c>
      <c r="K779" s="448" t="s">
        <v>2</v>
      </c>
      <c r="L779" s="349">
        <f>L780+L781</f>
        <v>204670</v>
      </c>
      <c r="M779" s="349">
        <f>M780+M781</f>
        <v>204670</v>
      </c>
      <c r="N779" s="349">
        <f t="shared" ref="N779:P779" si="295">N780+N781</f>
        <v>0</v>
      </c>
      <c r="O779" s="349">
        <f t="shared" si="295"/>
        <v>0</v>
      </c>
      <c r="P779" s="349">
        <f t="shared" si="295"/>
        <v>0</v>
      </c>
      <c r="Q779" s="237">
        <f>M779+N779+O779+P779</f>
        <v>204670</v>
      </c>
    </row>
    <row r="780" spans="1:17" s="6" customFormat="1" ht="63">
      <c r="A780" s="523"/>
      <c r="B780" s="264">
        <v>71916000</v>
      </c>
      <c r="C780" s="454" t="s">
        <v>375</v>
      </c>
      <c r="D780" s="445"/>
      <c r="E780" s="445"/>
      <c r="F780" s="238"/>
      <c r="G780" s="260"/>
      <c r="H780" s="261"/>
      <c r="I780" s="238"/>
      <c r="J780" s="454" t="s">
        <v>48</v>
      </c>
      <c r="K780" s="233" t="s">
        <v>40</v>
      </c>
      <c r="L780" s="288">
        <v>184670</v>
      </c>
      <c r="M780" s="288">
        <f>L780</f>
        <v>184670</v>
      </c>
      <c r="N780" s="261"/>
      <c r="O780" s="382"/>
      <c r="P780" s="382"/>
      <c r="Q780" s="237">
        <f>M780+N780+O780+P780</f>
        <v>184670</v>
      </c>
    </row>
    <row r="781" spans="1:17" s="6" customFormat="1" ht="89.45" customHeight="1">
      <c r="A781" s="523"/>
      <c r="B781" s="264">
        <v>71916000</v>
      </c>
      <c r="C781" s="454" t="s">
        <v>375</v>
      </c>
      <c r="D781" s="445"/>
      <c r="E781" s="445"/>
      <c r="F781" s="238"/>
      <c r="G781" s="260"/>
      <c r="H781" s="261"/>
      <c r="I781" s="238"/>
      <c r="J781" s="454" t="s">
        <v>352</v>
      </c>
      <c r="K781" s="233" t="s">
        <v>185</v>
      </c>
      <c r="L781" s="349">
        <v>20000</v>
      </c>
      <c r="M781" s="288">
        <v>20000</v>
      </c>
      <c r="N781" s="261"/>
      <c r="O781" s="261"/>
      <c r="P781" s="261"/>
      <c r="Q781" s="237">
        <f>M781+N781+O781+P781</f>
        <v>20000</v>
      </c>
    </row>
    <row r="782" spans="1:17" s="6" customFormat="1" ht="31.5">
      <c r="A782" s="523">
        <v>38</v>
      </c>
      <c r="B782" s="264">
        <v>71916000</v>
      </c>
      <c r="C782" s="454" t="s">
        <v>375</v>
      </c>
      <c r="D782" s="445" t="s">
        <v>172</v>
      </c>
      <c r="E782" s="445" t="s">
        <v>174</v>
      </c>
      <c r="F782" s="238">
        <v>18</v>
      </c>
      <c r="G782" s="260" t="s">
        <v>38</v>
      </c>
      <c r="H782" s="261">
        <v>1398.1</v>
      </c>
      <c r="I782" s="238">
        <v>59</v>
      </c>
      <c r="J782" s="454" t="s">
        <v>39</v>
      </c>
      <c r="K782" s="448" t="s">
        <v>2</v>
      </c>
      <c r="L782" s="288">
        <f>L783+L784</f>
        <v>163268</v>
      </c>
      <c r="M782" s="288">
        <f t="shared" ref="M782:P782" si="296">M783+M784</f>
        <v>163268</v>
      </c>
      <c r="N782" s="288">
        <f t="shared" si="296"/>
        <v>0</v>
      </c>
      <c r="O782" s="288">
        <f t="shared" si="296"/>
        <v>0</v>
      </c>
      <c r="P782" s="288">
        <f t="shared" si="296"/>
        <v>0</v>
      </c>
      <c r="Q782" s="237">
        <f t="shared" si="294"/>
        <v>163268</v>
      </c>
    </row>
    <row r="783" spans="1:17" s="6" customFormat="1" ht="63">
      <c r="A783" s="523"/>
      <c r="B783" s="264">
        <v>71916000</v>
      </c>
      <c r="C783" s="454" t="s">
        <v>375</v>
      </c>
      <c r="D783" s="445"/>
      <c r="E783" s="445"/>
      <c r="F783" s="238"/>
      <c r="G783" s="260"/>
      <c r="H783" s="261"/>
      <c r="I783" s="238"/>
      <c r="J783" s="454" t="s">
        <v>48</v>
      </c>
      <c r="K783" s="233" t="s">
        <v>40</v>
      </c>
      <c r="L783" s="288">
        <v>143268</v>
      </c>
      <c r="M783" s="288">
        <f>L783</f>
        <v>143268</v>
      </c>
      <c r="N783" s="261"/>
      <c r="O783" s="382"/>
      <c r="P783" s="382"/>
      <c r="Q783" s="237">
        <f t="shared" si="294"/>
        <v>143268</v>
      </c>
    </row>
    <row r="784" spans="1:17" s="6" customFormat="1" ht="90.6" customHeight="1">
      <c r="A784" s="523"/>
      <c r="B784" s="264">
        <v>71916000</v>
      </c>
      <c r="C784" s="454" t="s">
        <v>375</v>
      </c>
      <c r="D784" s="445"/>
      <c r="E784" s="445"/>
      <c r="F784" s="360"/>
      <c r="G784" s="260"/>
      <c r="H784" s="261"/>
      <c r="I784" s="238"/>
      <c r="J784" s="454" t="s">
        <v>352</v>
      </c>
      <c r="K784" s="233" t="s">
        <v>185</v>
      </c>
      <c r="L784" s="288">
        <v>20000</v>
      </c>
      <c r="M784" s="288">
        <v>20000</v>
      </c>
      <c r="N784" s="261"/>
      <c r="O784" s="261"/>
      <c r="P784" s="261"/>
      <c r="Q784" s="237">
        <f t="shared" si="294"/>
        <v>20000</v>
      </c>
    </row>
    <row r="785" spans="1:19" s="6" customFormat="1" ht="15.75" customHeight="1">
      <c r="A785" s="514" t="s">
        <v>323</v>
      </c>
      <c r="B785" s="515"/>
      <c r="C785" s="515"/>
      <c r="D785" s="515"/>
      <c r="E785" s="516"/>
      <c r="F785" s="238">
        <v>2</v>
      </c>
      <c r="G785" s="448" t="s">
        <v>2</v>
      </c>
      <c r="H785" s="261">
        <f>H787+H793</f>
        <v>9367.1</v>
      </c>
      <c r="I785" s="253">
        <f>I787+I793</f>
        <v>413</v>
      </c>
      <c r="J785" s="448" t="s">
        <v>2</v>
      </c>
      <c r="K785" s="253" t="s">
        <v>2</v>
      </c>
      <c r="L785" s="261">
        <f>L787+L793</f>
        <v>26888889.699999999</v>
      </c>
      <c r="M785" s="261">
        <f>M787+M793</f>
        <v>26819823</v>
      </c>
      <c r="N785" s="261">
        <f>N787+N793</f>
        <v>0</v>
      </c>
      <c r="O785" s="261">
        <f>O787+O793+O786</f>
        <v>120000</v>
      </c>
      <c r="P785" s="261">
        <f>P787+P793</f>
        <v>3453.3300000000017</v>
      </c>
      <c r="Q785" s="237">
        <f>M785+N785+O785+P785</f>
        <v>26943276.329999998</v>
      </c>
      <c r="R785" s="213"/>
    </row>
    <row r="786" spans="1:19" s="7" customFormat="1" ht="18.75" customHeight="1">
      <c r="A786" s="432"/>
      <c r="B786" s="514" t="s">
        <v>278</v>
      </c>
      <c r="C786" s="515"/>
      <c r="D786" s="515"/>
      <c r="E786" s="515"/>
      <c r="F786" s="515"/>
      <c r="G786" s="515"/>
      <c r="H786" s="515"/>
      <c r="I786" s="516"/>
      <c r="J786" s="448" t="s">
        <v>2</v>
      </c>
      <c r="K786" s="253" t="s">
        <v>2</v>
      </c>
      <c r="L786" s="382"/>
      <c r="M786" s="382"/>
      <c r="N786" s="382"/>
      <c r="O786" s="400">
        <v>54386.630000000005</v>
      </c>
      <c r="P786" s="382"/>
      <c r="Q786" s="237">
        <f t="shared" ref="Q786:Q803" si="297">M786+N786+O786+P786</f>
        <v>54386.630000000005</v>
      </c>
      <c r="R786" s="214"/>
    </row>
    <row r="787" spans="1:19" s="6" customFormat="1" ht="15.75" customHeight="1">
      <c r="A787" s="484">
        <v>1</v>
      </c>
      <c r="B787" s="329">
        <v>71918000</v>
      </c>
      <c r="C787" s="243" t="s">
        <v>7</v>
      </c>
      <c r="D787" s="243" t="s">
        <v>8</v>
      </c>
      <c r="E787" s="243" t="s">
        <v>51</v>
      </c>
      <c r="F787" s="244">
        <v>12</v>
      </c>
      <c r="G787" s="330" t="s">
        <v>38</v>
      </c>
      <c r="H787" s="266">
        <v>7526.1</v>
      </c>
      <c r="I787" s="238">
        <v>351</v>
      </c>
      <c r="J787" s="454" t="s">
        <v>39</v>
      </c>
      <c r="K787" s="253" t="s">
        <v>2</v>
      </c>
      <c r="L787" s="392">
        <f>L788+L789+L790+L791+L792</f>
        <v>26799823</v>
      </c>
      <c r="M787" s="392">
        <f>M788+M789+M790+M791+M792</f>
        <v>26799823</v>
      </c>
      <c r="N787" s="392">
        <f t="shared" ref="N787:P787" si="298">N788+N789+N790+N791+N792</f>
        <v>0</v>
      </c>
      <c r="O787" s="392">
        <f t="shared" si="298"/>
        <v>0</v>
      </c>
      <c r="P787" s="392">
        <f t="shared" si="298"/>
        <v>0</v>
      </c>
      <c r="Q787" s="237">
        <f t="shared" si="297"/>
        <v>26799823</v>
      </c>
    </row>
    <row r="788" spans="1:19" s="6" customFormat="1" ht="31.5" customHeight="1">
      <c r="A788" s="485"/>
      <c r="B788" s="329">
        <v>71918000</v>
      </c>
      <c r="C788" s="243" t="s">
        <v>7</v>
      </c>
      <c r="D788" s="348"/>
      <c r="E788" s="348"/>
      <c r="F788" s="361"/>
      <c r="G788" s="362"/>
      <c r="H788" s="363"/>
      <c r="I788" s="364"/>
      <c r="J788" s="454" t="s">
        <v>103</v>
      </c>
      <c r="K788" s="365" t="s">
        <v>104</v>
      </c>
      <c r="L788" s="392">
        <v>5209217</v>
      </c>
      <c r="M788" s="237">
        <f t="shared" ref="M788:M791" si="299">L788</f>
        <v>5209217</v>
      </c>
      <c r="N788" s="393"/>
      <c r="O788" s="393"/>
      <c r="P788" s="393"/>
      <c r="Q788" s="237">
        <f t="shared" si="297"/>
        <v>5209217</v>
      </c>
    </row>
    <row r="789" spans="1:19" s="6" customFormat="1" ht="31.5" customHeight="1">
      <c r="A789" s="485"/>
      <c r="B789" s="329">
        <v>71918000</v>
      </c>
      <c r="C789" s="243" t="s">
        <v>7</v>
      </c>
      <c r="D789" s="348"/>
      <c r="E789" s="348"/>
      <c r="F789" s="361"/>
      <c r="G789" s="362"/>
      <c r="H789" s="363"/>
      <c r="I789" s="364"/>
      <c r="J789" s="454" t="s">
        <v>105</v>
      </c>
      <c r="K789" s="233" t="s">
        <v>106</v>
      </c>
      <c r="L789" s="392">
        <v>9543897</v>
      </c>
      <c r="M789" s="237">
        <f t="shared" si="299"/>
        <v>9543897</v>
      </c>
      <c r="N789" s="393"/>
      <c r="O789" s="393"/>
      <c r="P789" s="393"/>
      <c r="Q789" s="237">
        <f t="shared" si="297"/>
        <v>9543897</v>
      </c>
    </row>
    <row r="790" spans="1:19" s="6" customFormat="1" ht="31.5" customHeight="1">
      <c r="A790" s="485"/>
      <c r="B790" s="329">
        <v>71918000</v>
      </c>
      <c r="C790" s="243" t="s">
        <v>7</v>
      </c>
      <c r="D790" s="348"/>
      <c r="E790" s="348"/>
      <c r="F790" s="361"/>
      <c r="G790" s="362"/>
      <c r="H790" s="363"/>
      <c r="I790" s="364"/>
      <c r="J790" s="454" t="s">
        <v>112</v>
      </c>
      <c r="K790" s="233" t="s">
        <v>113</v>
      </c>
      <c r="L790" s="392">
        <v>8787644</v>
      </c>
      <c r="M790" s="237">
        <f t="shared" si="299"/>
        <v>8787644</v>
      </c>
      <c r="N790" s="393"/>
      <c r="O790" s="393"/>
      <c r="P790" s="393"/>
      <c r="Q790" s="237">
        <f t="shared" si="297"/>
        <v>8787644</v>
      </c>
    </row>
    <row r="791" spans="1:19" s="6" customFormat="1" ht="31.5" customHeight="1">
      <c r="A791" s="485"/>
      <c r="B791" s="329">
        <v>71918000</v>
      </c>
      <c r="C791" s="243" t="s">
        <v>7</v>
      </c>
      <c r="D791" s="348"/>
      <c r="E791" s="348"/>
      <c r="F791" s="361"/>
      <c r="G791" s="362"/>
      <c r="H791" s="363"/>
      <c r="I791" s="364"/>
      <c r="J791" s="454" t="s">
        <v>107</v>
      </c>
      <c r="K791" s="233" t="s">
        <v>108</v>
      </c>
      <c r="L791" s="392">
        <v>2697564</v>
      </c>
      <c r="M791" s="237">
        <f t="shared" si="299"/>
        <v>2697564</v>
      </c>
      <c r="N791" s="393"/>
      <c r="O791" s="393"/>
      <c r="P791" s="393"/>
      <c r="Q791" s="237">
        <f t="shared" si="297"/>
        <v>2697564</v>
      </c>
    </row>
    <row r="792" spans="1:19" s="6" customFormat="1" ht="15.75" customHeight="1">
      <c r="A792" s="485"/>
      <c r="B792" s="329">
        <v>71918000</v>
      </c>
      <c r="C792" s="243" t="s">
        <v>7</v>
      </c>
      <c r="D792" s="284"/>
      <c r="E792" s="284"/>
      <c r="F792" s="284"/>
      <c r="G792" s="284"/>
      <c r="H792" s="284"/>
      <c r="I792" s="285"/>
      <c r="J792" s="454" t="s">
        <v>100</v>
      </c>
      <c r="K792" s="252" t="s">
        <v>181</v>
      </c>
      <c r="L792" s="237">
        <v>561501</v>
      </c>
      <c r="M792" s="237">
        <f>L792</f>
        <v>561501</v>
      </c>
      <c r="N792" s="393"/>
      <c r="O792" s="393"/>
      <c r="P792" s="393"/>
      <c r="Q792" s="237">
        <f t="shared" si="297"/>
        <v>561501</v>
      </c>
    </row>
    <row r="793" spans="1:19" s="6" customFormat="1" ht="15.75" customHeight="1">
      <c r="A793" s="484">
        <v>2</v>
      </c>
      <c r="B793" s="329">
        <v>71918000</v>
      </c>
      <c r="C793" s="243" t="s">
        <v>7</v>
      </c>
      <c r="D793" s="243" t="s">
        <v>124</v>
      </c>
      <c r="E793" s="243" t="s">
        <v>125</v>
      </c>
      <c r="F793" s="244">
        <v>12</v>
      </c>
      <c r="G793" s="366" t="s">
        <v>38</v>
      </c>
      <c r="H793" s="266">
        <v>1841</v>
      </c>
      <c r="I793" s="238">
        <v>62</v>
      </c>
      <c r="J793" s="454" t="s">
        <v>39</v>
      </c>
      <c r="K793" s="253" t="s">
        <v>2</v>
      </c>
      <c r="L793" s="392">
        <f>L794+L795</f>
        <v>89066.7</v>
      </c>
      <c r="M793" s="392">
        <f>M794+M795</f>
        <v>20000</v>
      </c>
      <c r="N793" s="392">
        <f t="shared" ref="N793" si="300">N794+N795</f>
        <v>0</v>
      </c>
      <c r="O793" s="392">
        <f>O794+O795</f>
        <v>65613.37</v>
      </c>
      <c r="P793" s="392">
        <f>P794+P795</f>
        <v>3453.3300000000017</v>
      </c>
      <c r="Q793" s="237">
        <f t="shared" si="297"/>
        <v>89066.7</v>
      </c>
    </row>
    <row r="794" spans="1:19" s="6" customFormat="1" ht="51.75" customHeight="1">
      <c r="A794" s="485"/>
      <c r="B794" s="329">
        <v>71918000</v>
      </c>
      <c r="C794" s="243" t="s">
        <v>7</v>
      </c>
      <c r="D794" s="284"/>
      <c r="E794" s="284"/>
      <c r="F794" s="284"/>
      <c r="G794" s="284"/>
      <c r="H794" s="284"/>
      <c r="I794" s="285"/>
      <c r="J794" s="454" t="s">
        <v>48</v>
      </c>
      <c r="K794" s="440">
        <v>20</v>
      </c>
      <c r="L794" s="392">
        <v>69066.7</v>
      </c>
      <c r="M794" s="392"/>
      <c r="N794" s="392"/>
      <c r="O794" s="382">
        <f>ROUND(L794*0.95,2)</f>
        <v>65613.37</v>
      </c>
      <c r="P794" s="382">
        <f>L794-O794</f>
        <v>3453.3300000000017</v>
      </c>
      <c r="Q794" s="237">
        <f t="shared" si="297"/>
        <v>69066.7</v>
      </c>
      <c r="R794" s="215"/>
      <c r="S794" s="215"/>
    </row>
    <row r="795" spans="1:19" s="6" customFormat="1" ht="89.45" customHeight="1">
      <c r="A795" s="486"/>
      <c r="B795" s="329">
        <v>71918000</v>
      </c>
      <c r="C795" s="243" t="s">
        <v>7</v>
      </c>
      <c r="D795" s="284"/>
      <c r="E795" s="284"/>
      <c r="F795" s="284"/>
      <c r="G795" s="284"/>
      <c r="H795" s="284"/>
      <c r="I795" s="285"/>
      <c r="J795" s="454" t="s">
        <v>352</v>
      </c>
      <c r="K795" s="233" t="s">
        <v>185</v>
      </c>
      <c r="L795" s="392">
        <v>20000</v>
      </c>
      <c r="M795" s="392">
        <v>20000</v>
      </c>
      <c r="N795" s="392"/>
      <c r="O795" s="392"/>
      <c r="P795" s="392"/>
      <c r="Q795" s="237">
        <f t="shared" si="297"/>
        <v>20000</v>
      </c>
    </row>
    <row r="796" spans="1:19" s="22" customFormat="1" ht="21.75" customHeight="1">
      <c r="A796" s="524" t="s">
        <v>386</v>
      </c>
      <c r="B796" s="525"/>
      <c r="C796" s="525"/>
      <c r="D796" s="525"/>
      <c r="E796" s="526"/>
      <c r="F796" s="238">
        <v>22</v>
      </c>
      <c r="G796" s="448" t="s">
        <v>2</v>
      </c>
      <c r="H796" s="261">
        <f>H798+H801+H804+H807+H811+H814+H819+H827+H830+H833+H836+H839+H842+H845+H848+H851+H856+H859+H822+H862+H865+H868</f>
        <v>47154.929999999993</v>
      </c>
      <c r="I796" s="253">
        <f>I798+I801+I804+I807+I811+I814+I819+I827+I830+I833+I836+I839+I842+I845+I848+I851+I856+I859+I822+I862+I865+I868</f>
        <v>1680</v>
      </c>
      <c r="J796" s="448" t="s">
        <v>2</v>
      </c>
      <c r="K796" s="253" t="s">
        <v>2</v>
      </c>
      <c r="L796" s="261">
        <f>L798+L801+L804+L807+L811+L814+L819+L827+L830+L833+L836+L839+L842+L845+L848+L851+L856+L859+L822+L862+L865+L868</f>
        <v>25124383.260000002</v>
      </c>
      <c r="M796" s="261">
        <f>M798+M801+M804+M807+M811+M814+M819+M827+M830+M833+M836+M839+M842+M845+M848+M851+M856+M859+M822+M862+M865+M868</f>
        <v>23762826.120000001</v>
      </c>
      <c r="N796" s="261">
        <f>N798+N801+N804+N807+N811+N814+N819+N827+N830+N833+N836+N839+N842+N845+N848+N851+N856+N859+N822+N862+N865+N868</f>
        <v>0</v>
      </c>
      <c r="O796" s="261">
        <f>O798+O801+O804+O807+O811+O814+O819+O827+O830+O833+O836+O839+O842+O845+O848+O851+O856+O859+O822+O862+O865+O868+O797</f>
        <v>1294000.003</v>
      </c>
      <c r="P796" s="261">
        <f>P798+P801+P804+P807+P811+P814+P819+P827+P830+P833+P836+P839+P842+P845+P848+P851+P856+P859+P822+P862+P865+P868</f>
        <v>68077.857000000004</v>
      </c>
      <c r="Q796" s="237">
        <f>M796+N796+O796+P796</f>
        <v>25124903.98</v>
      </c>
      <c r="R796" s="213"/>
      <c r="S796" s="6"/>
    </row>
    <row r="797" spans="1:19" ht="21.75" customHeight="1">
      <c r="A797" s="448"/>
      <c r="B797" s="514" t="s">
        <v>387</v>
      </c>
      <c r="C797" s="515"/>
      <c r="D797" s="515"/>
      <c r="E797" s="515"/>
      <c r="F797" s="515"/>
      <c r="G797" s="515"/>
      <c r="H797" s="515"/>
      <c r="I797" s="516"/>
      <c r="J797" s="448" t="s">
        <v>2</v>
      </c>
      <c r="K797" s="253" t="s">
        <v>2</v>
      </c>
      <c r="L797" s="382"/>
      <c r="M797" s="382"/>
      <c r="N797" s="382"/>
      <c r="O797" s="464">
        <v>520.72</v>
      </c>
      <c r="P797" s="382"/>
      <c r="Q797" s="237">
        <f t="shared" si="297"/>
        <v>520.72</v>
      </c>
      <c r="R797" s="213"/>
    </row>
    <row r="798" spans="1:19" ht="31.5">
      <c r="A798" s="442">
        <v>1</v>
      </c>
      <c r="B798" s="448">
        <v>71920000</v>
      </c>
      <c r="C798" s="243" t="s">
        <v>376</v>
      </c>
      <c r="D798" s="242" t="s">
        <v>6</v>
      </c>
      <c r="E798" s="242" t="s">
        <v>54</v>
      </c>
      <c r="F798" s="245">
        <v>3</v>
      </c>
      <c r="G798" s="440" t="s">
        <v>38</v>
      </c>
      <c r="H798" s="288">
        <v>3842.6</v>
      </c>
      <c r="I798" s="245">
        <v>87</v>
      </c>
      <c r="J798" s="454" t="s">
        <v>39</v>
      </c>
      <c r="K798" s="253" t="s">
        <v>2</v>
      </c>
      <c r="L798" s="392">
        <f>L799+L800</f>
        <v>787643</v>
      </c>
      <c r="M798" s="392">
        <f t="shared" ref="M798:P798" si="301">M799+M800</f>
        <v>787643</v>
      </c>
      <c r="N798" s="392">
        <f t="shared" si="301"/>
        <v>0</v>
      </c>
      <c r="O798" s="392">
        <f t="shared" si="301"/>
        <v>0</v>
      </c>
      <c r="P798" s="392">
        <f t="shared" si="301"/>
        <v>0</v>
      </c>
      <c r="Q798" s="237">
        <f t="shared" si="297"/>
        <v>787643</v>
      </c>
    </row>
    <row r="799" spans="1:19" ht="31.5">
      <c r="A799" s="443"/>
      <c r="B799" s="448">
        <v>71920000</v>
      </c>
      <c r="C799" s="243" t="s">
        <v>376</v>
      </c>
      <c r="D799" s="242"/>
      <c r="E799" s="242"/>
      <c r="F799" s="242"/>
      <c r="G799" s="242"/>
      <c r="H799" s="242"/>
      <c r="I799" s="259"/>
      <c r="J799" s="454" t="s">
        <v>110</v>
      </c>
      <c r="K799" s="440" t="s">
        <v>111</v>
      </c>
      <c r="L799" s="288">
        <v>771140</v>
      </c>
      <c r="M799" s="288">
        <f>L799</f>
        <v>771140</v>
      </c>
      <c r="N799" s="288"/>
      <c r="O799" s="288"/>
      <c r="P799" s="288"/>
      <c r="Q799" s="237">
        <f t="shared" si="297"/>
        <v>771140</v>
      </c>
    </row>
    <row r="800" spans="1:19" ht="31.5">
      <c r="A800" s="444"/>
      <c r="B800" s="448">
        <v>71920000</v>
      </c>
      <c r="C800" s="243" t="s">
        <v>376</v>
      </c>
      <c r="D800" s="242"/>
      <c r="E800" s="242"/>
      <c r="F800" s="245"/>
      <c r="G800" s="440"/>
      <c r="H800" s="289"/>
      <c r="I800" s="245"/>
      <c r="J800" s="454" t="s">
        <v>100</v>
      </c>
      <c r="K800" s="440" t="s">
        <v>181</v>
      </c>
      <c r="L800" s="237">
        <v>16503</v>
      </c>
      <c r="M800" s="237">
        <f>L800</f>
        <v>16503</v>
      </c>
      <c r="N800" s="288"/>
      <c r="O800" s="288"/>
      <c r="P800" s="288"/>
      <c r="Q800" s="237">
        <f t="shared" si="297"/>
        <v>16503</v>
      </c>
    </row>
    <row r="801" spans="1:19" s="22" customFormat="1" ht="31.5">
      <c r="A801" s="442">
        <v>2</v>
      </c>
      <c r="B801" s="448">
        <v>71920000</v>
      </c>
      <c r="C801" s="243" t="s">
        <v>376</v>
      </c>
      <c r="D801" s="242" t="s">
        <v>6</v>
      </c>
      <c r="E801" s="242" t="s">
        <v>54</v>
      </c>
      <c r="F801" s="245">
        <v>8</v>
      </c>
      <c r="G801" s="440" t="s">
        <v>38</v>
      </c>
      <c r="H801" s="288">
        <v>3397.22</v>
      </c>
      <c r="I801" s="245">
        <v>81</v>
      </c>
      <c r="J801" s="454" t="s">
        <v>39</v>
      </c>
      <c r="K801" s="253" t="s">
        <v>2</v>
      </c>
      <c r="L801" s="392">
        <f>L802+L803</f>
        <v>208790.44</v>
      </c>
      <c r="M801" s="392">
        <f t="shared" ref="M801:P801" si="302">M802+M803</f>
        <v>20000</v>
      </c>
      <c r="N801" s="392">
        <f t="shared" si="302"/>
        <v>0</v>
      </c>
      <c r="O801" s="392">
        <f t="shared" si="302"/>
        <v>179350.91800000001</v>
      </c>
      <c r="P801" s="392">
        <f t="shared" si="302"/>
        <v>9439.5220000000008</v>
      </c>
      <c r="Q801" s="237">
        <f t="shared" si="297"/>
        <v>208790.44</v>
      </c>
      <c r="R801" s="6"/>
      <c r="S801" s="6"/>
    </row>
    <row r="802" spans="1:19" ht="85.9" customHeight="1">
      <c r="A802" s="444"/>
      <c r="B802" s="448">
        <v>71920000</v>
      </c>
      <c r="C802" s="243" t="s">
        <v>376</v>
      </c>
      <c r="D802" s="242"/>
      <c r="E802" s="242"/>
      <c r="F802" s="242"/>
      <c r="G802" s="242"/>
      <c r="H802" s="242"/>
      <c r="I802" s="259"/>
      <c r="J802" s="454" t="s">
        <v>352</v>
      </c>
      <c r="K802" s="233" t="s">
        <v>185</v>
      </c>
      <c r="L802" s="288">
        <v>20000</v>
      </c>
      <c r="M802" s="288">
        <f>L802</f>
        <v>20000</v>
      </c>
      <c r="N802" s="288"/>
      <c r="O802" s="288"/>
      <c r="P802" s="288"/>
      <c r="Q802" s="237">
        <f t="shared" si="297"/>
        <v>20000</v>
      </c>
    </row>
    <row r="803" spans="1:19" ht="63">
      <c r="A803" s="444"/>
      <c r="B803" s="434">
        <v>71920000</v>
      </c>
      <c r="C803" s="457" t="s">
        <v>376</v>
      </c>
      <c r="D803" s="458"/>
      <c r="E803" s="458"/>
      <c r="F803" s="459"/>
      <c r="G803" s="444"/>
      <c r="H803" s="460"/>
      <c r="I803" s="459"/>
      <c r="J803" s="461" t="s">
        <v>48</v>
      </c>
      <c r="K803" s="444" t="s">
        <v>40</v>
      </c>
      <c r="L803" s="397">
        <v>188790.44</v>
      </c>
      <c r="M803" s="397"/>
      <c r="N803" s="397"/>
      <c r="O803" s="462">
        <f>L803*0.95</f>
        <v>179350.91800000001</v>
      </c>
      <c r="P803" s="462">
        <f>L803*0.05</f>
        <v>9439.5220000000008</v>
      </c>
      <c r="Q803" s="463">
        <f t="shared" si="297"/>
        <v>188790.44</v>
      </c>
    </row>
    <row r="804" spans="1:19" ht="31.5">
      <c r="A804" s="442">
        <v>3</v>
      </c>
      <c r="B804" s="448">
        <v>71920000</v>
      </c>
      <c r="C804" s="243" t="s">
        <v>376</v>
      </c>
      <c r="D804" s="242" t="s">
        <v>6</v>
      </c>
      <c r="E804" s="242" t="s">
        <v>55</v>
      </c>
      <c r="F804" s="245">
        <v>5</v>
      </c>
      <c r="G804" s="440" t="s">
        <v>38</v>
      </c>
      <c r="H804" s="288">
        <v>1913.8</v>
      </c>
      <c r="I804" s="245">
        <v>43</v>
      </c>
      <c r="J804" s="454" t="s">
        <v>39</v>
      </c>
      <c r="K804" s="253" t="s">
        <v>2</v>
      </c>
      <c r="L804" s="392">
        <f>L805+L806</f>
        <v>919665</v>
      </c>
      <c r="M804" s="392">
        <f t="shared" ref="M804:P804" si="303">M805+M806</f>
        <v>919665</v>
      </c>
      <c r="N804" s="392">
        <f t="shared" si="303"/>
        <v>0</v>
      </c>
      <c r="O804" s="392">
        <f t="shared" si="303"/>
        <v>0</v>
      </c>
      <c r="P804" s="392">
        <f t="shared" si="303"/>
        <v>0</v>
      </c>
      <c r="Q804" s="237">
        <f t="shared" si="294"/>
        <v>919665</v>
      </c>
    </row>
    <row r="805" spans="1:19" ht="31.5">
      <c r="A805" s="443"/>
      <c r="B805" s="448">
        <v>71920000</v>
      </c>
      <c r="C805" s="243" t="s">
        <v>376</v>
      </c>
      <c r="D805" s="242"/>
      <c r="E805" s="242"/>
      <c r="F805" s="242"/>
      <c r="G805" s="242"/>
      <c r="H805" s="242"/>
      <c r="I805" s="259"/>
      <c r="J805" s="454" t="s">
        <v>110</v>
      </c>
      <c r="K805" s="440" t="s">
        <v>111</v>
      </c>
      <c r="L805" s="288">
        <v>900396</v>
      </c>
      <c r="M805" s="288">
        <f>L805</f>
        <v>900396</v>
      </c>
      <c r="N805" s="288"/>
      <c r="O805" s="288"/>
      <c r="P805" s="288"/>
      <c r="Q805" s="237">
        <f t="shared" si="294"/>
        <v>900396</v>
      </c>
    </row>
    <row r="806" spans="1:19" s="22" customFormat="1" ht="31.5">
      <c r="A806" s="444"/>
      <c r="B806" s="448">
        <v>71920000</v>
      </c>
      <c r="C806" s="243" t="s">
        <v>376</v>
      </c>
      <c r="D806" s="242"/>
      <c r="E806" s="242"/>
      <c r="F806" s="245"/>
      <c r="G806" s="440"/>
      <c r="H806" s="289"/>
      <c r="I806" s="245"/>
      <c r="J806" s="454" t="s">
        <v>100</v>
      </c>
      <c r="K806" s="440" t="s">
        <v>181</v>
      </c>
      <c r="L806" s="237">
        <v>19269</v>
      </c>
      <c r="M806" s="237">
        <f>L806</f>
        <v>19269</v>
      </c>
      <c r="N806" s="288"/>
      <c r="O806" s="288"/>
      <c r="P806" s="288"/>
      <c r="Q806" s="237">
        <f t="shared" si="294"/>
        <v>19269</v>
      </c>
      <c r="R806" s="6"/>
      <c r="S806" s="6"/>
    </row>
    <row r="807" spans="1:19" ht="31.5">
      <c r="A807" s="442">
        <v>4</v>
      </c>
      <c r="B807" s="448">
        <v>71920000</v>
      </c>
      <c r="C807" s="243" t="s">
        <v>376</v>
      </c>
      <c r="D807" s="242" t="s">
        <v>6</v>
      </c>
      <c r="E807" s="242" t="s">
        <v>55</v>
      </c>
      <c r="F807" s="245">
        <v>26</v>
      </c>
      <c r="G807" s="440" t="s">
        <v>38</v>
      </c>
      <c r="H807" s="288">
        <v>802.2</v>
      </c>
      <c r="I807" s="245">
        <v>15</v>
      </c>
      <c r="J807" s="454" t="s">
        <v>39</v>
      </c>
      <c r="K807" s="253" t="s">
        <v>2</v>
      </c>
      <c r="L807" s="392">
        <f>L808+L809+L810</f>
        <v>2868063</v>
      </c>
      <c r="M807" s="392">
        <f t="shared" ref="M807:P807" si="304">M808+M809+M810</f>
        <v>2868063</v>
      </c>
      <c r="N807" s="392">
        <f t="shared" si="304"/>
        <v>0</v>
      </c>
      <c r="O807" s="392">
        <f t="shared" si="304"/>
        <v>0</v>
      </c>
      <c r="P807" s="392">
        <f t="shared" si="304"/>
        <v>0</v>
      </c>
      <c r="Q807" s="237">
        <f t="shared" si="294"/>
        <v>2868063</v>
      </c>
    </row>
    <row r="808" spans="1:19" ht="31.5">
      <c r="A808" s="443"/>
      <c r="B808" s="448">
        <v>71920000</v>
      </c>
      <c r="C808" s="243" t="s">
        <v>376</v>
      </c>
      <c r="D808" s="242"/>
      <c r="E808" s="242"/>
      <c r="F808" s="242"/>
      <c r="G808" s="242"/>
      <c r="H808" s="242"/>
      <c r="I808" s="259"/>
      <c r="J808" s="454" t="s">
        <v>103</v>
      </c>
      <c r="K808" s="440" t="s">
        <v>104</v>
      </c>
      <c r="L808" s="288">
        <v>519698</v>
      </c>
      <c r="M808" s="288">
        <f t="shared" ref="M808:M809" si="305">L808</f>
        <v>519698</v>
      </c>
      <c r="N808" s="288"/>
      <c r="O808" s="288"/>
      <c r="P808" s="288"/>
      <c r="Q808" s="237">
        <f t="shared" si="294"/>
        <v>519698</v>
      </c>
    </row>
    <row r="809" spans="1:19" s="6" customFormat="1" ht="31.5">
      <c r="A809" s="443"/>
      <c r="B809" s="448">
        <v>71920000</v>
      </c>
      <c r="C809" s="243" t="s">
        <v>376</v>
      </c>
      <c r="D809" s="242"/>
      <c r="E809" s="242"/>
      <c r="F809" s="245"/>
      <c r="G809" s="440"/>
      <c r="H809" s="289"/>
      <c r="I809" s="245"/>
      <c r="J809" s="454" t="s">
        <v>101</v>
      </c>
      <c r="K809" s="233" t="s">
        <v>102</v>
      </c>
      <c r="L809" s="288">
        <v>2288274</v>
      </c>
      <c r="M809" s="288">
        <f t="shared" si="305"/>
        <v>2288274</v>
      </c>
      <c r="N809" s="288"/>
      <c r="O809" s="288"/>
      <c r="P809" s="288"/>
      <c r="Q809" s="237">
        <f t="shared" si="294"/>
        <v>2288274</v>
      </c>
    </row>
    <row r="810" spans="1:19" s="6" customFormat="1" ht="31.5">
      <c r="A810" s="444"/>
      <c r="B810" s="448">
        <v>71920000</v>
      </c>
      <c r="C810" s="243" t="s">
        <v>376</v>
      </c>
      <c r="D810" s="242"/>
      <c r="E810" s="242"/>
      <c r="F810" s="245"/>
      <c r="G810" s="440"/>
      <c r="H810" s="289"/>
      <c r="I810" s="245"/>
      <c r="J810" s="454" t="s">
        <v>100</v>
      </c>
      <c r="K810" s="440" t="s">
        <v>181</v>
      </c>
      <c r="L810" s="237">
        <v>60091</v>
      </c>
      <c r="M810" s="237">
        <f>L810</f>
        <v>60091</v>
      </c>
      <c r="N810" s="288"/>
      <c r="O810" s="288"/>
      <c r="P810" s="288"/>
      <c r="Q810" s="237">
        <f t="shared" si="294"/>
        <v>60091</v>
      </c>
    </row>
    <row r="811" spans="1:19" s="6" customFormat="1" ht="31.5">
      <c r="A811" s="442">
        <v>5</v>
      </c>
      <c r="B811" s="448">
        <v>71920000</v>
      </c>
      <c r="C811" s="243" t="s">
        <v>376</v>
      </c>
      <c r="D811" s="242" t="s">
        <v>6</v>
      </c>
      <c r="E811" s="242" t="s">
        <v>55</v>
      </c>
      <c r="F811" s="245" t="s">
        <v>131</v>
      </c>
      <c r="G811" s="440" t="s">
        <v>38</v>
      </c>
      <c r="H811" s="288">
        <v>783.2</v>
      </c>
      <c r="I811" s="245">
        <v>24</v>
      </c>
      <c r="J811" s="454" t="s">
        <v>39</v>
      </c>
      <c r="K811" s="253" t="s">
        <v>2</v>
      </c>
      <c r="L811" s="392">
        <f>L812+L813</f>
        <v>129834.22</v>
      </c>
      <c r="M811" s="392">
        <f t="shared" ref="M811:P811" si="306">M812+M813</f>
        <v>20000</v>
      </c>
      <c r="N811" s="392">
        <f t="shared" si="306"/>
        <v>0</v>
      </c>
      <c r="O811" s="392">
        <f t="shared" si="306"/>
        <v>104342.50899999999</v>
      </c>
      <c r="P811" s="392">
        <f t="shared" si="306"/>
        <v>5491.7110000000002</v>
      </c>
      <c r="Q811" s="237">
        <f t="shared" si="294"/>
        <v>129834.21999999999</v>
      </c>
    </row>
    <row r="812" spans="1:19" s="6" customFormat="1" ht="93.6" customHeight="1">
      <c r="A812" s="443"/>
      <c r="B812" s="448">
        <v>71920000</v>
      </c>
      <c r="C812" s="243" t="s">
        <v>376</v>
      </c>
      <c r="D812" s="242"/>
      <c r="E812" s="242"/>
      <c r="F812" s="242"/>
      <c r="G812" s="242"/>
      <c r="H812" s="242"/>
      <c r="I812" s="259"/>
      <c r="J812" s="454" t="s">
        <v>352</v>
      </c>
      <c r="K812" s="233" t="s">
        <v>185</v>
      </c>
      <c r="L812" s="288">
        <v>20000</v>
      </c>
      <c r="M812" s="288">
        <f>L812</f>
        <v>20000</v>
      </c>
      <c r="N812" s="288"/>
      <c r="O812" s="288"/>
      <c r="P812" s="288"/>
      <c r="Q812" s="237">
        <f t="shared" si="294"/>
        <v>20000</v>
      </c>
    </row>
    <row r="813" spans="1:19" s="6" customFormat="1" ht="63">
      <c r="A813" s="444"/>
      <c r="B813" s="448">
        <v>71920000</v>
      </c>
      <c r="C813" s="243" t="s">
        <v>376</v>
      </c>
      <c r="D813" s="242"/>
      <c r="E813" s="242"/>
      <c r="F813" s="245"/>
      <c r="G813" s="440"/>
      <c r="H813" s="289"/>
      <c r="I813" s="245"/>
      <c r="J813" s="454" t="s">
        <v>48</v>
      </c>
      <c r="K813" s="440" t="s">
        <v>40</v>
      </c>
      <c r="L813" s="288">
        <v>109834.22</v>
      </c>
      <c r="M813" s="288"/>
      <c r="N813" s="288"/>
      <c r="O813" s="382">
        <f>L813*0.95</f>
        <v>104342.50899999999</v>
      </c>
      <c r="P813" s="382">
        <f>L813*0.05</f>
        <v>5491.7110000000002</v>
      </c>
      <c r="Q813" s="237">
        <f t="shared" si="294"/>
        <v>109834.21999999999</v>
      </c>
    </row>
    <row r="814" spans="1:19" s="6" customFormat="1" ht="31.5">
      <c r="A814" s="442">
        <v>6</v>
      </c>
      <c r="B814" s="448">
        <v>71920000</v>
      </c>
      <c r="C814" s="243" t="s">
        <v>376</v>
      </c>
      <c r="D814" s="242" t="s">
        <v>6</v>
      </c>
      <c r="E814" s="242" t="s">
        <v>56</v>
      </c>
      <c r="F814" s="245">
        <v>4</v>
      </c>
      <c r="G814" s="440" t="s">
        <v>38</v>
      </c>
      <c r="H814" s="288">
        <v>646</v>
      </c>
      <c r="I814" s="245">
        <v>24</v>
      </c>
      <c r="J814" s="454" t="s">
        <v>39</v>
      </c>
      <c r="K814" s="253" t="s">
        <v>2</v>
      </c>
      <c r="L814" s="392">
        <f>L815+L816+L817+L818</f>
        <v>3053869</v>
      </c>
      <c r="M814" s="392">
        <f t="shared" ref="M814:P814" si="307">M815+M816+M817+M818</f>
        <v>3053869</v>
      </c>
      <c r="N814" s="392">
        <f t="shared" si="307"/>
        <v>0</v>
      </c>
      <c r="O814" s="392">
        <f t="shared" si="307"/>
        <v>0</v>
      </c>
      <c r="P814" s="392">
        <f t="shared" si="307"/>
        <v>0</v>
      </c>
      <c r="Q814" s="237">
        <f t="shared" si="294"/>
        <v>3053869</v>
      </c>
    </row>
    <row r="815" spans="1:19" s="6" customFormat="1" ht="31.5">
      <c r="A815" s="443"/>
      <c r="B815" s="448">
        <v>71920000</v>
      </c>
      <c r="C815" s="243" t="s">
        <v>376</v>
      </c>
      <c r="D815" s="242"/>
      <c r="E815" s="242"/>
      <c r="F815" s="242"/>
      <c r="G815" s="242"/>
      <c r="H815" s="242"/>
      <c r="I815" s="259"/>
      <c r="J815" s="454" t="s">
        <v>287</v>
      </c>
      <c r="K815" s="440" t="s">
        <v>129</v>
      </c>
      <c r="L815" s="288">
        <v>317124</v>
      </c>
      <c r="M815" s="288">
        <f>L815</f>
        <v>317124</v>
      </c>
      <c r="N815" s="288"/>
      <c r="O815" s="288"/>
      <c r="P815" s="288"/>
      <c r="Q815" s="237">
        <f t="shared" si="294"/>
        <v>317124</v>
      </c>
    </row>
    <row r="816" spans="1:19" s="6" customFormat="1" ht="31.5">
      <c r="A816" s="443"/>
      <c r="B816" s="448">
        <v>71920000</v>
      </c>
      <c r="C816" s="243" t="s">
        <v>376</v>
      </c>
      <c r="D816" s="242"/>
      <c r="E816" s="242"/>
      <c r="F816" s="245"/>
      <c r="G816" s="440"/>
      <c r="H816" s="289"/>
      <c r="I816" s="245"/>
      <c r="J816" s="454" t="s">
        <v>103</v>
      </c>
      <c r="K816" s="440" t="s">
        <v>104</v>
      </c>
      <c r="L816" s="288">
        <v>385347</v>
      </c>
      <c r="M816" s="288">
        <f t="shared" ref="M816:M817" si="308">L816</f>
        <v>385347</v>
      </c>
      <c r="N816" s="288"/>
      <c r="O816" s="288"/>
      <c r="P816" s="288"/>
      <c r="Q816" s="237">
        <f t="shared" si="294"/>
        <v>385347</v>
      </c>
    </row>
    <row r="817" spans="1:17" s="6" customFormat="1" ht="31.5">
      <c r="A817" s="443"/>
      <c r="B817" s="448">
        <v>71920000</v>
      </c>
      <c r="C817" s="243" t="s">
        <v>376</v>
      </c>
      <c r="D817" s="242"/>
      <c r="E817" s="242"/>
      <c r="F817" s="245"/>
      <c r="G817" s="440"/>
      <c r="H817" s="289"/>
      <c r="I817" s="245"/>
      <c r="J817" s="454" t="s">
        <v>101</v>
      </c>
      <c r="K817" s="233" t="s">
        <v>102</v>
      </c>
      <c r="L817" s="288">
        <v>2281415</v>
      </c>
      <c r="M817" s="288">
        <f t="shared" si="308"/>
        <v>2281415</v>
      </c>
      <c r="N817" s="288"/>
      <c r="O817" s="288"/>
      <c r="P817" s="288"/>
      <c r="Q817" s="237">
        <f t="shared" si="294"/>
        <v>2281415</v>
      </c>
    </row>
    <row r="818" spans="1:17" s="6" customFormat="1" ht="31.5">
      <c r="A818" s="444"/>
      <c r="B818" s="448">
        <v>71920000</v>
      </c>
      <c r="C818" s="243" t="s">
        <v>376</v>
      </c>
      <c r="D818" s="242"/>
      <c r="E818" s="242"/>
      <c r="F818" s="245"/>
      <c r="G818" s="440"/>
      <c r="H818" s="289"/>
      <c r="I818" s="245"/>
      <c r="J818" s="454" t="s">
        <v>100</v>
      </c>
      <c r="K818" s="440" t="s">
        <v>181</v>
      </c>
      <c r="L818" s="237">
        <v>69983</v>
      </c>
      <c r="M818" s="237">
        <f>L818</f>
        <v>69983</v>
      </c>
      <c r="N818" s="288"/>
      <c r="O818" s="288"/>
      <c r="P818" s="288"/>
      <c r="Q818" s="237">
        <f t="shared" si="294"/>
        <v>69983</v>
      </c>
    </row>
    <row r="819" spans="1:17" s="6" customFormat="1" ht="31.5">
      <c r="A819" s="442">
        <v>7</v>
      </c>
      <c r="B819" s="448">
        <v>71920000</v>
      </c>
      <c r="C819" s="243" t="s">
        <v>376</v>
      </c>
      <c r="D819" s="242" t="s">
        <v>6</v>
      </c>
      <c r="E819" s="242" t="s">
        <v>132</v>
      </c>
      <c r="F819" s="245">
        <v>11</v>
      </c>
      <c r="G819" s="440" t="s">
        <v>38</v>
      </c>
      <c r="H819" s="288">
        <v>575</v>
      </c>
      <c r="I819" s="245">
        <v>24</v>
      </c>
      <c r="J819" s="454" t="s">
        <v>39</v>
      </c>
      <c r="K819" s="253" t="s">
        <v>2</v>
      </c>
      <c r="L819" s="392">
        <f>L820+L821</f>
        <v>140148.12</v>
      </c>
      <c r="M819" s="392">
        <f>M820+M821</f>
        <v>140148.12</v>
      </c>
      <c r="N819" s="392">
        <f t="shared" ref="N819:P819" si="309">N820+N821</f>
        <v>0</v>
      </c>
      <c r="O819" s="392">
        <f t="shared" si="309"/>
        <v>0</v>
      </c>
      <c r="P819" s="392">
        <f t="shared" si="309"/>
        <v>0</v>
      </c>
      <c r="Q819" s="237">
        <f>M819+N819+O819+P819</f>
        <v>140148.12</v>
      </c>
    </row>
    <row r="820" spans="1:17" s="6" customFormat="1" ht="89.45" customHeight="1">
      <c r="A820" s="443"/>
      <c r="B820" s="448">
        <v>71920000</v>
      </c>
      <c r="C820" s="243" t="s">
        <v>376</v>
      </c>
      <c r="D820" s="242"/>
      <c r="E820" s="242"/>
      <c r="F820" s="242"/>
      <c r="G820" s="242"/>
      <c r="H820" s="242"/>
      <c r="I820" s="259"/>
      <c r="J820" s="454" t="s">
        <v>352</v>
      </c>
      <c r="K820" s="233" t="s">
        <v>185</v>
      </c>
      <c r="L820" s="288">
        <v>20000</v>
      </c>
      <c r="M820" s="288">
        <f>L820</f>
        <v>20000</v>
      </c>
      <c r="N820" s="288"/>
      <c r="O820" s="288"/>
      <c r="P820" s="288"/>
      <c r="Q820" s="237">
        <f>M820+N820+O820+P820</f>
        <v>20000</v>
      </c>
    </row>
    <row r="821" spans="1:17" s="6" customFormat="1" ht="63">
      <c r="A821" s="444"/>
      <c r="B821" s="448">
        <v>71920000</v>
      </c>
      <c r="C821" s="243" t="s">
        <v>376</v>
      </c>
      <c r="D821" s="242"/>
      <c r="E821" s="242"/>
      <c r="F821" s="245"/>
      <c r="G821" s="440"/>
      <c r="H821" s="289"/>
      <c r="I821" s="245"/>
      <c r="J821" s="454" t="s">
        <v>48</v>
      </c>
      <c r="K821" s="440" t="s">
        <v>40</v>
      </c>
      <c r="L821" s="288">
        <v>120148.12</v>
      </c>
      <c r="M821" s="288">
        <f>L821</f>
        <v>120148.12</v>
      </c>
      <c r="N821" s="288"/>
      <c r="O821" s="382"/>
      <c r="P821" s="382"/>
      <c r="Q821" s="237">
        <f>M821+N821+O821+P821</f>
        <v>120148.12</v>
      </c>
    </row>
    <row r="822" spans="1:17" s="6" customFormat="1" ht="31.5">
      <c r="A822" s="442">
        <v>8</v>
      </c>
      <c r="B822" s="448">
        <v>71920000</v>
      </c>
      <c r="C822" s="243" t="s">
        <v>376</v>
      </c>
      <c r="D822" s="242" t="s">
        <v>6</v>
      </c>
      <c r="E822" s="242" t="s">
        <v>57</v>
      </c>
      <c r="F822" s="245">
        <v>19</v>
      </c>
      <c r="G822" s="440" t="s">
        <v>38</v>
      </c>
      <c r="H822" s="288">
        <v>915.61</v>
      </c>
      <c r="I822" s="245">
        <v>21</v>
      </c>
      <c r="J822" s="454" t="s">
        <v>39</v>
      </c>
      <c r="K822" s="253" t="s">
        <v>2</v>
      </c>
      <c r="L822" s="392">
        <f>L823+L824+L825+L826</f>
        <v>376015</v>
      </c>
      <c r="M822" s="392">
        <f t="shared" ref="M822:P822" si="310">M823+M824+M825+M826</f>
        <v>376015</v>
      </c>
      <c r="N822" s="392">
        <f t="shared" si="310"/>
        <v>0</v>
      </c>
      <c r="O822" s="392">
        <f t="shared" si="310"/>
        <v>0</v>
      </c>
      <c r="P822" s="392">
        <f t="shared" si="310"/>
        <v>0</v>
      </c>
      <c r="Q822" s="237">
        <f t="shared" si="294"/>
        <v>376015</v>
      </c>
    </row>
    <row r="823" spans="1:17" s="6" customFormat="1" ht="31.5">
      <c r="A823" s="443"/>
      <c r="B823" s="448">
        <v>71920000</v>
      </c>
      <c r="C823" s="243" t="s">
        <v>376</v>
      </c>
      <c r="D823" s="242"/>
      <c r="E823" s="242"/>
      <c r="F823" s="242"/>
      <c r="G823" s="242"/>
      <c r="H823" s="242"/>
      <c r="I823" s="259"/>
      <c r="J823" s="454" t="s">
        <v>107</v>
      </c>
      <c r="K823" s="233" t="s">
        <v>108</v>
      </c>
      <c r="L823" s="288">
        <v>202043</v>
      </c>
      <c r="M823" s="288">
        <f t="shared" ref="M823:M826" si="311">L823</f>
        <v>202043</v>
      </c>
      <c r="N823" s="288"/>
      <c r="O823" s="288"/>
      <c r="P823" s="288"/>
      <c r="Q823" s="237">
        <f t="shared" si="294"/>
        <v>202043</v>
      </c>
    </row>
    <row r="824" spans="1:17" s="6" customFormat="1" ht="31.5">
      <c r="A824" s="443"/>
      <c r="B824" s="448">
        <v>71920000</v>
      </c>
      <c r="C824" s="243" t="s">
        <v>376</v>
      </c>
      <c r="D824" s="242"/>
      <c r="E824" s="242"/>
      <c r="F824" s="245"/>
      <c r="G824" s="440"/>
      <c r="H824" s="289"/>
      <c r="I824" s="245"/>
      <c r="J824" s="454" t="s">
        <v>105</v>
      </c>
      <c r="K824" s="233" t="s">
        <v>106</v>
      </c>
      <c r="L824" s="288">
        <v>150331</v>
      </c>
      <c r="M824" s="288">
        <f t="shared" si="311"/>
        <v>150331</v>
      </c>
      <c r="N824" s="288"/>
      <c r="O824" s="288"/>
      <c r="P824" s="288"/>
      <c r="Q824" s="237">
        <f t="shared" si="294"/>
        <v>150331</v>
      </c>
    </row>
    <row r="825" spans="1:17" s="6" customFormat="1" ht="31.5">
      <c r="A825" s="443"/>
      <c r="B825" s="448">
        <v>71920000</v>
      </c>
      <c r="C825" s="243" t="s">
        <v>376</v>
      </c>
      <c r="D825" s="242"/>
      <c r="E825" s="242"/>
      <c r="F825" s="245"/>
      <c r="G825" s="440"/>
      <c r="H825" s="289"/>
      <c r="I825" s="245"/>
      <c r="J825" s="454" t="s">
        <v>100</v>
      </c>
      <c r="K825" s="440" t="s">
        <v>181</v>
      </c>
      <c r="L825" s="237">
        <v>7879</v>
      </c>
      <c r="M825" s="237">
        <f>L825</f>
        <v>7879</v>
      </c>
      <c r="N825" s="288"/>
      <c r="O825" s="288"/>
      <c r="P825" s="288"/>
      <c r="Q825" s="237">
        <f t="shared" si="294"/>
        <v>7879</v>
      </c>
    </row>
    <row r="826" spans="1:17" s="6" customFormat="1" ht="31.5">
      <c r="A826" s="444"/>
      <c r="B826" s="448">
        <v>71920000</v>
      </c>
      <c r="C826" s="243" t="s">
        <v>376</v>
      </c>
      <c r="D826" s="242"/>
      <c r="E826" s="242"/>
      <c r="F826" s="245"/>
      <c r="G826" s="440"/>
      <c r="H826" s="289"/>
      <c r="I826" s="245"/>
      <c r="J826" s="454" t="s">
        <v>331</v>
      </c>
      <c r="K826" s="440" t="s">
        <v>130</v>
      </c>
      <c r="L826" s="288">
        <v>15762</v>
      </c>
      <c r="M826" s="288">
        <f t="shared" si="311"/>
        <v>15762</v>
      </c>
      <c r="N826" s="288"/>
      <c r="O826" s="288"/>
      <c r="P826" s="288"/>
      <c r="Q826" s="237">
        <f t="shared" si="294"/>
        <v>15762</v>
      </c>
    </row>
    <row r="827" spans="1:17" s="6" customFormat="1" ht="31.5">
      <c r="A827" s="442">
        <v>9</v>
      </c>
      <c r="B827" s="448">
        <v>71920000</v>
      </c>
      <c r="C827" s="243" t="s">
        <v>376</v>
      </c>
      <c r="D827" s="242" t="s">
        <v>6</v>
      </c>
      <c r="E827" s="242" t="s">
        <v>327</v>
      </c>
      <c r="F827" s="245" t="s">
        <v>246</v>
      </c>
      <c r="G827" s="440" t="s">
        <v>38</v>
      </c>
      <c r="H827" s="288">
        <v>5227.2</v>
      </c>
      <c r="I827" s="245">
        <v>126</v>
      </c>
      <c r="J827" s="454" t="s">
        <v>39</v>
      </c>
      <c r="K827" s="253" t="s">
        <v>2</v>
      </c>
      <c r="L827" s="392">
        <f>L828+L829</f>
        <v>187855.63</v>
      </c>
      <c r="M827" s="392">
        <f t="shared" ref="M827:P827" si="312">M828+M829</f>
        <v>20000</v>
      </c>
      <c r="N827" s="392">
        <f t="shared" si="312"/>
        <v>0</v>
      </c>
      <c r="O827" s="392">
        <f t="shared" si="312"/>
        <v>159462.84849999999</v>
      </c>
      <c r="P827" s="392">
        <f t="shared" si="312"/>
        <v>8392.781500000001</v>
      </c>
      <c r="Q827" s="237">
        <f t="shared" si="294"/>
        <v>187855.63</v>
      </c>
    </row>
    <row r="828" spans="1:17" s="6" customFormat="1" ht="90.6" customHeight="1">
      <c r="A828" s="444"/>
      <c r="B828" s="448">
        <v>71920000</v>
      </c>
      <c r="C828" s="243" t="s">
        <v>376</v>
      </c>
      <c r="D828" s="242"/>
      <c r="E828" s="242"/>
      <c r="F828" s="245"/>
      <c r="G828" s="440"/>
      <c r="H828" s="289"/>
      <c r="I828" s="245"/>
      <c r="J828" s="454" t="s">
        <v>352</v>
      </c>
      <c r="K828" s="233" t="s">
        <v>185</v>
      </c>
      <c r="L828" s="288">
        <v>20000</v>
      </c>
      <c r="M828" s="288">
        <f>L828</f>
        <v>20000</v>
      </c>
      <c r="N828" s="288"/>
      <c r="O828" s="288"/>
      <c r="P828" s="288"/>
      <c r="Q828" s="237">
        <f t="shared" ref="Q828:Q888" si="313">M828+N828+O828+P828</f>
        <v>20000</v>
      </c>
    </row>
    <row r="829" spans="1:17" s="6" customFormat="1" ht="56.45" customHeight="1">
      <c r="A829" s="444"/>
      <c r="B829" s="434">
        <v>71920000</v>
      </c>
      <c r="C829" s="457" t="s">
        <v>376</v>
      </c>
      <c r="D829" s="458"/>
      <c r="E829" s="458"/>
      <c r="F829" s="459"/>
      <c r="G829" s="444"/>
      <c r="H829" s="460"/>
      <c r="I829" s="459"/>
      <c r="J829" s="461" t="s">
        <v>48</v>
      </c>
      <c r="K829" s="444" t="s">
        <v>40</v>
      </c>
      <c r="L829" s="397">
        <v>167855.63</v>
      </c>
      <c r="M829" s="397"/>
      <c r="N829" s="397"/>
      <c r="O829" s="462">
        <f>L829*0.95</f>
        <v>159462.84849999999</v>
      </c>
      <c r="P829" s="462">
        <f>L829*0.05</f>
        <v>8392.781500000001</v>
      </c>
      <c r="Q829" s="463">
        <f t="shared" si="313"/>
        <v>167855.63</v>
      </c>
    </row>
    <row r="830" spans="1:17" s="6" customFormat="1" ht="31.5">
      <c r="A830" s="442">
        <v>10</v>
      </c>
      <c r="B830" s="448">
        <v>71920000</v>
      </c>
      <c r="C830" s="243" t="s">
        <v>376</v>
      </c>
      <c r="D830" s="242" t="s">
        <v>5</v>
      </c>
      <c r="E830" s="242" t="s">
        <v>58</v>
      </c>
      <c r="F830" s="245">
        <v>2</v>
      </c>
      <c r="G830" s="440" t="s">
        <v>38</v>
      </c>
      <c r="H830" s="288">
        <v>973.5</v>
      </c>
      <c r="I830" s="245">
        <v>31</v>
      </c>
      <c r="J830" s="454" t="s">
        <v>39</v>
      </c>
      <c r="K830" s="253" t="s">
        <v>2</v>
      </c>
      <c r="L830" s="392">
        <f>L831+L832</f>
        <v>2543399</v>
      </c>
      <c r="M830" s="392">
        <f t="shared" ref="M830:P830" si="314">M831+M832</f>
        <v>2543399</v>
      </c>
      <c r="N830" s="392">
        <f t="shared" si="314"/>
        <v>0</v>
      </c>
      <c r="O830" s="392">
        <f t="shared" si="314"/>
        <v>0</v>
      </c>
      <c r="P830" s="392">
        <f t="shared" si="314"/>
        <v>0</v>
      </c>
      <c r="Q830" s="237">
        <f t="shared" si="313"/>
        <v>2543399</v>
      </c>
    </row>
    <row r="831" spans="1:17" s="6" customFormat="1" ht="31.5">
      <c r="A831" s="443"/>
      <c r="B831" s="448">
        <v>71920000</v>
      </c>
      <c r="C831" s="243" t="s">
        <v>376</v>
      </c>
      <c r="D831" s="242"/>
      <c r="E831" s="242"/>
      <c r="F831" s="242"/>
      <c r="G831" s="242"/>
      <c r="H831" s="242"/>
      <c r="I831" s="259"/>
      <c r="J831" s="454" t="s">
        <v>101</v>
      </c>
      <c r="K831" s="233" t="s">
        <v>102</v>
      </c>
      <c r="L831" s="288">
        <v>2490110</v>
      </c>
      <c r="M831" s="288">
        <f t="shared" ref="M831" si="315">L831</f>
        <v>2490110</v>
      </c>
      <c r="N831" s="288"/>
      <c r="O831" s="288"/>
      <c r="P831" s="288"/>
      <c r="Q831" s="237">
        <f t="shared" si="313"/>
        <v>2490110</v>
      </c>
    </row>
    <row r="832" spans="1:17" s="6" customFormat="1" ht="31.5">
      <c r="A832" s="444"/>
      <c r="B832" s="448">
        <v>71920000</v>
      </c>
      <c r="C832" s="243" t="s">
        <v>376</v>
      </c>
      <c r="D832" s="242"/>
      <c r="E832" s="242"/>
      <c r="F832" s="245"/>
      <c r="G832" s="440"/>
      <c r="H832" s="289"/>
      <c r="I832" s="245"/>
      <c r="J832" s="454" t="s">
        <v>100</v>
      </c>
      <c r="K832" s="440" t="s">
        <v>181</v>
      </c>
      <c r="L832" s="237">
        <v>53289</v>
      </c>
      <c r="M832" s="237">
        <f>L832</f>
        <v>53289</v>
      </c>
      <c r="N832" s="288"/>
      <c r="O832" s="288"/>
      <c r="P832" s="288"/>
      <c r="Q832" s="237">
        <f t="shared" si="313"/>
        <v>53289</v>
      </c>
    </row>
    <row r="833" spans="1:17" s="6" customFormat="1" ht="31.5">
      <c r="A833" s="442">
        <v>11</v>
      </c>
      <c r="B833" s="448">
        <v>71920000</v>
      </c>
      <c r="C833" s="243" t="s">
        <v>376</v>
      </c>
      <c r="D833" s="242" t="s">
        <v>5</v>
      </c>
      <c r="E833" s="242" t="s">
        <v>58</v>
      </c>
      <c r="F833" s="245">
        <v>6</v>
      </c>
      <c r="G833" s="440" t="s">
        <v>38</v>
      </c>
      <c r="H833" s="288">
        <v>955.8</v>
      </c>
      <c r="I833" s="245">
        <v>31</v>
      </c>
      <c r="J833" s="454" t="s">
        <v>39</v>
      </c>
      <c r="K833" s="253" t="s">
        <v>2</v>
      </c>
      <c r="L833" s="392">
        <f>L834+L835</f>
        <v>159601.49</v>
      </c>
      <c r="M833" s="392">
        <f t="shared" ref="M833:P833" si="316">M834+M835</f>
        <v>20000</v>
      </c>
      <c r="N833" s="392">
        <f t="shared" si="316"/>
        <v>0</v>
      </c>
      <c r="O833" s="392">
        <f t="shared" si="316"/>
        <v>132621.41549999997</v>
      </c>
      <c r="P833" s="392">
        <f t="shared" si="316"/>
        <v>6980.0744999999997</v>
      </c>
      <c r="Q833" s="237">
        <f t="shared" si="313"/>
        <v>159601.48999999996</v>
      </c>
    </row>
    <row r="834" spans="1:17" s="6" customFormat="1" ht="84.6" customHeight="1">
      <c r="A834" s="443"/>
      <c r="B834" s="448">
        <v>71920000</v>
      </c>
      <c r="C834" s="243" t="s">
        <v>376</v>
      </c>
      <c r="D834" s="242"/>
      <c r="E834" s="242"/>
      <c r="F834" s="242"/>
      <c r="G834" s="242"/>
      <c r="H834" s="242"/>
      <c r="I834" s="259"/>
      <c r="J834" s="454" t="s">
        <v>352</v>
      </c>
      <c r="K834" s="233" t="s">
        <v>185</v>
      </c>
      <c r="L834" s="288">
        <v>20000</v>
      </c>
      <c r="M834" s="288">
        <f>L834</f>
        <v>20000</v>
      </c>
      <c r="N834" s="288"/>
      <c r="O834" s="288"/>
      <c r="P834" s="288"/>
      <c r="Q834" s="237">
        <f t="shared" si="313"/>
        <v>20000</v>
      </c>
    </row>
    <row r="835" spans="1:17" s="6" customFormat="1" ht="63">
      <c r="A835" s="444"/>
      <c r="B835" s="448">
        <v>71920000</v>
      </c>
      <c r="C835" s="243" t="s">
        <v>376</v>
      </c>
      <c r="D835" s="242"/>
      <c r="E835" s="242"/>
      <c r="F835" s="245"/>
      <c r="G835" s="440"/>
      <c r="H835" s="289"/>
      <c r="I835" s="245"/>
      <c r="J835" s="454" t="s">
        <v>48</v>
      </c>
      <c r="K835" s="440" t="s">
        <v>40</v>
      </c>
      <c r="L835" s="288">
        <v>139601.49</v>
      </c>
      <c r="M835" s="288"/>
      <c r="N835" s="288"/>
      <c r="O835" s="382">
        <f>L835*0.95</f>
        <v>132621.41549999997</v>
      </c>
      <c r="P835" s="382">
        <f>L835*0.05</f>
        <v>6980.0744999999997</v>
      </c>
      <c r="Q835" s="237">
        <f t="shared" si="313"/>
        <v>139601.48999999996</v>
      </c>
    </row>
    <row r="836" spans="1:17" s="6" customFormat="1" ht="31.5">
      <c r="A836" s="442">
        <v>12</v>
      </c>
      <c r="B836" s="448">
        <v>71920000</v>
      </c>
      <c r="C836" s="243" t="s">
        <v>376</v>
      </c>
      <c r="D836" s="242" t="s">
        <v>25</v>
      </c>
      <c r="E836" s="242" t="s">
        <v>320</v>
      </c>
      <c r="F836" s="245">
        <v>1</v>
      </c>
      <c r="G836" s="440" t="s">
        <v>38</v>
      </c>
      <c r="H836" s="288">
        <v>5131.7</v>
      </c>
      <c r="I836" s="245">
        <v>226</v>
      </c>
      <c r="J836" s="454" t="s">
        <v>39</v>
      </c>
      <c r="K836" s="253" t="s">
        <v>2</v>
      </c>
      <c r="L836" s="392">
        <f>L837+L838</f>
        <v>199092.61</v>
      </c>
      <c r="M836" s="392">
        <f t="shared" ref="M836:P836" si="317">M837+M838</f>
        <v>20000</v>
      </c>
      <c r="N836" s="392">
        <f t="shared" si="317"/>
        <v>0</v>
      </c>
      <c r="O836" s="392">
        <f t="shared" si="317"/>
        <v>170137.97949999999</v>
      </c>
      <c r="P836" s="392">
        <f t="shared" si="317"/>
        <v>8954.6304999999993</v>
      </c>
      <c r="Q836" s="237">
        <f t="shared" si="313"/>
        <v>199092.61</v>
      </c>
    </row>
    <row r="837" spans="1:17" s="6" customFormat="1" ht="88.9" customHeight="1">
      <c r="A837" s="443"/>
      <c r="B837" s="448">
        <v>71920000</v>
      </c>
      <c r="C837" s="243" t="s">
        <v>376</v>
      </c>
      <c r="D837" s="242"/>
      <c r="E837" s="242"/>
      <c r="F837" s="242"/>
      <c r="G837" s="242"/>
      <c r="H837" s="242"/>
      <c r="I837" s="259"/>
      <c r="J837" s="454" t="s">
        <v>352</v>
      </c>
      <c r="K837" s="233" t="s">
        <v>185</v>
      </c>
      <c r="L837" s="288">
        <v>20000</v>
      </c>
      <c r="M837" s="288">
        <f>L837</f>
        <v>20000</v>
      </c>
      <c r="N837" s="288"/>
      <c r="O837" s="288"/>
      <c r="P837" s="288"/>
      <c r="Q837" s="237">
        <f t="shared" si="313"/>
        <v>20000</v>
      </c>
    </row>
    <row r="838" spans="1:17" s="6" customFormat="1" ht="63">
      <c r="A838" s="444"/>
      <c r="B838" s="448">
        <v>71920000</v>
      </c>
      <c r="C838" s="243" t="s">
        <v>376</v>
      </c>
      <c r="D838" s="242"/>
      <c r="E838" s="242"/>
      <c r="F838" s="245"/>
      <c r="G838" s="440"/>
      <c r="H838" s="289"/>
      <c r="I838" s="245"/>
      <c r="J838" s="454" t="s">
        <v>48</v>
      </c>
      <c r="K838" s="440" t="s">
        <v>40</v>
      </c>
      <c r="L838" s="288">
        <v>179092.61</v>
      </c>
      <c r="M838" s="288"/>
      <c r="N838" s="288"/>
      <c r="O838" s="382">
        <f>L838*0.95</f>
        <v>170137.97949999999</v>
      </c>
      <c r="P838" s="382">
        <f>L838*0.05</f>
        <v>8954.6304999999993</v>
      </c>
      <c r="Q838" s="237">
        <f t="shared" si="313"/>
        <v>179092.61</v>
      </c>
    </row>
    <row r="839" spans="1:17" s="6" customFormat="1" ht="31.5">
      <c r="A839" s="442">
        <v>13</v>
      </c>
      <c r="B839" s="448">
        <v>71920000</v>
      </c>
      <c r="C839" s="243" t="s">
        <v>376</v>
      </c>
      <c r="D839" s="242" t="s">
        <v>25</v>
      </c>
      <c r="E839" s="242" t="s">
        <v>59</v>
      </c>
      <c r="F839" s="245">
        <v>1</v>
      </c>
      <c r="G839" s="440" t="s">
        <v>38</v>
      </c>
      <c r="H839" s="288">
        <v>4612.6000000000004</v>
      </c>
      <c r="I839" s="245">
        <v>226</v>
      </c>
      <c r="J839" s="454" t="s">
        <v>39</v>
      </c>
      <c r="K839" s="253" t="s">
        <v>2</v>
      </c>
      <c r="L839" s="392">
        <f>L840+L841</f>
        <v>146059.38</v>
      </c>
      <c r="M839" s="392">
        <f t="shared" ref="M839:P839" si="318">M840+M841</f>
        <v>20000</v>
      </c>
      <c r="N839" s="392">
        <f t="shared" si="318"/>
        <v>0</v>
      </c>
      <c r="O839" s="392">
        <f t="shared" si="318"/>
        <v>119756.41099999999</v>
      </c>
      <c r="P839" s="392">
        <f t="shared" si="318"/>
        <v>6302.969000000001</v>
      </c>
      <c r="Q839" s="237">
        <f t="shared" si="313"/>
        <v>146059.38</v>
      </c>
    </row>
    <row r="840" spans="1:17" s="6" customFormat="1" ht="110.25">
      <c r="A840" s="443"/>
      <c r="B840" s="448">
        <v>71920000</v>
      </c>
      <c r="C840" s="243" t="s">
        <v>376</v>
      </c>
      <c r="D840" s="242"/>
      <c r="E840" s="242"/>
      <c r="F840" s="242"/>
      <c r="G840" s="242"/>
      <c r="H840" s="242"/>
      <c r="I840" s="259"/>
      <c r="J840" s="454" t="s">
        <v>352</v>
      </c>
      <c r="K840" s="233" t="s">
        <v>185</v>
      </c>
      <c r="L840" s="288">
        <v>20000</v>
      </c>
      <c r="M840" s="288">
        <f>L840</f>
        <v>20000</v>
      </c>
      <c r="N840" s="288"/>
      <c r="O840" s="288"/>
      <c r="P840" s="288"/>
      <c r="Q840" s="237">
        <f t="shared" si="313"/>
        <v>20000</v>
      </c>
    </row>
    <row r="841" spans="1:17" s="6" customFormat="1" ht="63">
      <c r="A841" s="444"/>
      <c r="B841" s="448">
        <v>71920000</v>
      </c>
      <c r="C841" s="243" t="s">
        <v>376</v>
      </c>
      <c r="D841" s="242"/>
      <c r="E841" s="242"/>
      <c r="F841" s="245"/>
      <c r="G841" s="440"/>
      <c r="H841" s="289"/>
      <c r="I841" s="245"/>
      <c r="J841" s="454" t="s">
        <v>48</v>
      </c>
      <c r="K841" s="440" t="s">
        <v>40</v>
      </c>
      <c r="L841" s="288">
        <v>126059.38</v>
      </c>
      <c r="M841" s="288"/>
      <c r="N841" s="288"/>
      <c r="O841" s="382">
        <f>L841*0.95</f>
        <v>119756.41099999999</v>
      </c>
      <c r="P841" s="382">
        <f>L841*0.05</f>
        <v>6302.969000000001</v>
      </c>
      <c r="Q841" s="237">
        <f t="shared" si="313"/>
        <v>126059.37999999999</v>
      </c>
    </row>
    <row r="842" spans="1:17" s="6" customFormat="1" ht="31.5">
      <c r="A842" s="442">
        <v>14</v>
      </c>
      <c r="B842" s="448">
        <v>71920000</v>
      </c>
      <c r="C842" s="243" t="s">
        <v>376</v>
      </c>
      <c r="D842" s="242" t="s">
        <v>25</v>
      </c>
      <c r="E842" s="242" t="s">
        <v>59</v>
      </c>
      <c r="F842" s="245">
        <v>4</v>
      </c>
      <c r="G842" s="440" t="s">
        <v>38</v>
      </c>
      <c r="H842" s="288">
        <v>5106.3999999999996</v>
      </c>
      <c r="I842" s="245">
        <v>240</v>
      </c>
      <c r="J842" s="454" t="s">
        <v>39</v>
      </c>
      <c r="K842" s="253" t="s">
        <v>2</v>
      </c>
      <c r="L842" s="392">
        <f>L843+L844</f>
        <v>4027998</v>
      </c>
      <c r="M842" s="392">
        <f t="shared" ref="M842:P842" si="319">M843+M844</f>
        <v>4027998</v>
      </c>
      <c r="N842" s="392">
        <f t="shared" si="319"/>
        <v>0</v>
      </c>
      <c r="O842" s="392">
        <f t="shared" si="319"/>
        <v>0</v>
      </c>
      <c r="P842" s="392">
        <f t="shared" si="319"/>
        <v>0</v>
      </c>
      <c r="Q842" s="237">
        <f t="shared" si="313"/>
        <v>4027998</v>
      </c>
    </row>
    <row r="843" spans="1:17" s="6" customFormat="1" ht="31.5">
      <c r="A843" s="443"/>
      <c r="B843" s="448">
        <v>71920000</v>
      </c>
      <c r="C843" s="243" t="s">
        <v>376</v>
      </c>
      <c r="D843" s="242"/>
      <c r="E843" s="242"/>
      <c r="F843" s="242"/>
      <c r="G843" s="242"/>
      <c r="H843" s="242"/>
      <c r="I843" s="259"/>
      <c r="J843" s="454" t="s">
        <v>103</v>
      </c>
      <c r="K843" s="440" t="s">
        <v>104</v>
      </c>
      <c r="L843" s="288">
        <v>3943604</v>
      </c>
      <c r="M843" s="288">
        <f t="shared" ref="M843:M844" si="320">L843</f>
        <v>3943604</v>
      </c>
      <c r="N843" s="288"/>
      <c r="O843" s="288"/>
      <c r="P843" s="288"/>
      <c r="Q843" s="237">
        <f t="shared" si="313"/>
        <v>3943604</v>
      </c>
    </row>
    <row r="844" spans="1:17" s="6" customFormat="1" ht="31.5">
      <c r="A844" s="444"/>
      <c r="B844" s="448">
        <v>71920000</v>
      </c>
      <c r="C844" s="243" t="s">
        <v>376</v>
      </c>
      <c r="D844" s="242"/>
      <c r="E844" s="242"/>
      <c r="F844" s="245"/>
      <c r="G844" s="440"/>
      <c r="H844" s="289"/>
      <c r="I844" s="245"/>
      <c r="J844" s="454" t="s">
        <v>100</v>
      </c>
      <c r="K844" s="440" t="s">
        <v>181</v>
      </c>
      <c r="L844" s="237">
        <v>84394</v>
      </c>
      <c r="M844" s="288">
        <f t="shared" si="320"/>
        <v>84394</v>
      </c>
      <c r="N844" s="288"/>
      <c r="O844" s="288"/>
      <c r="P844" s="288"/>
      <c r="Q844" s="237">
        <f t="shared" si="313"/>
        <v>84394</v>
      </c>
    </row>
    <row r="845" spans="1:17" s="6" customFormat="1" ht="31.5">
      <c r="A845" s="442">
        <v>15</v>
      </c>
      <c r="B845" s="448">
        <v>71920000</v>
      </c>
      <c r="C845" s="243" t="s">
        <v>376</v>
      </c>
      <c r="D845" s="242" t="s">
        <v>25</v>
      </c>
      <c r="E845" s="242" t="s">
        <v>84</v>
      </c>
      <c r="F845" s="245" t="s">
        <v>247</v>
      </c>
      <c r="G845" s="440" t="s">
        <v>38</v>
      </c>
      <c r="H845" s="288">
        <v>489.2</v>
      </c>
      <c r="I845" s="245">
        <v>18</v>
      </c>
      <c r="J845" s="454" t="s">
        <v>39</v>
      </c>
      <c r="K845" s="253" t="s">
        <v>2</v>
      </c>
      <c r="L845" s="392">
        <f>L846+L847</f>
        <v>69900.850000000006</v>
      </c>
      <c r="M845" s="392">
        <f t="shared" ref="M845:P845" si="321">M846+M847</f>
        <v>20000</v>
      </c>
      <c r="N845" s="392">
        <f t="shared" si="321"/>
        <v>0</v>
      </c>
      <c r="O845" s="392">
        <f t="shared" si="321"/>
        <v>47405.807499999995</v>
      </c>
      <c r="P845" s="392">
        <f t="shared" si="321"/>
        <v>2495.0425</v>
      </c>
      <c r="Q845" s="237">
        <f t="shared" si="313"/>
        <v>69900.849999999991</v>
      </c>
    </row>
    <row r="846" spans="1:17" s="6" customFormat="1" ht="88.15" customHeight="1">
      <c r="A846" s="443"/>
      <c r="B846" s="448">
        <v>71920000</v>
      </c>
      <c r="C846" s="243" t="s">
        <v>376</v>
      </c>
      <c r="D846" s="242"/>
      <c r="E846" s="242"/>
      <c r="F846" s="242"/>
      <c r="G846" s="242"/>
      <c r="H846" s="242"/>
      <c r="I846" s="259"/>
      <c r="J846" s="454" t="s">
        <v>352</v>
      </c>
      <c r="K846" s="233" t="s">
        <v>185</v>
      </c>
      <c r="L846" s="288">
        <v>20000</v>
      </c>
      <c r="M846" s="288">
        <f>L846</f>
        <v>20000</v>
      </c>
      <c r="N846" s="288"/>
      <c r="O846" s="288"/>
      <c r="P846" s="288"/>
      <c r="Q846" s="237">
        <f t="shared" si="313"/>
        <v>20000</v>
      </c>
    </row>
    <row r="847" spans="1:17" s="6" customFormat="1" ht="63">
      <c r="A847" s="444"/>
      <c r="B847" s="448">
        <v>71920000</v>
      </c>
      <c r="C847" s="243" t="s">
        <v>376</v>
      </c>
      <c r="D847" s="242"/>
      <c r="E847" s="242"/>
      <c r="F847" s="245"/>
      <c r="G847" s="440"/>
      <c r="H847" s="289"/>
      <c r="I847" s="245"/>
      <c r="J847" s="454" t="s">
        <v>48</v>
      </c>
      <c r="K847" s="440" t="s">
        <v>40</v>
      </c>
      <c r="L847" s="288">
        <v>49900.85</v>
      </c>
      <c r="M847" s="288"/>
      <c r="N847" s="288"/>
      <c r="O847" s="382">
        <f>L847*0.95</f>
        <v>47405.807499999995</v>
      </c>
      <c r="P847" s="382">
        <f>L847*0.05</f>
        <v>2495.0425</v>
      </c>
      <c r="Q847" s="237">
        <f t="shared" si="313"/>
        <v>49900.85</v>
      </c>
    </row>
    <row r="848" spans="1:17" s="6" customFormat="1" ht="31.5">
      <c r="A848" s="442">
        <v>16</v>
      </c>
      <c r="B848" s="448">
        <v>71920000</v>
      </c>
      <c r="C848" s="243" t="s">
        <v>376</v>
      </c>
      <c r="D848" s="242" t="s">
        <v>340</v>
      </c>
      <c r="E848" s="242" t="s">
        <v>60</v>
      </c>
      <c r="F848" s="245">
        <v>10</v>
      </c>
      <c r="G848" s="440" t="s">
        <v>38</v>
      </c>
      <c r="H848" s="288">
        <v>2132.1999999999998</v>
      </c>
      <c r="I848" s="245">
        <v>78</v>
      </c>
      <c r="J848" s="454" t="s">
        <v>39</v>
      </c>
      <c r="K848" s="253" t="s">
        <v>2</v>
      </c>
      <c r="L848" s="392">
        <f>L849+L850</f>
        <v>1211263</v>
      </c>
      <c r="M848" s="392">
        <f t="shared" ref="M848:P848" si="322">M849+M850</f>
        <v>1211263</v>
      </c>
      <c r="N848" s="392">
        <f t="shared" si="322"/>
        <v>0</v>
      </c>
      <c r="O848" s="392">
        <f t="shared" si="322"/>
        <v>0</v>
      </c>
      <c r="P848" s="392">
        <f t="shared" si="322"/>
        <v>0</v>
      </c>
      <c r="Q848" s="237">
        <f t="shared" si="313"/>
        <v>1211263</v>
      </c>
    </row>
    <row r="849" spans="1:19" s="6" customFormat="1" ht="31.5">
      <c r="A849" s="443"/>
      <c r="B849" s="448">
        <v>71920000</v>
      </c>
      <c r="C849" s="243" t="s">
        <v>376</v>
      </c>
      <c r="D849" s="242"/>
      <c r="E849" s="242"/>
      <c r="F849" s="242"/>
      <c r="G849" s="242"/>
      <c r="H849" s="242"/>
      <c r="I849" s="259"/>
      <c r="J849" s="454" t="s">
        <v>103</v>
      </c>
      <c r="K849" s="440" t="s">
        <v>104</v>
      </c>
      <c r="L849" s="288">
        <v>1185885</v>
      </c>
      <c r="M849" s="288">
        <f t="shared" ref="M849" si="323">L849</f>
        <v>1185885</v>
      </c>
      <c r="N849" s="288"/>
      <c r="O849" s="288"/>
      <c r="P849" s="288"/>
      <c r="Q849" s="237">
        <f t="shared" si="313"/>
        <v>1185885</v>
      </c>
    </row>
    <row r="850" spans="1:19" s="6" customFormat="1" ht="31.5">
      <c r="A850" s="444"/>
      <c r="B850" s="448">
        <v>71920000</v>
      </c>
      <c r="C850" s="243" t="s">
        <v>376</v>
      </c>
      <c r="D850" s="242"/>
      <c r="E850" s="242"/>
      <c r="F850" s="245"/>
      <c r="G850" s="440"/>
      <c r="H850" s="289"/>
      <c r="I850" s="245"/>
      <c r="J850" s="454" t="s">
        <v>100</v>
      </c>
      <c r="K850" s="440" t="s">
        <v>181</v>
      </c>
      <c r="L850" s="237">
        <v>25378</v>
      </c>
      <c r="M850" s="237">
        <f>L850</f>
        <v>25378</v>
      </c>
      <c r="N850" s="288"/>
      <c r="O850" s="288"/>
      <c r="P850" s="288"/>
      <c r="Q850" s="237">
        <f t="shared" si="313"/>
        <v>25378</v>
      </c>
    </row>
    <row r="851" spans="1:19" s="6" customFormat="1" ht="31.5">
      <c r="A851" s="442">
        <v>17</v>
      </c>
      <c r="B851" s="448">
        <v>71920000</v>
      </c>
      <c r="C851" s="243" t="s">
        <v>376</v>
      </c>
      <c r="D851" s="242" t="s">
        <v>341</v>
      </c>
      <c r="E851" s="242" t="s">
        <v>59</v>
      </c>
      <c r="F851" s="245">
        <v>3</v>
      </c>
      <c r="G851" s="440" t="s">
        <v>38</v>
      </c>
      <c r="H851" s="288">
        <v>1439.6</v>
      </c>
      <c r="I851" s="245">
        <v>32</v>
      </c>
      <c r="J851" s="454" t="s">
        <v>39</v>
      </c>
      <c r="K851" s="253" t="s">
        <v>2</v>
      </c>
      <c r="L851" s="392">
        <f>L852+L853+L854+L855</f>
        <v>5302125</v>
      </c>
      <c r="M851" s="392">
        <f t="shared" ref="M851:P851" si="324">M852+M853+M854+M855</f>
        <v>5302125</v>
      </c>
      <c r="N851" s="392">
        <f t="shared" si="324"/>
        <v>0</v>
      </c>
      <c r="O851" s="392">
        <f t="shared" si="324"/>
        <v>0</v>
      </c>
      <c r="P851" s="392">
        <f t="shared" si="324"/>
        <v>0</v>
      </c>
      <c r="Q851" s="237">
        <f t="shared" si="313"/>
        <v>5302125</v>
      </c>
    </row>
    <row r="852" spans="1:19" s="6" customFormat="1" ht="31.5">
      <c r="A852" s="443"/>
      <c r="B852" s="448">
        <v>71920000</v>
      </c>
      <c r="C852" s="243" t="s">
        <v>376</v>
      </c>
      <c r="D852" s="242"/>
      <c r="E852" s="242"/>
      <c r="F852" s="242"/>
      <c r="G852" s="242"/>
      <c r="H852" s="242"/>
      <c r="I852" s="259"/>
      <c r="J852" s="454" t="s">
        <v>103</v>
      </c>
      <c r="K852" s="440" t="s">
        <v>104</v>
      </c>
      <c r="L852" s="288">
        <v>898732</v>
      </c>
      <c r="M852" s="288">
        <f t="shared" ref="M852:M854" si="325">L852</f>
        <v>898732</v>
      </c>
      <c r="N852" s="288"/>
      <c r="O852" s="288"/>
      <c r="P852" s="288"/>
      <c r="Q852" s="237">
        <f t="shared" si="313"/>
        <v>898732</v>
      </c>
    </row>
    <row r="853" spans="1:19" s="6" customFormat="1" ht="31.5">
      <c r="A853" s="443"/>
      <c r="B853" s="448">
        <v>71920000</v>
      </c>
      <c r="C853" s="243" t="s">
        <v>376</v>
      </c>
      <c r="D853" s="242"/>
      <c r="E853" s="242"/>
      <c r="F853" s="245"/>
      <c r="G853" s="440"/>
      <c r="H853" s="289"/>
      <c r="I853" s="245"/>
      <c r="J853" s="454" t="s">
        <v>101</v>
      </c>
      <c r="K853" s="233" t="s">
        <v>102</v>
      </c>
      <c r="L853" s="288">
        <v>3668395</v>
      </c>
      <c r="M853" s="288">
        <f t="shared" si="325"/>
        <v>3668395</v>
      </c>
      <c r="N853" s="288"/>
      <c r="O853" s="288"/>
      <c r="P853" s="288"/>
      <c r="Q853" s="237">
        <f t="shared" si="313"/>
        <v>3668395</v>
      </c>
    </row>
    <row r="854" spans="1:19" s="6" customFormat="1" ht="31.5">
      <c r="A854" s="443"/>
      <c r="B854" s="448">
        <v>71920000</v>
      </c>
      <c r="C854" s="243" t="s">
        <v>376</v>
      </c>
      <c r="D854" s="242"/>
      <c r="E854" s="242"/>
      <c r="F854" s="245"/>
      <c r="G854" s="440"/>
      <c r="H854" s="289"/>
      <c r="I854" s="245"/>
      <c r="J854" s="454" t="s">
        <v>110</v>
      </c>
      <c r="K854" s="440" t="s">
        <v>111</v>
      </c>
      <c r="L854" s="288">
        <v>623909</v>
      </c>
      <c r="M854" s="288">
        <f t="shared" si="325"/>
        <v>623909</v>
      </c>
      <c r="N854" s="288"/>
      <c r="O854" s="288"/>
      <c r="P854" s="288"/>
      <c r="Q854" s="237">
        <f t="shared" si="313"/>
        <v>623909</v>
      </c>
    </row>
    <row r="855" spans="1:19" s="6" customFormat="1" ht="31.5">
      <c r="A855" s="444"/>
      <c r="B855" s="448">
        <v>71920000</v>
      </c>
      <c r="C855" s="243" t="s">
        <v>376</v>
      </c>
      <c r="D855" s="242"/>
      <c r="E855" s="242"/>
      <c r="F855" s="245"/>
      <c r="G855" s="440"/>
      <c r="H855" s="289"/>
      <c r="I855" s="245"/>
      <c r="J855" s="454" t="s">
        <v>100</v>
      </c>
      <c r="K855" s="440" t="s">
        <v>181</v>
      </c>
      <c r="L855" s="237">
        <v>111089</v>
      </c>
      <c r="M855" s="237">
        <f>L855</f>
        <v>111089</v>
      </c>
      <c r="N855" s="288"/>
      <c r="O855" s="288"/>
      <c r="P855" s="288"/>
      <c r="Q855" s="237">
        <f t="shared" si="313"/>
        <v>111089</v>
      </c>
    </row>
    <row r="856" spans="1:19" s="6" customFormat="1" ht="31.5">
      <c r="A856" s="484">
        <v>18</v>
      </c>
      <c r="B856" s="448">
        <v>71920000</v>
      </c>
      <c r="C856" s="243" t="s">
        <v>376</v>
      </c>
      <c r="D856" s="242" t="s">
        <v>4</v>
      </c>
      <c r="E856" s="243" t="s">
        <v>84</v>
      </c>
      <c r="F856" s="244">
        <v>8</v>
      </c>
      <c r="G856" s="330" t="s">
        <v>38</v>
      </c>
      <c r="H856" s="266">
        <v>1021.4</v>
      </c>
      <c r="I856" s="238">
        <v>45</v>
      </c>
      <c r="J856" s="454" t="s">
        <v>39</v>
      </c>
      <c r="K856" s="253" t="s">
        <v>2</v>
      </c>
      <c r="L856" s="392">
        <f>L857+L858</f>
        <v>69006</v>
      </c>
      <c r="M856" s="392">
        <f>M857+M858</f>
        <v>69006</v>
      </c>
      <c r="N856" s="392">
        <f t="shared" ref="N856:P856" si="326">N857+N858</f>
        <v>0</v>
      </c>
      <c r="O856" s="392">
        <f t="shared" si="326"/>
        <v>0</v>
      </c>
      <c r="P856" s="392">
        <f t="shared" si="326"/>
        <v>0</v>
      </c>
      <c r="Q856" s="237">
        <f>M856+N856+O856+P856</f>
        <v>69006</v>
      </c>
    </row>
    <row r="857" spans="1:19" s="6" customFormat="1" ht="95.25" customHeight="1">
      <c r="A857" s="485"/>
      <c r="B857" s="448">
        <v>71920000</v>
      </c>
      <c r="C857" s="243" t="s">
        <v>376</v>
      </c>
      <c r="D857" s="243"/>
      <c r="E857" s="367"/>
      <c r="F857" s="367"/>
      <c r="G857" s="367"/>
      <c r="H857" s="367"/>
      <c r="I857" s="368"/>
      <c r="J857" s="454" t="s">
        <v>352</v>
      </c>
      <c r="K857" s="233" t="s">
        <v>185</v>
      </c>
      <c r="L857" s="288">
        <v>20000</v>
      </c>
      <c r="M857" s="288">
        <f>L857</f>
        <v>20000</v>
      </c>
      <c r="N857" s="393"/>
      <c r="O857" s="393"/>
      <c r="P857" s="393"/>
      <c r="Q857" s="237">
        <f t="shared" si="313"/>
        <v>20000</v>
      </c>
    </row>
    <row r="858" spans="1:19" s="6" customFormat="1" ht="63">
      <c r="A858" s="486"/>
      <c r="B858" s="448">
        <v>71920000</v>
      </c>
      <c r="C858" s="243" t="s">
        <v>376</v>
      </c>
      <c r="D858" s="243"/>
      <c r="E858" s="243"/>
      <c r="F858" s="244"/>
      <c r="G858" s="330"/>
      <c r="H858" s="350"/>
      <c r="I858" s="238"/>
      <c r="J858" s="454" t="s">
        <v>48</v>
      </c>
      <c r="K858" s="252" t="s">
        <v>40</v>
      </c>
      <c r="L858" s="392">
        <v>49006</v>
      </c>
      <c r="M858" s="392">
        <f>L858</f>
        <v>49006</v>
      </c>
      <c r="N858" s="393"/>
      <c r="O858" s="382"/>
      <c r="P858" s="382"/>
      <c r="Q858" s="237">
        <f>M858+N858+O858+P858</f>
        <v>49006</v>
      </c>
    </row>
    <row r="859" spans="1:19" s="6" customFormat="1" ht="31.5">
      <c r="A859" s="432">
        <v>19</v>
      </c>
      <c r="B859" s="448">
        <v>71920000</v>
      </c>
      <c r="C859" s="243" t="s">
        <v>376</v>
      </c>
      <c r="D859" s="242" t="s">
        <v>4</v>
      </c>
      <c r="E859" s="243" t="s">
        <v>84</v>
      </c>
      <c r="F859" s="244">
        <v>10</v>
      </c>
      <c r="G859" s="330" t="s">
        <v>38</v>
      </c>
      <c r="H859" s="266">
        <v>713.6</v>
      </c>
      <c r="I859" s="238">
        <v>34</v>
      </c>
      <c r="J859" s="454" t="s">
        <v>39</v>
      </c>
      <c r="K859" s="253" t="s">
        <v>2</v>
      </c>
      <c r="L859" s="392">
        <f>L860+L861</f>
        <v>60370</v>
      </c>
      <c r="M859" s="392">
        <f>M860+M861</f>
        <v>60370</v>
      </c>
      <c r="N859" s="392">
        <f t="shared" ref="N859:P859" si="327">N860+N861</f>
        <v>0</v>
      </c>
      <c r="O859" s="392">
        <f t="shared" si="327"/>
        <v>0</v>
      </c>
      <c r="P859" s="392">
        <f t="shared" si="327"/>
        <v>0</v>
      </c>
      <c r="Q859" s="237">
        <f>M859+N859+O859+P859</f>
        <v>60370</v>
      </c>
    </row>
    <row r="860" spans="1:19" s="6" customFormat="1" ht="91.15" customHeight="1">
      <c r="A860" s="433"/>
      <c r="B860" s="448">
        <v>71920000</v>
      </c>
      <c r="C860" s="243" t="s">
        <v>376</v>
      </c>
      <c r="D860" s="243"/>
      <c r="E860" s="243"/>
      <c r="F860" s="367"/>
      <c r="G860" s="367"/>
      <c r="H860" s="367"/>
      <c r="I860" s="368"/>
      <c r="J860" s="454" t="s">
        <v>352</v>
      </c>
      <c r="K860" s="233" t="s">
        <v>185</v>
      </c>
      <c r="L860" s="288">
        <v>20000</v>
      </c>
      <c r="M860" s="288">
        <f>L860</f>
        <v>20000</v>
      </c>
      <c r="N860" s="393"/>
      <c r="O860" s="393"/>
      <c r="P860" s="393"/>
      <c r="Q860" s="237">
        <f>M860+N860+O860+P860</f>
        <v>20000</v>
      </c>
    </row>
    <row r="861" spans="1:19" s="6" customFormat="1" ht="63">
      <c r="A861" s="434"/>
      <c r="B861" s="448">
        <v>71920000</v>
      </c>
      <c r="C861" s="243" t="s">
        <v>376</v>
      </c>
      <c r="D861" s="243"/>
      <c r="E861" s="243"/>
      <c r="F861" s="244"/>
      <c r="G861" s="330"/>
      <c r="H861" s="350"/>
      <c r="I861" s="238"/>
      <c r="J861" s="454" t="s">
        <v>48</v>
      </c>
      <c r="K861" s="252" t="s">
        <v>40</v>
      </c>
      <c r="L861" s="392">
        <v>40370</v>
      </c>
      <c r="M861" s="392">
        <f>L861</f>
        <v>40370</v>
      </c>
      <c r="N861" s="393"/>
      <c r="O861" s="382"/>
      <c r="P861" s="382"/>
      <c r="Q861" s="237">
        <f>M861+N861+O861+P861</f>
        <v>40370</v>
      </c>
    </row>
    <row r="862" spans="1:19" s="80" customFormat="1" ht="31.5">
      <c r="A862" s="442">
        <v>20</v>
      </c>
      <c r="B862" s="448">
        <v>71920000</v>
      </c>
      <c r="C862" s="243" t="s">
        <v>376</v>
      </c>
      <c r="D862" s="242" t="s">
        <v>4</v>
      </c>
      <c r="E862" s="242" t="s">
        <v>61</v>
      </c>
      <c r="F862" s="245">
        <v>2</v>
      </c>
      <c r="G862" s="440" t="s">
        <v>38</v>
      </c>
      <c r="H862" s="288">
        <v>2139.9</v>
      </c>
      <c r="I862" s="245">
        <v>72</v>
      </c>
      <c r="J862" s="454" t="s">
        <v>39</v>
      </c>
      <c r="K862" s="253" t="s">
        <v>2</v>
      </c>
      <c r="L862" s="392">
        <f>L863+L864</f>
        <v>271114.23</v>
      </c>
      <c r="M862" s="392">
        <f t="shared" ref="M862:P862" si="328">M863+M864</f>
        <v>20000</v>
      </c>
      <c r="N862" s="392">
        <f t="shared" si="328"/>
        <v>0</v>
      </c>
      <c r="O862" s="392">
        <f t="shared" si="328"/>
        <v>238558.51850000001</v>
      </c>
      <c r="P862" s="392">
        <f t="shared" si="328"/>
        <v>12555.711500000001</v>
      </c>
      <c r="Q862" s="237">
        <f t="shared" si="313"/>
        <v>271114.23</v>
      </c>
      <c r="R862" s="227"/>
      <c r="S862" s="227"/>
    </row>
    <row r="863" spans="1:19" s="80" customFormat="1" ht="99" customHeight="1">
      <c r="A863" s="443"/>
      <c r="B863" s="448">
        <v>71920000</v>
      </c>
      <c r="C863" s="243" t="s">
        <v>376</v>
      </c>
      <c r="D863" s="242"/>
      <c r="E863" s="242"/>
      <c r="F863" s="242"/>
      <c r="G863" s="242"/>
      <c r="H863" s="242"/>
      <c r="I863" s="259"/>
      <c r="J863" s="454" t="s">
        <v>352</v>
      </c>
      <c r="K863" s="233" t="s">
        <v>185</v>
      </c>
      <c r="L863" s="288">
        <v>20000</v>
      </c>
      <c r="M863" s="288">
        <f>L863</f>
        <v>20000</v>
      </c>
      <c r="N863" s="288"/>
      <c r="O863" s="288"/>
      <c r="P863" s="288"/>
      <c r="Q863" s="237">
        <f t="shared" si="313"/>
        <v>20000</v>
      </c>
      <c r="R863" s="227"/>
      <c r="S863" s="227"/>
    </row>
    <row r="864" spans="1:19" s="80" customFormat="1" ht="58.5" customHeight="1">
      <c r="A864" s="443"/>
      <c r="B864" s="448">
        <v>71920000</v>
      </c>
      <c r="C864" s="243" t="s">
        <v>376</v>
      </c>
      <c r="D864" s="242"/>
      <c r="E864" s="242"/>
      <c r="F864" s="245"/>
      <c r="G864" s="440"/>
      <c r="H864" s="289"/>
      <c r="I864" s="245"/>
      <c r="J864" s="454" t="s">
        <v>48</v>
      </c>
      <c r="K864" s="440" t="s">
        <v>40</v>
      </c>
      <c r="L864" s="288">
        <v>251114.23</v>
      </c>
      <c r="M864" s="288"/>
      <c r="N864" s="288"/>
      <c r="O864" s="382">
        <f>L864*0.95</f>
        <v>238558.51850000001</v>
      </c>
      <c r="P864" s="382">
        <f>L864*0.05</f>
        <v>12555.711500000001</v>
      </c>
      <c r="Q864" s="237">
        <f t="shared" si="313"/>
        <v>251114.23</v>
      </c>
      <c r="R864" s="227"/>
      <c r="S864" s="227"/>
    </row>
    <row r="865" spans="1:19" s="80" customFormat="1" ht="31.5">
      <c r="A865" s="442">
        <v>21</v>
      </c>
      <c r="B865" s="448">
        <v>71920000</v>
      </c>
      <c r="C865" s="243" t="s">
        <v>376</v>
      </c>
      <c r="D865" s="242" t="s">
        <v>4</v>
      </c>
      <c r="E865" s="242" t="s">
        <v>61</v>
      </c>
      <c r="F865" s="245">
        <v>4</v>
      </c>
      <c r="G865" s="440" t="s">
        <v>38</v>
      </c>
      <c r="H865" s="288">
        <v>2132.6</v>
      </c>
      <c r="I865" s="245">
        <v>103</v>
      </c>
      <c r="J865" s="454" t="s">
        <v>39</v>
      </c>
      <c r="K865" s="253" t="s">
        <v>2</v>
      </c>
      <c r="L865" s="392">
        <f>L866+L867</f>
        <v>169308.29</v>
      </c>
      <c r="M865" s="392">
        <f t="shared" ref="M865:P865" si="329">M866+M867</f>
        <v>20000</v>
      </c>
      <c r="N865" s="392">
        <f t="shared" si="329"/>
        <v>0</v>
      </c>
      <c r="O865" s="392">
        <f t="shared" si="329"/>
        <v>141842.87549999999</v>
      </c>
      <c r="P865" s="392">
        <f t="shared" si="329"/>
        <v>7465.4145000000008</v>
      </c>
      <c r="Q865" s="237">
        <f t="shared" si="313"/>
        <v>169308.29</v>
      </c>
      <c r="R865" s="227"/>
      <c r="S865" s="227"/>
    </row>
    <row r="866" spans="1:19" s="80" customFormat="1" ht="95.25" customHeight="1">
      <c r="A866" s="443"/>
      <c r="B866" s="448">
        <v>71920000</v>
      </c>
      <c r="C866" s="243" t="s">
        <v>376</v>
      </c>
      <c r="D866" s="242"/>
      <c r="E866" s="242"/>
      <c r="F866" s="242"/>
      <c r="G866" s="242"/>
      <c r="H866" s="242"/>
      <c r="I866" s="259"/>
      <c r="J866" s="454" t="s">
        <v>352</v>
      </c>
      <c r="K866" s="233" t="s">
        <v>185</v>
      </c>
      <c r="L866" s="288">
        <v>20000</v>
      </c>
      <c r="M866" s="288">
        <f>L866</f>
        <v>20000</v>
      </c>
      <c r="N866" s="288"/>
      <c r="O866" s="288"/>
      <c r="P866" s="288"/>
      <c r="Q866" s="237">
        <f t="shared" si="313"/>
        <v>20000</v>
      </c>
      <c r="R866" s="227"/>
      <c r="S866" s="227"/>
    </row>
    <row r="867" spans="1:19" s="80" customFormat="1" ht="63">
      <c r="A867" s="444"/>
      <c r="B867" s="448">
        <v>71920000</v>
      </c>
      <c r="C867" s="243" t="s">
        <v>376</v>
      </c>
      <c r="D867" s="242"/>
      <c r="E867" s="242"/>
      <c r="F867" s="245"/>
      <c r="G867" s="440"/>
      <c r="H867" s="289"/>
      <c r="I867" s="245"/>
      <c r="J867" s="454" t="s">
        <v>48</v>
      </c>
      <c r="K867" s="440" t="s">
        <v>40</v>
      </c>
      <c r="L867" s="288">
        <v>149308.29</v>
      </c>
      <c r="M867" s="288"/>
      <c r="N867" s="288"/>
      <c r="O867" s="382">
        <f>L867*0.95</f>
        <v>141842.87549999999</v>
      </c>
      <c r="P867" s="382">
        <f>L867*0.05</f>
        <v>7465.4145000000008</v>
      </c>
      <c r="Q867" s="237">
        <f t="shared" si="313"/>
        <v>149308.29</v>
      </c>
      <c r="R867" s="227"/>
      <c r="S867" s="227"/>
    </row>
    <row r="868" spans="1:19" s="80" customFormat="1" ht="31.5">
      <c r="A868" s="442">
        <v>22</v>
      </c>
      <c r="B868" s="448">
        <v>71920000</v>
      </c>
      <c r="C868" s="243" t="s">
        <v>376</v>
      </c>
      <c r="D868" s="242" t="s">
        <v>4</v>
      </c>
      <c r="E868" s="242" t="s">
        <v>61</v>
      </c>
      <c r="F868" s="244">
        <v>5</v>
      </c>
      <c r="G868" s="330" t="s">
        <v>38</v>
      </c>
      <c r="H868" s="266">
        <v>2203.6</v>
      </c>
      <c r="I868" s="238">
        <v>99</v>
      </c>
      <c r="J868" s="454" t="s">
        <v>39</v>
      </c>
      <c r="K868" s="253" t="s">
        <v>2</v>
      </c>
      <c r="L868" s="392">
        <f>L869+L870</f>
        <v>2223262</v>
      </c>
      <c r="M868" s="392">
        <f t="shared" ref="M868:P868" si="330">M869+M870</f>
        <v>2223262</v>
      </c>
      <c r="N868" s="392">
        <f t="shared" si="330"/>
        <v>0</v>
      </c>
      <c r="O868" s="392">
        <f t="shared" si="330"/>
        <v>0</v>
      </c>
      <c r="P868" s="392">
        <f t="shared" si="330"/>
        <v>0</v>
      </c>
      <c r="Q868" s="237">
        <f t="shared" si="313"/>
        <v>2223262</v>
      </c>
      <c r="R868" s="227"/>
      <c r="S868" s="227"/>
    </row>
    <row r="869" spans="1:19" s="4" customFormat="1" ht="31.5">
      <c r="A869" s="433"/>
      <c r="B869" s="448">
        <v>71920000</v>
      </c>
      <c r="C869" s="243" t="s">
        <v>376</v>
      </c>
      <c r="D869" s="242"/>
      <c r="E869" s="243"/>
      <c r="F869" s="367"/>
      <c r="G869" s="367"/>
      <c r="H869" s="367"/>
      <c r="I869" s="368"/>
      <c r="J869" s="454" t="s">
        <v>103</v>
      </c>
      <c r="K869" s="252" t="s">
        <v>104</v>
      </c>
      <c r="L869" s="392">
        <v>2176681</v>
      </c>
      <c r="M869" s="288">
        <f t="shared" ref="M869" si="331">L869</f>
        <v>2176681</v>
      </c>
      <c r="N869" s="393"/>
      <c r="O869" s="393"/>
      <c r="P869" s="393"/>
      <c r="Q869" s="237">
        <f t="shared" si="313"/>
        <v>2176681</v>
      </c>
      <c r="R869" s="13"/>
      <c r="S869" s="13"/>
    </row>
    <row r="870" spans="1:19" s="4" customFormat="1" ht="31.5">
      <c r="A870" s="434"/>
      <c r="B870" s="448">
        <v>71920000</v>
      </c>
      <c r="C870" s="243" t="s">
        <v>376</v>
      </c>
      <c r="D870" s="243"/>
      <c r="E870" s="243"/>
      <c r="F870" s="244"/>
      <c r="G870" s="330"/>
      <c r="H870" s="350"/>
      <c r="I870" s="238"/>
      <c r="J870" s="454" t="s">
        <v>100</v>
      </c>
      <c r="K870" s="252" t="s">
        <v>181</v>
      </c>
      <c r="L870" s="237">
        <v>46581</v>
      </c>
      <c r="M870" s="237">
        <f>L870</f>
        <v>46581</v>
      </c>
      <c r="N870" s="393"/>
      <c r="O870" s="393"/>
      <c r="P870" s="393"/>
      <c r="Q870" s="237">
        <f t="shared" si="313"/>
        <v>46581</v>
      </c>
      <c r="R870" s="13"/>
      <c r="S870" s="13"/>
    </row>
    <row r="871" spans="1:19" s="6" customFormat="1" ht="15.75" customHeight="1">
      <c r="A871" s="514" t="s">
        <v>378</v>
      </c>
      <c r="B871" s="515"/>
      <c r="C871" s="515"/>
      <c r="D871" s="515"/>
      <c r="E871" s="516"/>
      <c r="F871" s="238">
        <v>1</v>
      </c>
      <c r="G871" s="448" t="s">
        <v>2</v>
      </c>
      <c r="H871" s="261">
        <f>H873</f>
        <v>1294.5999999999999</v>
      </c>
      <c r="I871" s="238">
        <f>I873</f>
        <v>54</v>
      </c>
      <c r="J871" s="448" t="s">
        <v>2</v>
      </c>
      <c r="K871" s="253" t="s">
        <v>2</v>
      </c>
      <c r="L871" s="261">
        <f>L873</f>
        <v>98894</v>
      </c>
      <c r="M871" s="261">
        <f>M873</f>
        <v>98894</v>
      </c>
      <c r="N871" s="261">
        <f t="shared" ref="N871:P871" si="332">N873</f>
        <v>0</v>
      </c>
      <c r="O871" s="261">
        <v>0</v>
      </c>
      <c r="P871" s="261">
        <f t="shared" si="332"/>
        <v>0</v>
      </c>
      <c r="Q871" s="237">
        <f t="shared" ref="Q871:Q876" si="333">M871+N871+O871+P871</f>
        <v>98894</v>
      </c>
    </row>
    <row r="872" spans="1:19" s="6" customFormat="1" ht="15.75" customHeight="1">
      <c r="A872" s="432"/>
      <c r="B872" s="514" t="s">
        <v>379</v>
      </c>
      <c r="C872" s="515"/>
      <c r="D872" s="515"/>
      <c r="E872" s="515"/>
      <c r="F872" s="515"/>
      <c r="G872" s="515"/>
      <c r="H872" s="515"/>
      <c r="I872" s="516"/>
      <c r="J872" s="448" t="s">
        <v>2</v>
      </c>
      <c r="K872" s="253" t="s">
        <v>2</v>
      </c>
      <c r="L872" s="382"/>
      <c r="M872" s="382"/>
      <c r="N872" s="382"/>
      <c r="O872" s="401">
        <v>0</v>
      </c>
      <c r="P872" s="382"/>
      <c r="Q872" s="237">
        <f t="shared" si="333"/>
        <v>0</v>
      </c>
    </row>
    <row r="873" spans="1:19" s="6" customFormat="1" ht="31.5">
      <c r="A873" s="432">
        <v>1</v>
      </c>
      <c r="B873" s="440">
        <v>71923000</v>
      </c>
      <c r="C873" s="454" t="s">
        <v>377</v>
      </c>
      <c r="D873" s="454" t="s">
        <v>326</v>
      </c>
      <c r="E873" s="243" t="s">
        <v>54</v>
      </c>
      <c r="F873" s="244">
        <v>13</v>
      </c>
      <c r="G873" s="330" t="s">
        <v>38</v>
      </c>
      <c r="H873" s="266">
        <v>1294.5999999999999</v>
      </c>
      <c r="I873" s="238">
        <v>54</v>
      </c>
      <c r="J873" s="454" t="s">
        <v>39</v>
      </c>
      <c r="K873" s="253" t="s">
        <v>2</v>
      </c>
      <c r="L873" s="392">
        <f>L874+L875</f>
        <v>98894</v>
      </c>
      <c r="M873" s="392">
        <f>M874+M875</f>
        <v>98894</v>
      </c>
      <c r="N873" s="392">
        <f t="shared" ref="N873:P873" si="334">N874+N875</f>
        <v>0</v>
      </c>
      <c r="O873" s="392">
        <f t="shared" si="334"/>
        <v>0</v>
      </c>
      <c r="P873" s="392">
        <f t="shared" si="334"/>
        <v>0</v>
      </c>
      <c r="Q873" s="237">
        <f t="shared" si="333"/>
        <v>98894</v>
      </c>
    </row>
    <row r="874" spans="1:19" s="6" customFormat="1" ht="63">
      <c r="A874" s="433"/>
      <c r="B874" s="440">
        <v>71923000</v>
      </c>
      <c r="C874" s="454" t="s">
        <v>377</v>
      </c>
      <c r="D874" s="348"/>
      <c r="E874" s="348"/>
      <c r="F874" s="361"/>
      <c r="G874" s="362"/>
      <c r="H874" s="363"/>
      <c r="I874" s="364"/>
      <c r="J874" s="454" t="s">
        <v>48</v>
      </c>
      <c r="K874" s="333" t="s">
        <v>40</v>
      </c>
      <c r="L874" s="392">
        <v>78894</v>
      </c>
      <c r="M874" s="392">
        <f>L874</f>
        <v>78894</v>
      </c>
      <c r="N874" s="393"/>
      <c r="O874" s="382"/>
      <c r="P874" s="382"/>
      <c r="Q874" s="237">
        <f t="shared" si="333"/>
        <v>78894</v>
      </c>
    </row>
    <row r="875" spans="1:19" s="6" customFormat="1" ht="97.15" customHeight="1">
      <c r="A875" s="434"/>
      <c r="B875" s="440">
        <v>71923000</v>
      </c>
      <c r="C875" s="454" t="s">
        <v>377</v>
      </c>
      <c r="D875" s="284"/>
      <c r="E875" s="284"/>
      <c r="F875" s="284"/>
      <c r="G875" s="284"/>
      <c r="H875" s="284"/>
      <c r="I875" s="285"/>
      <c r="J875" s="454" t="s">
        <v>352</v>
      </c>
      <c r="K875" s="233" t="s">
        <v>185</v>
      </c>
      <c r="L875" s="392">
        <f t="shared" ref="L875" si="335">Q875</f>
        <v>20000</v>
      </c>
      <c r="M875" s="392">
        <v>20000</v>
      </c>
      <c r="N875" s="393"/>
      <c r="O875" s="393"/>
      <c r="P875" s="393"/>
      <c r="Q875" s="237">
        <f t="shared" si="333"/>
        <v>20000</v>
      </c>
    </row>
    <row r="876" spans="1:19" s="6" customFormat="1" ht="15.75" customHeight="1">
      <c r="A876" s="524" t="s">
        <v>294</v>
      </c>
      <c r="B876" s="525"/>
      <c r="C876" s="525"/>
      <c r="D876" s="525"/>
      <c r="E876" s="526"/>
      <c r="F876" s="238">
        <v>3</v>
      </c>
      <c r="G876" s="448" t="s">
        <v>2</v>
      </c>
      <c r="H876" s="261">
        <f>H878+H884+H889</f>
        <v>3844.9</v>
      </c>
      <c r="I876" s="238">
        <f t="shared" ref="I876" si="336">I878+I884+I889</f>
        <v>131</v>
      </c>
      <c r="J876" s="448" t="s">
        <v>2</v>
      </c>
      <c r="K876" s="253" t="s">
        <v>2</v>
      </c>
      <c r="L876" s="261">
        <f>L878+L884+L889</f>
        <v>5526664.2799999993</v>
      </c>
      <c r="M876" s="261">
        <f>M878+M884+M889</f>
        <v>5034249</v>
      </c>
      <c r="N876" s="261">
        <f t="shared" ref="N876" si="337">N878+N884+N889</f>
        <v>0</v>
      </c>
      <c r="O876" s="261">
        <f>O878+O884+O889+O877</f>
        <v>500000.00099999999</v>
      </c>
      <c r="P876" s="261">
        <f>P878+P884+P889</f>
        <v>24620.758999999995</v>
      </c>
      <c r="Q876" s="237">
        <f t="shared" si="333"/>
        <v>5558869.7599999998</v>
      </c>
      <c r="R876" s="213"/>
    </row>
    <row r="877" spans="1:19" s="6" customFormat="1" ht="15.75" customHeight="1">
      <c r="A877" s="432"/>
      <c r="B877" s="514" t="s">
        <v>277</v>
      </c>
      <c r="C877" s="515"/>
      <c r="D877" s="515"/>
      <c r="E877" s="515"/>
      <c r="F877" s="515"/>
      <c r="G877" s="515"/>
      <c r="H877" s="515"/>
      <c r="I877" s="516"/>
      <c r="J877" s="448" t="s">
        <v>2</v>
      </c>
      <c r="K877" s="253" t="s">
        <v>2</v>
      </c>
      <c r="L877" s="382"/>
      <c r="M877" s="382"/>
      <c r="N877" s="382"/>
      <c r="O877" s="401">
        <v>32205.48</v>
      </c>
      <c r="P877" s="402"/>
      <c r="Q877" s="237">
        <f t="shared" si="313"/>
        <v>32205.48</v>
      </c>
      <c r="R877" s="213"/>
    </row>
    <row r="878" spans="1:19" s="6" customFormat="1" ht="15.75" customHeight="1">
      <c r="A878" s="432">
        <v>1</v>
      </c>
      <c r="B878" s="329">
        <v>71926000</v>
      </c>
      <c r="C878" s="243" t="s">
        <v>3</v>
      </c>
      <c r="D878" s="243" t="s">
        <v>32</v>
      </c>
      <c r="E878" s="243" t="s">
        <v>53</v>
      </c>
      <c r="F878" s="244" t="s">
        <v>148</v>
      </c>
      <c r="G878" s="330" t="s">
        <v>38</v>
      </c>
      <c r="H878" s="266">
        <v>701.7</v>
      </c>
      <c r="I878" s="238">
        <v>24</v>
      </c>
      <c r="J878" s="454" t="s">
        <v>39</v>
      </c>
      <c r="K878" s="253" t="s">
        <v>2</v>
      </c>
      <c r="L878" s="392">
        <f>L879+L881+L882+L883+L880</f>
        <v>1444807.23</v>
      </c>
      <c r="M878" s="392">
        <f>M879+M881+M882+M883+M880</f>
        <v>1388334</v>
      </c>
      <c r="N878" s="392">
        <f t="shared" ref="N878" si="338">N879+N881+N882+N883+N880</f>
        <v>0</v>
      </c>
      <c r="O878" s="392">
        <f>O879+O881+O882+O883+O880</f>
        <v>53649.568500000001</v>
      </c>
      <c r="P878" s="392">
        <f>P879+P881+P882+P883+P880</f>
        <v>2823.6615000000002</v>
      </c>
      <c r="Q878" s="237">
        <f>M878+N878+O878+P878</f>
        <v>1444807.23</v>
      </c>
    </row>
    <row r="879" spans="1:19" s="6" customFormat="1" ht="15.75" customHeight="1">
      <c r="A879" s="433"/>
      <c r="B879" s="329">
        <v>71926000</v>
      </c>
      <c r="C879" s="243" t="s">
        <v>3</v>
      </c>
      <c r="D879" s="284"/>
      <c r="E879" s="284"/>
      <c r="F879" s="284"/>
      <c r="G879" s="284"/>
      <c r="H879" s="284"/>
      <c r="I879" s="369"/>
      <c r="J879" s="454" t="s">
        <v>98</v>
      </c>
      <c r="K879" s="252" t="s">
        <v>99</v>
      </c>
      <c r="L879" s="392">
        <v>587465</v>
      </c>
      <c r="M879" s="392">
        <f>L879</f>
        <v>587465</v>
      </c>
      <c r="N879" s="393"/>
      <c r="O879" s="393"/>
      <c r="P879" s="393"/>
      <c r="Q879" s="237">
        <f t="shared" ref="Q879:Q883" si="339">M879+N879+O879+P879</f>
        <v>587465</v>
      </c>
    </row>
    <row r="880" spans="1:19" s="6" customFormat="1" ht="15.75" customHeight="1">
      <c r="A880" s="433"/>
      <c r="B880" s="329">
        <v>71926000</v>
      </c>
      <c r="C880" s="243" t="s">
        <v>3</v>
      </c>
      <c r="D880" s="284"/>
      <c r="E880" s="284"/>
      <c r="F880" s="284"/>
      <c r="G880" s="284"/>
      <c r="H880" s="284"/>
      <c r="I880" s="369"/>
      <c r="J880" s="454" t="s">
        <v>110</v>
      </c>
      <c r="K880" s="252" t="s">
        <v>111</v>
      </c>
      <c r="L880" s="392">
        <v>752200</v>
      </c>
      <c r="M880" s="392">
        <f>L880</f>
        <v>752200</v>
      </c>
      <c r="N880" s="393"/>
      <c r="O880" s="393"/>
      <c r="P880" s="393"/>
      <c r="Q880" s="237">
        <f t="shared" si="339"/>
        <v>752200</v>
      </c>
    </row>
    <row r="881" spans="1:18" s="6" customFormat="1" ht="15.75" customHeight="1">
      <c r="A881" s="433"/>
      <c r="B881" s="329">
        <v>71926000</v>
      </c>
      <c r="C881" s="243" t="s">
        <v>3</v>
      </c>
      <c r="D881" s="284"/>
      <c r="E881" s="284"/>
      <c r="F881" s="284"/>
      <c r="G881" s="284"/>
      <c r="H881" s="284"/>
      <c r="I881" s="369"/>
      <c r="J881" s="454" t="s">
        <v>100</v>
      </c>
      <c r="K881" s="252" t="s">
        <v>181</v>
      </c>
      <c r="L881" s="237">
        <v>28669</v>
      </c>
      <c r="M881" s="237">
        <f>L881</f>
        <v>28669</v>
      </c>
      <c r="N881" s="393"/>
      <c r="O881" s="393"/>
      <c r="P881" s="393"/>
      <c r="Q881" s="237">
        <f t="shared" si="339"/>
        <v>28669</v>
      </c>
    </row>
    <row r="882" spans="1:18" ht="87.6" customHeight="1">
      <c r="A882" s="433"/>
      <c r="B882" s="329">
        <v>71926000</v>
      </c>
      <c r="C882" s="243" t="s">
        <v>3</v>
      </c>
      <c r="D882" s="242"/>
      <c r="E882" s="242"/>
      <c r="F882" s="288"/>
      <c r="G882" s="440"/>
      <c r="H882" s="289"/>
      <c r="I882" s="245"/>
      <c r="J882" s="454" t="s">
        <v>352</v>
      </c>
      <c r="K882" s="233" t="s">
        <v>185</v>
      </c>
      <c r="L882" s="288">
        <v>20000</v>
      </c>
      <c r="M882" s="288">
        <f>L882</f>
        <v>20000</v>
      </c>
      <c r="N882" s="392"/>
      <c r="O882" s="392"/>
      <c r="P882" s="392"/>
      <c r="Q882" s="237">
        <f t="shared" si="339"/>
        <v>20000</v>
      </c>
    </row>
    <row r="883" spans="1:18" ht="51.75" customHeight="1">
      <c r="A883" s="434"/>
      <c r="B883" s="329">
        <v>71926000</v>
      </c>
      <c r="C883" s="243" t="s">
        <v>3</v>
      </c>
      <c r="D883" s="243"/>
      <c r="E883" s="243"/>
      <c r="F883" s="244"/>
      <c r="G883" s="334"/>
      <c r="H883" s="350"/>
      <c r="I883" s="238"/>
      <c r="J883" s="454" t="s">
        <v>48</v>
      </c>
      <c r="K883" s="252" t="s">
        <v>40</v>
      </c>
      <c r="L883" s="392">
        <v>56473.23</v>
      </c>
      <c r="M883" s="392"/>
      <c r="N883" s="392"/>
      <c r="O883" s="382">
        <f>L883*0.95</f>
        <v>53649.568500000001</v>
      </c>
      <c r="P883" s="382">
        <f>L883*0.05</f>
        <v>2823.6615000000002</v>
      </c>
      <c r="Q883" s="237">
        <f t="shared" si="339"/>
        <v>56473.23</v>
      </c>
    </row>
    <row r="884" spans="1:18" s="6" customFormat="1" ht="15.75" customHeight="1">
      <c r="A884" s="484">
        <v>2</v>
      </c>
      <c r="B884" s="329">
        <v>71926000</v>
      </c>
      <c r="C884" s="243" t="s">
        <v>3</v>
      </c>
      <c r="D884" s="243" t="s">
        <v>32</v>
      </c>
      <c r="E884" s="243" t="s">
        <v>53</v>
      </c>
      <c r="F884" s="244">
        <v>5</v>
      </c>
      <c r="G884" s="330" t="s">
        <v>38</v>
      </c>
      <c r="H884" s="266">
        <v>2440.8000000000002</v>
      </c>
      <c r="I884" s="238">
        <v>83</v>
      </c>
      <c r="J884" s="454" t="s">
        <v>39</v>
      </c>
      <c r="K884" s="253" t="s">
        <v>2</v>
      </c>
      <c r="L884" s="392">
        <f>L885+L886+L887+L888</f>
        <v>3721119.55</v>
      </c>
      <c r="M884" s="392">
        <f>M885+M886+M887+M888</f>
        <v>3625915</v>
      </c>
      <c r="N884" s="392">
        <f t="shared" ref="N884:P884" si="340">N885+N886+N887+N888</f>
        <v>0</v>
      </c>
      <c r="O884" s="392">
        <f t="shared" si="340"/>
        <v>90444.322499999995</v>
      </c>
      <c r="P884" s="392">
        <f t="shared" si="340"/>
        <v>4760.2275</v>
      </c>
      <c r="Q884" s="237">
        <f t="shared" si="313"/>
        <v>3721119.55</v>
      </c>
    </row>
    <row r="885" spans="1:18" s="6" customFormat="1" ht="15.75" customHeight="1">
      <c r="A885" s="485"/>
      <c r="B885" s="329">
        <v>71926000</v>
      </c>
      <c r="C885" s="243" t="s">
        <v>3</v>
      </c>
      <c r="D885" s="243"/>
      <c r="E885" s="243"/>
      <c r="F885" s="244"/>
      <c r="G885" s="330"/>
      <c r="H885" s="350"/>
      <c r="I885" s="370"/>
      <c r="J885" s="454" t="s">
        <v>98</v>
      </c>
      <c r="K885" s="252" t="s">
        <v>99</v>
      </c>
      <c r="L885" s="392">
        <v>3530365</v>
      </c>
      <c r="M885" s="392">
        <f>L885</f>
        <v>3530365</v>
      </c>
      <c r="N885" s="393"/>
      <c r="O885" s="393"/>
      <c r="P885" s="393"/>
      <c r="Q885" s="237">
        <f t="shared" si="313"/>
        <v>3530365</v>
      </c>
    </row>
    <row r="886" spans="1:18" s="6" customFormat="1" ht="15.75" customHeight="1">
      <c r="A886" s="485"/>
      <c r="B886" s="329">
        <v>71926000</v>
      </c>
      <c r="C886" s="243" t="s">
        <v>3</v>
      </c>
      <c r="D886" s="243"/>
      <c r="E886" s="243"/>
      <c r="F886" s="244"/>
      <c r="G886" s="330"/>
      <c r="H886" s="350"/>
      <c r="I886" s="370"/>
      <c r="J886" s="454" t="s">
        <v>100</v>
      </c>
      <c r="K886" s="252" t="s">
        <v>181</v>
      </c>
      <c r="L886" s="237">
        <v>75550</v>
      </c>
      <c r="M886" s="237">
        <f>L886</f>
        <v>75550</v>
      </c>
      <c r="N886" s="393"/>
      <c r="O886" s="393"/>
      <c r="P886" s="393"/>
      <c r="Q886" s="237">
        <f t="shared" si="313"/>
        <v>75550</v>
      </c>
    </row>
    <row r="887" spans="1:18" ht="89.45" customHeight="1">
      <c r="A887" s="485"/>
      <c r="B887" s="329">
        <v>71926000</v>
      </c>
      <c r="C887" s="243" t="s">
        <v>3</v>
      </c>
      <c r="D887" s="242"/>
      <c r="E887" s="242"/>
      <c r="F887" s="288"/>
      <c r="G887" s="440"/>
      <c r="H887" s="289"/>
      <c r="I887" s="245"/>
      <c r="J887" s="454" t="s">
        <v>352</v>
      </c>
      <c r="K887" s="233" t="s">
        <v>185</v>
      </c>
      <c r="L887" s="288">
        <v>20000</v>
      </c>
      <c r="M887" s="288">
        <f>L887</f>
        <v>20000</v>
      </c>
      <c r="N887" s="392"/>
      <c r="O887" s="392"/>
      <c r="P887" s="392"/>
      <c r="Q887" s="237">
        <f t="shared" si="313"/>
        <v>20000</v>
      </c>
    </row>
    <row r="888" spans="1:18" ht="51.75" customHeight="1">
      <c r="A888" s="486"/>
      <c r="B888" s="329">
        <v>71926000</v>
      </c>
      <c r="C888" s="243" t="s">
        <v>3</v>
      </c>
      <c r="D888" s="243"/>
      <c r="E888" s="243"/>
      <c r="F888" s="244"/>
      <c r="G888" s="334"/>
      <c r="H888" s="350"/>
      <c r="I888" s="238"/>
      <c r="J888" s="454" t="s">
        <v>48</v>
      </c>
      <c r="K888" s="252" t="s">
        <v>40</v>
      </c>
      <c r="L888" s="392">
        <v>95204.55</v>
      </c>
      <c r="M888" s="392"/>
      <c r="N888" s="392"/>
      <c r="O888" s="382">
        <f>L888*0.95</f>
        <v>90444.322499999995</v>
      </c>
      <c r="P888" s="382">
        <f>L888*0.05</f>
        <v>4760.2275</v>
      </c>
      <c r="Q888" s="237">
        <f t="shared" si="313"/>
        <v>95204.549999999988</v>
      </c>
    </row>
    <row r="889" spans="1:18" s="6" customFormat="1" ht="15.75" customHeight="1">
      <c r="A889" s="484">
        <v>3</v>
      </c>
      <c r="B889" s="329">
        <v>71926000</v>
      </c>
      <c r="C889" s="243" t="s">
        <v>3</v>
      </c>
      <c r="D889" s="243" t="s">
        <v>32</v>
      </c>
      <c r="E889" s="243" t="s">
        <v>53</v>
      </c>
      <c r="F889" s="244" t="s">
        <v>120</v>
      </c>
      <c r="G889" s="330" t="s">
        <v>38</v>
      </c>
      <c r="H889" s="266">
        <v>702.4</v>
      </c>
      <c r="I889" s="238">
        <v>24</v>
      </c>
      <c r="J889" s="454" t="s">
        <v>39</v>
      </c>
      <c r="K889" s="253" t="s">
        <v>2</v>
      </c>
      <c r="L889" s="392">
        <f>L890+L891</f>
        <v>360737.5</v>
      </c>
      <c r="M889" s="392">
        <f>M890+M891</f>
        <v>20000</v>
      </c>
      <c r="N889" s="392">
        <f t="shared" ref="N889:P889" si="341">N890+N891</f>
        <v>0</v>
      </c>
      <c r="O889" s="392">
        <f t="shared" si="341"/>
        <v>323700.63</v>
      </c>
      <c r="P889" s="392">
        <f t="shared" si="341"/>
        <v>17036.869999999995</v>
      </c>
      <c r="Q889" s="237">
        <f t="shared" ref="Q889:Q948" si="342">M889+N889+O889+P889</f>
        <v>360737.5</v>
      </c>
    </row>
    <row r="890" spans="1:18" s="6" customFormat="1" ht="51.75" customHeight="1">
      <c r="A890" s="485"/>
      <c r="B890" s="329">
        <v>71926000</v>
      </c>
      <c r="C890" s="243" t="s">
        <v>3</v>
      </c>
      <c r="D890" s="243"/>
      <c r="E890" s="243"/>
      <c r="F890" s="244"/>
      <c r="G890" s="330"/>
      <c r="H890" s="350"/>
      <c r="I890" s="370"/>
      <c r="J890" s="454" t="s">
        <v>48</v>
      </c>
      <c r="K890" s="252" t="s">
        <v>40</v>
      </c>
      <c r="L890" s="392">
        <v>340737.5</v>
      </c>
      <c r="M890" s="392"/>
      <c r="N890" s="393"/>
      <c r="O890" s="382">
        <f>ROUND(L890*0.95,2)</f>
        <v>323700.63</v>
      </c>
      <c r="P890" s="382">
        <f>L890-O890</f>
        <v>17036.869999999995</v>
      </c>
      <c r="Q890" s="237">
        <f t="shared" si="342"/>
        <v>340737.5</v>
      </c>
      <c r="R890" s="202"/>
    </row>
    <row r="891" spans="1:18" s="6" customFormat="1" ht="88.15" customHeight="1">
      <c r="A891" s="486"/>
      <c r="B891" s="329">
        <v>71926000</v>
      </c>
      <c r="C891" s="243" t="s">
        <v>3</v>
      </c>
      <c r="D891" s="243"/>
      <c r="E891" s="243"/>
      <c r="F891" s="244"/>
      <c r="G891" s="330"/>
      <c r="H891" s="350"/>
      <c r="I891" s="370"/>
      <c r="J891" s="454" t="s">
        <v>352</v>
      </c>
      <c r="K891" s="233" t="s">
        <v>185</v>
      </c>
      <c r="L891" s="392">
        <v>20000</v>
      </c>
      <c r="M891" s="392">
        <f>L891</f>
        <v>20000</v>
      </c>
      <c r="N891" s="393"/>
      <c r="O891" s="393"/>
      <c r="P891" s="393"/>
      <c r="Q891" s="237">
        <f t="shared" si="342"/>
        <v>20000</v>
      </c>
    </row>
    <row r="892" spans="1:18" s="6" customFormat="1" ht="15.75" customHeight="1">
      <c r="A892" s="556" t="s">
        <v>295</v>
      </c>
      <c r="B892" s="547"/>
      <c r="C892" s="547"/>
      <c r="D892" s="547"/>
      <c r="E892" s="547"/>
      <c r="F892" s="238">
        <v>2</v>
      </c>
      <c r="G892" s="448" t="s">
        <v>2</v>
      </c>
      <c r="H892" s="261">
        <f>H894+H898</f>
        <v>1183</v>
      </c>
      <c r="I892" s="238">
        <f>I894+I898</f>
        <v>59</v>
      </c>
      <c r="J892" s="448" t="s">
        <v>2</v>
      </c>
      <c r="K892" s="253" t="s">
        <v>2</v>
      </c>
      <c r="L892" s="261">
        <f>L894+L898</f>
        <v>3262035.14</v>
      </c>
      <c r="M892" s="261">
        <f>M894+M898</f>
        <v>3144629</v>
      </c>
      <c r="N892" s="261">
        <f>N894+N898</f>
        <v>0</v>
      </c>
      <c r="O892" s="261">
        <f>O893+O894+O898</f>
        <v>290000</v>
      </c>
      <c r="P892" s="261">
        <f>P894+P898</f>
        <v>5870.3099999999977</v>
      </c>
      <c r="Q892" s="237">
        <f>M892+N892+O892+P892</f>
        <v>3440499.31</v>
      </c>
      <c r="R892" s="213"/>
    </row>
    <row r="893" spans="1:18" s="6" customFormat="1" ht="15.75" customHeight="1">
      <c r="A893" s="432"/>
      <c r="B893" s="514" t="s">
        <v>276</v>
      </c>
      <c r="C893" s="515"/>
      <c r="D893" s="515"/>
      <c r="E893" s="515"/>
      <c r="F893" s="515"/>
      <c r="G893" s="515"/>
      <c r="H893" s="515"/>
      <c r="I893" s="516"/>
      <c r="J893" s="448" t="s">
        <v>2</v>
      </c>
      <c r="K893" s="253" t="s">
        <v>2</v>
      </c>
      <c r="L893" s="382"/>
      <c r="M893" s="382"/>
      <c r="N893" s="382"/>
      <c r="O893" s="382">
        <v>178464.16999999998</v>
      </c>
      <c r="P893" s="382"/>
      <c r="Q893" s="237">
        <f t="shared" si="342"/>
        <v>178464.16999999998</v>
      </c>
    </row>
    <row r="894" spans="1:18" s="6" customFormat="1" ht="15.75" customHeight="1">
      <c r="A894" s="442">
        <v>1</v>
      </c>
      <c r="B894" s="440">
        <v>71928000</v>
      </c>
      <c r="C894" s="242" t="s">
        <v>1</v>
      </c>
      <c r="D894" s="242" t="s">
        <v>0</v>
      </c>
      <c r="E894" s="246" t="s">
        <v>52</v>
      </c>
      <c r="F894" s="245">
        <v>24</v>
      </c>
      <c r="G894" s="440" t="s">
        <v>38</v>
      </c>
      <c r="H894" s="288">
        <v>683.2</v>
      </c>
      <c r="I894" s="245">
        <v>37</v>
      </c>
      <c r="J894" s="454" t="s">
        <v>39</v>
      </c>
      <c r="K894" s="440" t="s">
        <v>2</v>
      </c>
      <c r="L894" s="288">
        <f>SUM(L895:L897)</f>
        <v>3124629</v>
      </c>
      <c r="M894" s="288">
        <f>SUM(M895:M897)</f>
        <v>3124629</v>
      </c>
      <c r="N894" s="288">
        <f>SUM(N895:N897)</f>
        <v>0</v>
      </c>
      <c r="O894" s="288">
        <f>SUM(O895:O897)</f>
        <v>0</v>
      </c>
      <c r="P894" s="288">
        <f>SUM(P895:P897)</f>
        <v>0</v>
      </c>
      <c r="Q894" s="237">
        <f t="shared" ref="Q894:Q897" si="343">M894+N894+O894+P894</f>
        <v>3124629</v>
      </c>
    </row>
    <row r="895" spans="1:18" s="6" customFormat="1" ht="15.75" customHeight="1">
      <c r="A895" s="443"/>
      <c r="B895" s="440">
        <v>71928000</v>
      </c>
      <c r="C895" s="242" t="s">
        <v>1</v>
      </c>
      <c r="D895" s="242"/>
      <c r="E895" s="246"/>
      <c r="F895" s="245"/>
      <c r="G895" s="440"/>
      <c r="H895" s="289"/>
      <c r="I895" s="245"/>
      <c r="J895" s="454" t="s">
        <v>101</v>
      </c>
      <c r="K895" s="233" t="s">
        <v>102</v>
      </c>
      <c r="L895" s="382">
        <v>1826843</v>
      </c>
      <c r="M895" s="382">
        <f t="shared" ref="M895" si="344">L895</f>
        <v>1826843</v>
      </c>
      <c r="N895" s="382"/>
      <c r="O895" s="288"/>
      <c r="P895" s="288"/>
      <c r="Q895" s="237">
        <f t="shared" si="343"/>
        <v>1826843</v>
      </c>
    </row>
    <row r="896" spans="1:18" s="232" customFormat="1" ht="15.75" customHeight="1">
      <c r="A896" s="443"/>
      <c r="B896" s="440">
        <v>71928000</v>
      </c>
      <c r="C896" s="242" t="s">
        <v>1</v>
      </c>
      <c r="D896" s="242"/>
      <c r="E896" s="246"/>
      <c r="F896" s="245"/>
      <c r="G896" s="440"/>
      <c r="H896" s="289"/>
      <c r="I896" s="245"/>
      <c r="J896" s="454" t="s">
        <v>110</v>
      </c>
      <c r="K896" s="233" t="s">
        <v>111</v>
      </c>
      <c r="L896" s="382">
        <v>1232319</v>
      </c>
      <c r="M896" s="382">
        <f t="shared" ref="M896" si="345">L896</f>
        <v>1232319</v>
      </c>
      <c r="N896" s="382"/>
      <c r="O896" s="288"/>
      <c r="P896" s="288"/>
      <c r="Q896" s="237">
        <f t="shared" si="343"/>
        <v>1232319</v>
      </c>
    </row>
    <row r="897" spans="1:17" s="6" customFormat="1" ht="15.75" customHeight="1">
      <c r="A897" s="444"/>
      <c r="B897" s="440">
        <v>71928000</v>
      </c>
      <c r="C897" s="242" t="s">
        <v>1</v>
      </c>
      <c r="D897" s="242"/>
      <c r="E897" s="242"/>
      <c r="F897" s="245"/>
      <c r="G897" s="440"/>
      <c r="H897" s="289"/>
      <c r="I897" s="245"/>
      <c r="J897" s="454" t="s">
        <v>100</v>
      </c>
      <c r="K897" s="440">
        <v>21</v>
      </c>
      <c r="L897" s="237">
        <v>65467</v>
      </c>
      <c r="M897" s="237">
        <f>L897</f>
        <v>65467</v>
      </c>
      <c r="N897" s="288"/>
      <c r="O897" s="288"/>
      <c r="P897" s="288"/>
      <c r="Q897" s="237">
        <f t="shared" si="343"/>
        <v>65467</v>
      </c>
    </row>
    <row r="898" spans="1:17" s="6" customFormat="1" ht="15.75" customHeight="1">
      <c r="A898" s="442">
        <v>2</v>
      </c>
      <c r="B898" s="371">
        <v>71928000</v>
      </c>
      <c r="C898" s="242" t="s">
        <v>1</v>
      </c>
      <c r="D898" s="242" t="s">
        <v>0</v>
      </c>
      <c r="E898" s="246" t="s">
        <v>52</v>
      </c>
      <c r="F898" s="245">
        <v>48</v>
      </c>
      <c r="G898" s="440" t="s">
        <v>38</v>
      </c>
      <c r="H898" s="288">
        <v>499.8</v>
      </c>
      <c r="I898" s="245">
        <v>22</v>
      </c>
      <c r="J898" s="454" t="s">
        <v>39</v>
      </c>
      <c r="K898" s="440" t="s">
        <v>2</v>
      </c>
      <c r="L898" s="288">
        <f>L899+L900</f>
        <v>137406.14000000001</v>
      </c>
      <c r="M898" s="288">
        <f t="shared" ref="M898:P898" si="346">M899+M900</f>
        <v>20000</v>
      </c>
      <c r="N898" s="288">
        <f t="shared" si="346"/>
        <v>0</v>
      </c>
      <c r="O898" s="288">
        <f>O899+O900</f>
        <v>111535.83</v>
      </c>
      <c r="P898" s="288">
        <f t="shared" si="346"/>
        <v>5870.3099999999977</v>
      </c>
      <c r="Q898" s="237">
        <f>M898+N898+O898+P898</f>
        <v>137406.14000000001</v>
      </c>
    </row>
    <row r="899" spans="1:17" s="6" customFormat="1" ht="51.75" customHeight="1">
      <c r="A899" s="443"/>
      <c r="B899" s="371">
        <v>71928000</v>
      </c>
      <c r="C899" s="242" t="s">
        <v>1</v>
      </c>
      <c r="D899" s="242"/>
      <c r="E899" s="246"/>
      <c r="F899" s="245"/>
      <c r="G899" s="440"/>
      <c r="H899" s="289"/>
      <c r="I899" s="245"/>
      <c r="J899" s="454" t="s">
        <v>48</v>
      </c>
      <c r="K899" s="372" t="s">
        <v>40</v>
      </c>
      <c r="L899" s="382">
        <v>117406.14</v>
      </c>
      <c r="M899" s="382"/>
      <c r="N899" s="382"/>
      <c r="O899" s="382">
        <f>ROUND(L899*0.95,2)</f>
        <v>111535.83</v>
      </c>
      <c r="P899" s="382">
        <f>L899-O899</f>
        <v>5870.3099999999977</v>
      </c>
      <c r="Q899" s="237">
        <f>M899+N899+O899+P899</f>
        <v>117406.14</v>
      </c>
    </row>
    <row r="900" spans="1:17" s="6" customFormat="1" ht="96" customHeight="1">
      <c r="A900" s="444"/>
      <c r="B900" s="371">
        <v>71928000</v>
      </c>
      <c r="C900" s="242" t="s">
        <v>1</v>
      </c>
      <c r="D900" s="242"/>
      <c r="E900" s="246"/>
      <c r="F900" s="245"/>
      <c r="G900" s="440"/>
      <c r="H900" s="289"/>
      <c r="I900" s="245"/>
      <c r="J900" s="454" t="s">
        <v>352</v>
      </c>
      <c r="K900" s="233" t="s">
        <v>185</v>
      </c>
      <c r="L900" s="288">
        <v>20000</v>
      </c>
      <c r="M900" s="382">
        <f t="shared" ref="M900" si="347">L900</f>
        <v>20000</v>
      </c>
      <c r="N900" s="382"/>
      <c r="O900" s="382"/>
      <c r="P900" s="382"/>
      <c r="Q900" s="237">
        <f>M900+N900+O900+P900</f>
        <v>20000</v>
      </c>
    </row>
    <row r="901" spans="1:17" s="6" customFormat="1" ht="15.75" customHeight="1">
      <c r="A901" s="492" t="s">
        <v>401</v>
      </c>
      <c r="B901" s="493"/>
      <c r="C901" s="493"/>
      <c r="D901" s="493"/>
      <c r="E901" s="494"/>
      <c r="F901" s="49">
        <f>F902+F970+F1027+F1050+F1083+F1314+F1469+F1608+F1631+F1727+F1735+F1740</f>
        <v>221</v>
      </c>
      <c r="G901" s="64" t="s">
        <v>2</v>
      </c>
      <c r="H901" s="63">
        <f>H902+H970+H1027+H1050+H1083+H1314+H1469+H1608+H1631+H1727+H1735+H1740</f>
        <v>831499.8</v>
      </c>
      <c r="I901" s="49">
        <f>I902+I970+I1027+I1050+I1083+I1314+I1469+I1608+I1631+I1727+I1735+I1740</f>
        <v>34525</v>
      </c>
      <c r="J901" s="64" t="s">
        <v>2</v>
      </c>
      <c r="K901" s="64" t="s">
        <v>2</v>
      </c>
      <c r="L901" s="63">
        <f>L902+L970+L1027+L1050+L1083+L1314+L1469+L1608+L1631+L1727+L1735+L1740</f>
        <v>969675681.66000009</v>
      </c>
      <c r="M901" s="63">
        <f>M902+M970+M1027+M1050+M1083+M1314+M1469+M1608+M1631+M1727+M1735+M1740</f>
        <v>945468341.92999995</v>
      </c>
      <c r="N901" s="63">
        <f>N902+N970+N1027+N1050+N1083+N1314+N1469+N1608+N1631+N1727+N1735+N1740</f>
        <v>0</v>
      </c>
      <c r="O901" s="63">
        <f>O902+O970+O1027+O1050+O1083+O1314+O1469+O1608+O1631+O1727+O1735+O1740</f>
        <v>23030000</v>
      </c>
      <c r="P901" s="63">
        <f>P902+P970+P1027+P1050+P1083+P1314+P1469+P1608+P1631+P1727+P1735+P1740</f>
        <v>1210367.02</v>
      </c>
      <c r="Q901" s="451">
        <f>M901+N901+O901+P901</f>
        <v>969708708.94999993</v>
      </c>
    </row>
    <row r="902" spans="1:17" s="6" customFormat="1" ht="15.75" customHeight="1">
      <c r="A902" s="553" t="s">
        <v>296</v>
      </c>
      <c r="B902" s="554"/>
      <c r="C902" s="554"/>
      <c r="D902" s="554"/>
      <c r="E902" s="555"/>
      <c r="F902" s="71">
        <v>13</v>
      </c>
      <c r="G902" s="439" t="s">
        <v>2</v>
      </c>
      <c r="H902" s="451">
        <f>H904+H912+H919+H923+H931+H939+H942+H949+H954+H958+H961+H964+H967</f>
        <v>52169.9</v>
      </c>
      <c r="I902" s="69">
        <f>I904+I912+I919+I923+I931+I939+I942+I949+I954+I958+I961+I964+I967</f>
        <v>1479</v>
      </c>
      <c r="J902" s="431" t="s">
        <v>2</v>
      </c>
      <c r="K902" s="50" t="s">
        <v>2</v>
      </c>
      <c r="L902" s="451">
        <f>L904+L912+L919+L923+L931+L939+L942+L949+L954+L958+L961+L964+L967</f>
        <v>41843318.799999997</v>
      </c>
      <c r="M902" s="451">
        <f>M904+M912+M919+M923+M931+M939+M942+M949+M954+M958+M961+M964+M967</f>
        <v>40093318.799999997</v>
      </c>
      <c r="N902" s="451">
        <f>N904+N912+N919+N923+N931+N939+N942+N949+N954+N958+N961+N964+N967</f>
        <v>0</v>
      </c>
      <c r="O902" s="451">
        <f>O904+O912+O919+O923+O931+O939+O942+O949+O954+O958+O961+O964+O967+O903</f>
        <v>1670000</v>
      </c>
      <c r="P902" s="451">
        <f>P904+P912+P919+P923+P931+P939+P942+P949+P954+P958+P961+P964+P967</f>
        <v>87500</v>
      </c>
      <c r="Q902" s="451">
        <f t="shared" si="342"/>
        <v>41850818.799999997</v>
      </c>
    </row>
    <row r="903" spans="1:17" s="6" customFormat="1" ht="15.75" customHeight="1">
      <c r="A903" s="431"/>
      <c r="B903" s="481" t="s">
        <v>275</v>
      </c>
      <c r="C903" s="482"/>
      <c r="D903" s="482"/>
      <c r="E903" s="482"/>
      <c r="F903" s="482"/>
      <c r="G903" s="482"/>
      <c r="H903" s="482"/>
      <c r="I903" s="483"/>
      <c r="J903" s="431" t="s">
        <v>2</v>
      </c>
      <c r="K903" s="50" t="s">
        <v>2</v>
      </c>
      <c r="L903" s="403"/>
      <c r="M903" s="403"/>
      <c r="N903" s="403"/>
      <c r="O903" s="403">
        <v>7500</v>
      </c>
      <c r="P903" s="403"/>
      <c r="Q903" s="451">
        <f t="shared" si="342"/>
        <v>7500</v>
      </c>
    </row>
    <row r="904" spans="1:17" s="6" customFormat="1" ht="15.75" customHeight="1">
      <c r="A904" s="424">
        <v>1</v>
      </c>
      <c r="B904" s="439">
        <v>71951000</v>
      </c>
      <c r="C904" s="68" t="s">
        <v>13</v>
      </c>
      <c r="D904" s="68" t="s">
        <v>13</v>
      </c>
      <c r="E904" s="70" t="s">
        <v>119</v>
      </c>
      <c r="F904" s="71">
        <v>12</v>
      </c>
      <c r="G904" s="439" t="s">
        <v>38</v>
      </c>
      <c r="H904" s="451">
        <v>4468</v>
      </c>
      <c r="I904" s="69">
        <v>183</v>
      </c>
      <c r="J904" s="423" t="s">
        <v>39</v>
      </c>
      <c r="K904" s="67" t="s">
        <v>2</v>
      </c>
      <c r="L904" s="88">
        <f>L905+L906+L907+L908+L909+L910+L911</f>
        <v>16911940.949999999</v>
      </c>
      <c r="M904" s="88">
        <f t="shared" ref="M904:P904" si="348">M905+M906+M907+M908+M909+M910+M911</f>
        <v>16911940.949999999</v>
      </c>
      <c r="N904" s="88">
        <f t="shared" si="348"/>
        <v>0</v>
      </c>
      <c r="O904" s="88">
        <f t="shared" si="348"/>
        <v>0</v>
      </c>
      <c r="P904" s="88">
        <f t="shared" si="348"/>
        <v>0</v>
      </c>
      <c r="Q904" s="451">
        <f t="shared" si="342"/>
        <v>16911940.949999999</v>
      </c>
    </row>
    <row r="905" spans="1:17" s="6" customFormat="1" ht="15.75" customHeight="1">
      <c r="A905" s="425"/>
      <c r="B905" s="439">
        <v>71951000</v>
      </c>
      <c r="C905" s="68" t="s">
        <v>13</v>
      </c>
      <c r="D905" s="68"/>
      <c r="E905" s="70"/>
      <c r="F905" s="71"/>
      <c r="G905" s="439"/>
      <c r="H905" s="82"/>
      <c r="I905" s="69"/>
      <c r="J905" s="423" t="s">
        <v>98</v>
      </c>
      <c r="K905" s="67">
        <v>10</v>
      </c>
      <c r="L905" s="88">
        <v>3294398.33</v>
      </c>
      <c r="M905" s="88">
        <v>3294398.33</v>
      </c>
      <c r="N905" s="88"/>
      <c r="O905" s="88"/>
      <c r="P905" s="88"/>
      <c r="Q905" s="451">
        <f t="shared" si="342"/>
        <v>3294398.33</v>
      </c>
    </row>
    <row r="906" spans="1:17" s="6" customFormat="1" ht="31.5" customHeight="1">
      <c r="A906" s="425"/>
      <c r="B906" s="439">
        <v>71951000</v>
      </c>
      <c r="C906" s="68" t="s">
        <v>13</v>
      </c>
      <c r="D906" s="68"/>
      <c r="E906" s="70"/>
      <c r="F906" s="71"/>
      <c r="G906" s="439"/>
      <c r="H906" s="82"/>
      <c r="I906" s="69"/>
      <c r="J906" s="423" t="s">
        <v>105</v>
      </c>
      <c r="K906" s="67" t="s">
        <v>106</v>
      </c>
      <c r="L906" s="88">
        <v>1236971.3600000001</v>
      </c>
      <c r="M906" s="88">
        <f>L906</f>
        <v>1236971.3600000001</v>
      </c>
      <c r="N906" s="88"/>
      <c r="O906" s="88"/>
      <c r="P906" s="88"/>
      <c r="Q906" s="451">
        <f t="shared" si="342"/>
        <v>1236971.3600000001</v>
      </c>
    </row>
    <row r="907" spans="1:17" s="6" customFormat="1" ht="31.5" customHeight="1">
      <c r="A907" s="425"/>
      <c r="B907" s="439">
        <v>71951000</v>
      </c>
      <c r="C907" s="68" t="s">
        <v>13</v>
      </c>
      <c r="D907" s="68"/>
      <c r="E907" s="70"/>
      <c r="F907" s="71"/>
      <c r="G907" s="439"/>
      <c r="H907" s="82"/>
      <c r="I907" s="69"/>
      <c r="J907" s="423" t="s">
        <v>107</v>
      </c>
      <c r="K907" s="67" t="s">
        <v>108</v>
      </c>
      <c r="L907" s="88">
        <v>1111925.21</v>
      </c>
      <c r="M907" s="88">
        <f t="shared" ref="M907:M910" si="349">L907</f>
        <v>1111925.21</v>
      </c>
      <c r="N907" s="88"/>
      <c r="O907" s="88"/>
      <c r="P907" s="88"/>
      <c r="Q907" s="451">
        <f t="shared" si="342"/>
        <v>1111925.21</v>
      </c>
    </row>
    <row r="908" spans="1:17" s="6" customFormat="1" ht="31.5" customHeight="1">
      <c r="A908" s="425"/>
      <c r="B908" s="439">
        <v>71951000</v>
      </c>
      <c r="C908" s="68" t="s">
        <v>13</v>
      </c>
      <c r="D908" s="68"/>
      <c r="E908" s="70"/>
      <c r="F908" s="71"/>
      <c r="G908" s="439"/>
      <c r="H908" s="82"/>
      <c r="I908" s="69"/>
      <c r="J908" s="423" t="s">
        <v>112</v>
      </c>
      <c r="K908" s="67" t="s">
        <v>113</v>
      </c>
      <c r="L908" s="88">
        <v>5135432.75</v>
      </c>
      <c r="M908" s="88">
        <f t="shared" si="349"/>
        <v>5135432.75</v>
      </c>
      <c r="N908" s="88"/>
      <c r="O908" s="88"/>
      <c r="P908" s="88"/>
      <c r="Q908" s="451">
        <f t="shared" si="342"/>
        <v>5135432.75</v>
      </c>
    </row>
    <row r="909" spans="1:17" s="6" customFormat="1" ht="31.5" customHeight="1">
      <c r="A909" s="425"/>
      <c r="B909" s="439">
        <v>71951000</v>
      </c>
      <c r="C909" s="68" t="s">
        <v>13</v>
      </c>
      <c r="D909" s="68"/>
      <c r="E909" s="70"/>
      <c r="F909" s="71"/>
      <c r="G909" s="439"/>
      <c r="H909" s="82"/>
      <c r="I909" s="69"/>
      <c r="J909" s="423" t="s">
        <v>103</v>
      </c>
      <c r="K909" s="67" t="s">
        <v>104</v>
      </c>
      <c r="L909" s="88">
        <v>993098.53</v>
      </c>
      <c r="M909" s="88">
        <f t="shared" si="349"/>
        <v>993098.53</v>
      </c>
      <c r="N909" s="88"/>
      <c r="O909" s="88"/>
      <c r="P909" s="88"/>
      <c r="Q909" s="451">
        <f t="shared" si="342"/>
        <v>993098.53</v>
      </c>
    </row>
    <row r="910" spans="1:17" s="6" customFormat="1" ht="15.75">
      <c r="A910" s="425"/>
      <c r="B910" s="439">
        <v>71951000</v>
      </c>
      <c r="C910" s="68" t="s">
        <v>13</v>
      </c>
      <c r="D910" s="68"/>
      <c r="E910" s="68"/>
      <c r="F910" s="69"/>
      <c r="G910" s="439"/>
      <c r="H910" s="82"/>
      <c r="I910" s="69"/>
      <c r="J910" s="423" t="s">
        <v>110</v>
      </c>
      <c r="K910" s="67">
        <v>11</v>
      </c>
      <c r="L910" s="88">
        <v>4785781.96</v>
      </c>
      <c r="M910" s="88">
        <f t="shared" si="349"/>
        <v>4785781.96</v>
      </c>
      <c r="N910" s="88"/>
      <c r="O910" s="88"/>
      <c r="P910" s="88"/>
      <c r="Q910" s="451">
        <f t="shared" si="342"/>
        <v>4785781.96</v>
      </c>
    </row>
    <row r="911" spans="1:17" s="6" customFormat="1" ht="15.75" customHeight="1">
      <c r="A911" s="426"/>
      <c r="B911" s="439">
        <v>71951000</v>
      </c>
      <c r="C911" s="68" t="s">
        <v>13</v>
      </c>
      <c r="D911" s="68"/>
      <c r="E911" s="68"/>
      <c r="F911" s="71"/>
      <c r="G911" s="83"/>
      <c r="H911" s="82"/>
      <c r="I911" s="69"/>
      <c r="J911" s="423" t="s">
        <v>100</v>
      </c>
      <c r="K911" s="67" t="s">
        <v>181</v>
      </c>
      <c r="L911" s="451">
        <f>ROUND((L910+L909+L908+L907+L906+L905)*2.14%,2)</f>
        <v>354332.81</v>
      </c>
      <c r="M911" s="451">
        <f>L911</f>
        <v>354332.81</v>
      </c>
      <c r="N911" s="88"/>
      <c r="O911" s="88"/>
      <c r="P911" s="88"/>
      <c r="Q911" s="451">
        <f t="shared" si="342"/>
        <v>354332.81</v>
      </c>
    </row>
    <row r="912" spans="1:17" s="6" customFormat="1" ht="33" customHeight="1">
      <c r="A912" s="471">
        <v>2</v>
      </c>
      <c r="B912" s="439">
        <v>71951000</v>
      </c>
      <c r="C912" s="68" t="s">
        <v>13</v>
      </c>
      <c r="D912" s="68" t="s">
        <v>13</v>
      </c>
      <c r="E912" s="70" t="s">
        <v>71</v>
      </c>
      <c r="F912" s="71">
        <v>17</v>
      </c>
      <c r="G912" s="439" t="s">
        <v>38</v>
      </c>
      <c r="H912" s="451">
        <v>3396.9</v>
      </c>
      <c r="I912" s="69">
        <v>152</v>
      </c>
      <c r="J912" s="423" t="s">
        <v>39</v>
      </c>
      <c r="K912" s="67" t="s">
        <v>2</v>
      </c>
      <c r="L912" s="88">
        <f>L913+L914+L915+L916+L917+L918</f>
        <v>6404572.7699999996</v>
      </c>
      <c r="M912" s="88">
        <f t="shared" ref="M912:P912" si="350">M913+M914+M915+M916+M917+M918</f>
        <v>6404572.7699999996</v>
      </c>
      <c r="N912" s="88">
        <f t="shared" si="350"/>
        <v>0</v>
      </c>
      <c r="O912" s="88">
        <f t="shared" si="350"/>
        <v>0</v>
      </c>
      <c r="P912" s="88">
        <f t="shared" si="350"/>
        <v>0</v>
      </c>
      <c r="Q912" s="451">
        <f t="shared" si="342"/>
        <v>6404572.7699999996</v>
      </c>
    </row>
    <row r="913" spans="1:17" s="6" customFormat="1" ht="15.75" customHeight="1">
      <c r="A913" s="472"/>
      <c r="B913" s="439">
        <v>71951000</v>
      </c>
      <c r="C913" s="68" t="s">
        <v>13</v>
      </c>
      <c r="D913" s="68"/>
      <c r="E913" s="68"/>
      <c r="F913" s="71"/>
      <c r="G913" s="439"/>
      <c r="H913" s="82"/>
      <c r="I913" s="69"/>
      <c r="J913" s="423" t="s">
        <v>98</v>
      </c>
      <c r="K913" s="67">
        <v>10</v>
      </c>
      <c r="L913" s="88">
        <v>1218253.2</v>
      </c>
      <c r="M913" s="88">
        <v>1218253.2</v>
      </c>
      <c r="N913" s="88"/>
      <c r="O913" s="88"/>
      <c r="P913" s="88"/>
      <c r="Q913" s="451">
        <f t="shared" si="342"/>
        <v>1218253.2</v>
      </c>
    </row>
    <row r="914" spans="1:17" ht="30.75" customHeight="1">
      <c r="A914" s="472"/>
      <c r="B914" s="439">
        <v>71951000</v>
      </c>
      <c r="C914" s="68" t="s">
        <v>13</v>
      </c>
      <c r="D914" s="68"/>
      <c r="E914" s="68"/>
      <c r="F914" s="71"/>
      <c r="G914" s="439"/>
      <c r="H914" s="82"/>
      <c r="I914" s="69"/>
      <c r="J914" s="423" t="s">
        <v>105</v>
      </c>
      <c r="K914" s="67" t="s">
        <v>106</v>
      </c>
      <c r="L914" s="88">
        <v>778067.10000000009</v>
      </c>
      <c r="M914" s="88">
        <v>778067.10000000009</v>
      </c>
      <c r="N914" s="88"/>
      <c r="O914" s="88"/>
      <c r="P914" s="88"/>
      <c r="Q914" s="451">
        <f t="shared" si="342"/>
        <v>778067.10000000009</v>
      </c>
    </row>
    <row r="915" spans="1:17" s="6" customFormat="1" ht="30.75" customHeight="1">
      <c r="A915" s="472"/>
      <c r="B915" s="439">
        <v>71951000</v>
      </c>
      <c r="C915" s="68" t="s">
        <v>13</v>
      </c>
      <c r="D915" s="68"/>
      <c r="E915" s="68"/>
      <c r="F915" s="71"/>
      <c r="G915" s="439"/>
      <c r="H915" s="82"/>
      <c r="I915" s="69"/>
      <c r="J915" s="423" t="s">
        <v>107</v>
      </c>
      <c r="K915" s="67" t="s">
        <v>108</v>
      </c>
      <c r="L915" s="88">
        <v>419160</v>
      </c>
      <c r="M915" s="88">
        <v>419160</v>
      </c>
      <c r="N915" s="88"/>
      <c r="O915" s="88"/>
      <c r="P915" s="88"/>
      <c r="Q915" s="451">
        <f t="shared" si="342"/>
        <v>419160</v>
      </c>
    </row>
    <row r="916" spans="1:17" ht="30.75" customHeight="1">
      <c r="A916" s="472"/>
      <c r="B916" s="439">
        <v>71951000</v>
      </c>
      <c r="C916" s="68" t="s">
        <v>13</v>
      </c>
      <c r="D916" s="68"/>
      <c r="E916" s="68"/>
      <c r="F916" s="71"/>
      <c r="G916" s="439"/>
      <c r="H916" s="82"/>
      <c r="I916" s="69"/>
      <c r="J916" s="423" t="s">
        <v>112</v>
      </c>
      <c r="K916" s="67" t="s">
        <v>113</v>
      </c>
      <c r="L916" s="88">
        <v>3230237.5</v>
      </c>
      <c r="M916" s="88">
        <v>3230237.5</v>
      </c>
      <c r="N916" s="88"/>
      <c r="O916" s="88"/>
      <c r="P916" s="88"/>
      <c r="Q916" s="451">
        <f t="shared" si="342"/>
        <v>3230237.5</v>
      </c>
    </row>
    <row r="917" spans="1:17" ht="33.75" customHeight="1">
      <c r="A917" s="472"/>
      <c r="B917" s="439">
        <v>71951000</v>
      </c>
      <c r="C917" s="68" t="s">
        <v>13</v>
      </c>
      <c r="D917" s="68"/>
      <c r="E917" s="68"/>
      <c r="F917" s="71"/>
      <c r="G917" s="439"/>
      <c r="H917" s="82"/>
      <c r="I917" s="69"/>
      <c r="J917" s="423" t="s">
        <v>103</v>
      </c>
      <c r="K917" s="67" t="s">
        <v>104</v>
      </c>
      <c r="L917" s="88">
        <v>624668.70000000007</v>
      </c>
      <c r="M917" s="88">
        <v>624668.70000000007</v>
      </c>
      <c r="N917" s="88"/>
      <c r="O917" s="88"/>
      <c r="P917" s="88"/>
      <c r="Q917" s="451">
        <f t="shared" si="342"/>
        <v>624668.70000000007</v>
      </c>
    </row>
    <row r="918" spans="1:17" ht="22.5" customHeight="1">
      <c r="A918" s="473"/>
      <c r="B918" s="439">
        <v>71951000</v>
      </c>
      <c r="C918" s="68" t="s">
        <v>13</v>
      </c>
      <c r="D918" s="68"/>
      <c r="E918" s="68"/>
      <c r="F918" s="69"/>
      <c r="G918" s="439"/>
      <c r="H918" s="82"/>
      <c r="I918" s="69"/>
      <c r="J918" s="423" t="s">
        <v>100</v>
      </c>
      <c r="K918" s="67">
        <v>21</v>
      </c>
      <c r="L918" s="451">
        <f>ROUND((L917+L916+L915+L914+L913)*2.14%,2)</f>
        <v>134186.26999999999</v>
      </c>
      <c r="M918" s="451">
        <f>L918</f>
        <v>134186.26999999999</v>
      </c>
      <c r="N918" s="88"/>
      <c r="O918" s="88"/>
      <c r="P918" s="88"/>
      <c r="Q918" s="451">
        <f t="shared" si="342"/>
        <v>134186.26999999999</v>
      </c>
    </row>
    <row r="919" spans="1:17" ht="33.75" customHeight="1">
      <c r="A919" s="471">
        <v>3</v>
      </c>
      <c r="B919" s="439">
        <v>71951000</v>
      </c>
      <c r="C919" s="68" t="s">
        <v>13</v>
      </c>
      <c r="D919" s="68" t="s">
        <v>13</v>
      </c>
      <c r="E919" s="70" t="s">
        <v>182</v>
      </c>
      <c r="F919" s="71">
        <v>49</v>
      </c>
      <c r="G919" s="439" t="s">
        <v>38</v>
      </c>
      <c r="H919" s="451">
        <v>3456.2</v>
      </c>
      <c r="I919" s="69">
        <v>53</v>
      </c>
      <c r="J919" s="423" t="s">
        <v>39</v>
      </c>
      <c r="K919" s="67" t="s">
        <v>2</v>
      </c>
      <c r="L919" s="451">
        <f>L920+L921+L922</f>
        <v>2274868.1100000003</v>
      </c>
      <c r="M919" s="451">
        <f>M920+M921+M922</f>
        <v>2274868.1100000003</v>
      </c>
      <c r="N919" s="451">
        <f>N920+N921+N922</f>
        <v>0</v>
      </c>
      <c r="O919" s="451">
        <f t="shared" ref="O919:P919" si="351">O920+O921+O922</f>
        <v>0</v>
      </c>
      <c r="P919" s="451">
        <f t="shared" si="351"/>
        <v>0</v>
      </c>
      <c r="Q919" s="451">
        <f>M919+N919+O919+P919</f>
        <v>2274868.1100000003</v>
      </c>
    </row>
    <row r="920" spans="1:17" s="6" customFormat="1" ht="15.75" customHeight="1">
      <c r="A920" s="472"/>
      <c r="B920" s="439">
        <v>71951000</v>
      </c>
      <c r="C920" s="68" t="s">
        <v>13</v>
      </c>
      <c r="D920" s="68"/>
      <c r="E920" s="68"/>
      <c r="F920" s="71"/>
      <c r="G920" s="439"/>
      <c r="H920" s="82"/>
      <c r="I920" s="69"/>
      <c r="J920" s="423" t="s">
        <v>98</v>
      </c>
      <c r="K920" s="67">
        <v>10</v>
      </c>
      <c r="L920" s="88">
        <v>1443547.11</v>
      </c>
      <c r="M920" s="88">
        <f>L920</f>
        <v>1443547.11</v>
      </c>
      <c r="N920" s="88"/>
      <c r="O920" s="88"/>
      <c r="P920" s="88"/>
      <c r="Q920" s="451">
        <f>M920+N920+O920+P920</f>
        <v>1443547.11</v>
      </c>
    </row>
    <row r="921" spans="1:17" s="6" customFormat="1" ht="31.5" customHeight="1">
      <c r="A921" s="472"/>
      <c r="B921" s="439">
        <v>71951000</v>
      </c>
      <c r="C921" s="68" t="s">
        <v>13</v>
      </c>
      <c r="D921" s="68"/>
      <c r="E921" s="68"/>
      <c r="F921" s="71"/>
      <c r="G921" s="439"/>
      <c r="H921" s="82"/>
      <c r="I921" s="69"/>
      <c r="J921" s="423" t="s">
        <v>103</v>
      </c>
      <c r="K921" s="67" t="s">
        <v>104</v>
      </c>
      <c r="L921" s="88">
        <v>783658.79</v>
      </c>
      <c r="M921" s="88">
        <f t="shared" ref="M921:M940" si="352">L921</f>
        <v>783658.79</v>
      </c>
      <c r="N921" s="88"/>
      <c r="O921" s="88"/>
      <c r="P921" s="88"/>
      <c r="Q921" s="451">
        <f>M921+N921+O921+P921</f>
        <v>783658.79</v>
      </c>
    </row>
    <row r="922" spans="1:17" s="6" customFormat="1" ht="15.75" customHeight="1">
      <c r="A922" s="473"/>
      <c r="B922" s="439">
        <v>71951000</v>
      </c>
      <c r="C922" s="68" t="s">
        <v>13</v>
      </c>
      <c r="D922" s="68"/>
      <c r="E922" s="68"/>
      <c r="F922" s="69"/>
      <c r="G922" s="439"/>
      <c r="H922" s="82"/>
      <c r="I922" s="69"/>
      <c r="J922" s="423" t="s">
        <v>100</v>
      </c>
      <c r="K922" s="67">
        <v>21</v>
      </c>
      <c r="L922" s="451">
        <f>ROUND((L921+L920)*2.14%,2)</f>
        <v>47662.21</v>
      </c>
      <c r="M922" s="451">
        <f>L922</f>
        <v>47662.21</v>
      </c>
      <c r="N922" s="88"/>
      <c r="O922" s="88"/>
      <c r="P922" s="88"/>
      <c r="Q922" s="451">
        <f>M922+N922+O922+P922</f>
        <v>47662.21</v>
      </c>
    </row>
    <row r="923" spans="1:17" s="6" customFormat="1" ht="15.75" customHeight="1">
      <c r="A923" s="471">
        <v>4</v>
      </c>
      <c r="B923" s="439">
        <v>71951000</v>
      </c>
      <c r="C923" s="68" t="s">
        <v>13</v>
      </c>
      <c r="D923" s="68" t="s">
        <v>13</v>
      </c>
      <c r="E923" s="70" t="s">
        <v>70</v>
      </c>
      <c r="F923" s="71">
        <v>56</v>
      </c>
      <c r="G923" s="422" t="s">
        <v>38</v>
      </c>
      <c r="H923" s="451">
        <v>2771.4</v>
      </c>
      <c r="I923" s="69">
        <v>93</v>
      </c>
      <c r="J923" s="423" t="s">
        <v>39</v>
      </c>
      <c r="K923" s="67" t="s">
        <v>2</v>
      </c>
      <c r="L923" s="88">
        <f>L924+L925+L926+L927+L928+L929+L930</f>
        <v>3778487.33</v>
      </c>
      <c r="M923" s="88">
        <f>M924+M925+M926+M927+M928+M929+M930</f>
        <v>3528487.33</v>
      </c>
      <c r="N923" s="88"/>
      <c r="O923" s="88">
        <f t="shared" ref="O923:P923" si="353">O924+O925+O926+O927+O928+O929+O930</f>
        <v>237500</v>
      </c>
      <c r="P923" s="88">
        <f t="shared" si="353"/>
        <v>12500</v>
      </c>
      <c r="Q923" s="451">
        <f t="shared" si="342"/>
        <v>3778487.33</v>
      </c>
    </row>
    <row r="924" spans="1:17" s="6" customFormat="1" ht="31.5" customHeight="1">
      <c r="A924" s="472"/>
      <c r="B924" s="439">
        <v>71951000</v>
      </c>
      <c r="C924" s="68" t="s">
        <v>13</v>
      </c>
      <c r="D924" s="68"/>
      <c r="E924" s="68"/>
      <c r="F924" s="71"/>
      <c r="G924" s="439"/>
      <c r="H924" s="82"/>
      <c r="I924" s="69"/>
      <c r="J924" s="423" t="s">
        <v>105</v>
      </c>
      <c r="K924" s="67" t="s">
        <v>106</v>
      </c>
      <c r="L924" s="88">
        <v>540269.46000000008</v>
      </c>
      <c r="M924" s="88">
        <f t="shared" si="352"/>
        <v>540269.46000000008</v>
      </c>
      <c r="N924" s="88"/>
      <c r="O924" s="88"/>
      <c r="P924" s="88"/>
      <c r="Q924" s="451">
        <f t="shared" si="342"/>
        <v>540269.46000000008</v>
      </c>
    </row>
    <row r="925" spans="1:17" s="6" customFormat="1" ht="31.5" customHeight="1">
      <c r="A925" s="472"/>
      <c r="B925" s="439">
        <v>71951000</v>
      </c>
      <c r="C925" s="68" t="s">
        <v>13</v>
      </c>
      <c r="D925" s="68"/>
      <c r="E925" s="68"/>
      <c r="F925" s="71"/>
      <c r="G925" s="439"/>
      <c r="H925" s="82"/>
      <c r="I925" s="69"/>
      <c r="J925" s="423" t="s">
        <v>107</v>
      </c>
      <c r="K925" s="67" t="s">
        <v>108</v>
      </c>
      <c r="L925" s="88">
        <v>217963.2</v>
      </c>
      <c r="M925" s="88">
        <v>217963.2</v>
      </c>
      <c r="N925" s="88"/>
      <c r="O925" s="88"/>
      <c r="P925" s="88"/>
      <c r="Q925" s="451">
        <f t="shared" si="342"/>
        <v>217963.2</v>
      </c>
    </row>
    <row r="926" spans="1:17" s="6" customFormat="1" ht="31.5" customHeight="1">
      <c r="A926" s="472"/>
      <c r="B926" s="439">
        <v>71951000</v>
      </c>
      <c r="C926" s="68" t="s">
        <v>13</v>
      </c>
      <c r="D926" s="68"/>
      <c r="E926" s="68"/>
      <c r="F926" s="71"/>
      <c r="G926" s="439"/>
      <c r="H926" s="82"/>
      <c r="I926" s="69"/>
      <c r="J926" s="423" t="s">
        <v>112</v>
      </c>
      <c r="K926" s="67" t="s">
        <v>113</v>
      </c>
      <c r="L926" s="88">
        <v>2242992.5</v>
      </c>
      <c r="M926" s="88">
        <f t="shared" si="352"/>
        <v>2242992.5</v>
      </c>
      <c r="N926" s="88"/>
      <c r="O926" s="88"/>
      <c r="P926" s="88"/>
      <c r="Q926" s="451">
        <f t="shared" si="342"/>
        <v>2242992.5</v>
      </c>
    </row>
    <row r="927" spans="1:17" s="6" customFormat="1" ht="31.5" customHeight="1">
      <c r="A927" s="472"/>
      <c r="B927" s="439">
        <v>71951000</v>
      </c>
      <c r="C927" s="68" t="s">
        <v>13</v>
      </c>
      <c r="D927" s="68"/>
      <c r="E927" s="68"/>
      <c r="F927" s="71"/>
      <c r="G927" s="439"/>
      <c r="H927" s="82"/>
      <c r="I927" s="69"/>
      <c r="J927" s="423" t="s">
        <v>103</v>
      </c>
      <c r="K927" s="67" t="s">
        <v>104</v>
      </c>
      <c r="L927" s="88">
        <v>433753.62</v>
      </c>
      <c r="M927" s="88">
        <f t="shared" si="352"/>
        <v>433753.62</v>
      </c>
      <c r="N927" s="88"/>
      <c r="O927" s="88"/>
      <c r="P927" s="88"/>
      <c r="Q927" s="451">
        <f t="shared" si="342"/>
        <v>433753.62</v>
      </c>
    </row>
    <row r="928" spans="1:17" s="6" customFormat="1" ht="15.75" customHeight="1">
      <c r="A928" s="472"/>
      <c r="B928" s="439">
        <v>71951000</v>
      </c>
      <c r="C928" s="68" t="s">
        <v>13</v>
      </c>
      <c r="D928" s="68"/>
      <c r="E928" s="68"/>
      <c r="F928" s="71"/>
      <c r="G928" s="439"/>
      <c r="H928" s="82"/>
      <c r="I928" s="69"/>
      <c r="J928" s="423" t="s">
        <v>100</v>
      </c>
      <c r="K928" s="67">
        <v>21</v>
      </c>
      <c r="L928" s="451">
        <f>ROUND((L927+L926+L925+L924)*2.14%,2)</f>
        <v>73508.55</v>
      </c>
      <c r="M928" s="451">
        <f>L928</f>
        <v>73508.55</v>
      </c>
      <c r="N928" s="88"/>
      <c r="O928" s="88"/>
      <c r="P928" s="88"/>
      <c r="Q928" s="451">
        <f t="shared" si="342"/>
        <v>73508.55</v>
      </c>
    </row>
    <row r="929" spans="1:17" s="6" customFormat="1" ht="51.75" customHeight="1">
      <c r="A929" s="472"/>
      <c r="B929" s="94">
        <v>71951000</v>
      </c>
      <c r="C929" s="68" t="s">
        <v>13</v>
      </c>
      <c r="D929" s="68"/>
      <c r="E929" s="101"/>
      <c r="F929" s="100"/>
      <c r="G929" s="439"/>
      <c r="H929" s="82"/>
      <c r="I929" s="69"/>
      <c r="J929" s="423" t="s">
        <v>48</v>
      </c>
      <c r="K929" s="89" t="s">
        <v>40</v>
      </c>
      <c r="L929" s="88">
        <v>250000</v>
      </c>
      <c r="M929" s="88"/>
      <c r="N929" s="88"/>
      <c r="O929" s="403">
        <f>L929*0.95</f>
        <v>237500</v>
      </c>
      <c r="P929" s="403">
        <f>L929*0.05</f>
        <v>12500</v>
      </c>
      <c r="Q929" s="451">
        <f t="shared" si="342"/>
        <v>250000</v>
      </c>
    </row>
    <row r="930" spans="1:17" s="6" customFormat="1" ht="96.75" customHeight="1">
      <c r="A930" s="473"/>
      <c r="B930" s="94">
        <v>71951000</v>
      </c>
      <c r="C930" s="68" t="s">
        <v>13</v>
      </c>
      <c r="D930" s="68"/>
      <c r="E930" s="101"/>
      <c r="F930" s="100"/>
      <c r="G930" s="439"/>
      <c r="H930" s="82"/>
      <c r="I930" s="69"/>
      <c r="J930" s="423" t="s">
        <v>352</v>
      </c>
      <c r="K930" s="67" t="s">
        <v>185</v>
      </c>
      <c r="L930" s="88">
        <v>20000</v>
      </c>
      <c r="M930" s="403">
        <f t="shared" ref="M930" si="354">L930</f>
        <v>20000</v>
      </c>
      <c r="N930" s="403"/>
      <c r="O930" s="403"/>
      <c r="P930" s="403"/>
      <c r="Q930" s="451">
        <f t="shared" si="342"/>
        <v>20000</v>
      </c>
    </row>
    <row r="931" spans="1:17" s="6" customFormat="1" ht="15.75" customHeight="1">
      <c r="A931" s="471">
        <v>5</v>
      </c>
      <c r="B931" s="439">
        <v>71951000</v>
      </c>
      <c r="C931" s="68" t="s">
        <v>13</v>
      </c>
      <c r="D931" s="68" t="s">
        <v>13</v>
      </c>
      <c r="E931" s="70" t="s">
        <v>118</v>
      </c>
      <c r="F931" s="71">
        <v>17</v>
      </c>
      <c r="G931" s="439" t="s">
        <v>38</v>
      </c>
      <c r="H931" s="451">
        <v>3578.2</v>
      </c>
      <c r="I931" s="69">
        <v>104</v>
      </c>
      <c r="J931" s="423" t="s">
        <v>39</v>
      </c>
      <c r="K931" s="67" t="s">
        <v>2</v>
      </c>
      <c r="L931" s="88">
        <f>L932+L933+L934+L935+L936+L937+L938</f>
        <v>2034938.5700000003</v>
      </c>
      <c r="M931" s="88">
        <f t="shared" ref="M931:P931" si="355">M932+M933+M934+M935+M936+M937+M938</f>
        <v>1784938.5700000003</v>
      </c>
      <c r="N931" s="88">
        <f t="shared" si="355"/>
        <v>0</v>
      </c>
      <c r="O931" s="88">
        <f t="shared" si="355"/>
        <v>237500</v>
      </c>
      <c r="P931" s="88">
        <f t="shared" si="355"/>
        <v>12500</v>
      </c>
      <c r="Q931" s="451">
        <f t="shared" si="342"/>
        <v>2034938.5700000003</v>
      </c>
    </row>
    <row r="932" spans="1:17" s="6" customFormat="1" ht="31.5" customHeight="1">
      <c r="A932" s="472"/>
      <c r="B932" s="439">
        <v>71951000</v>
      </c>
      <c r="C932" s="68" t="s">
        <v>13</v>
      </c>
      <c r="D932" s="68"/>
      <c r="E932" s="68"/>
      <c r="F932" s="71"/>
      <c r="G932" s="439"/>
      <c r="H932" s="82"/>
      <c r="I932" s="69"/>
      <c r="J932" s="423" t="s">
        <v>105</v>
      </c>
      <c r="K932" s="67" t="s">
        <v>106</v>
      </c>
      <c r="L932" s="88">
        <v>431961.39</v>
      </c>
      <c r="M932" s="88">
        <f t="shared" si="352"/>
        <v>431961.39</v>
      </c>
      <c r="N932" s="88"/>
      <c r="O932" s="88"/>
      <c r="P932" s="88"/>
      <c r="Q932" s="451">
        <f t="shared" si="342"/>
        <v>431961.39</v>
      </c>
    </row>
    <row r="933" spans="1:17" s="6" customFormat="1" ht="31.5" customHeight="1">
      <c r="A933" s="472"/>
      <c r="B933" s="439">
        <v>71951000</v>
      </c>
      <c r="C933" s="68" t="s">
        <v>13</v>
      </c>
      <c r="D933" s="68"/>
      <c r="E933" s="68"/>
      <c r="F933" s="71"/>
      <c r="G933" s="439"/>
      <c r="H933" s="82"/>
      <c r="I933" s="69"/>
      <c r="J933" s="423" t="s">
        <v>107</v>
      </c>
      <c r="K933" s="67" t="s">
        <v>108</v>
      </c>
      <c r="L933" s="88">
        <v>419160</v>
      </c>
      <c r="M933" s="88">
        <v>419160</v>
      </c>
      <c r="N933" s="88"/>
      <c r="O933" s="88"/>
      <c r="P933" s="88"/>
      <c r="Q933" s="451">
        <f t="shared" si="342"/>
        <v>419160</v>
      </c>
    </row>
    <row r="934" spans="1:17" s="6" customFormat="1" ht="31.5" customHeight="1">
      <c r="A934" s="472"/>
      <c r="B934" s="439">
        <v>71951000</v>
      </c>
      <c r="C934" s="68" t="s">
        <v>13</v>
      </c>
      <c r="D934" s="68"/>
      <c r="E934" s="68"/>
      <c r="F934" s="71"/>
      <c r="G934" s="439"/>
      <c r="H934" s="82"/>
      <c r="I934" s="69"/>
      <c r="J934" s="423" t="s">
        <v>112</v>
      </c>
      <c r="K934" s="67" t="s">
        <v>113</v>
      </c>
      <c r="L934" s="88">
        <v>530040</v>
      </c>
      <c r="M934" s="88">
        <v>530040</v>
      </c>
      <c r="N934" s="88"/>
      <c r="O934" s="88"/>
      <c r="P934" s="88"/>
      <c r="Q934" s="451">
        <f t="shared" si="342"/>
        <v>530040</v>
      </c>
    </row>
    <row r="935" spans="1:17" s="6" customFormat="1" ht="31.5" customHeight="1">
      <c r="A935" s="472"/>
      <c r="B935" s="439">
        <v>71951000</v>
      </c>
      <c r="C935" s="68" t="s">
        <v>13</v>
      </c>
      <c r="D935" s="68"/>
      <c r="E935" s="68"/>
      <c r="F935" s="71"/>
      <c r="G935" s="439"/>
      <c r="H935" s="82"/>
      <c r="I935" s="69"/>
      <c r="J935" s="423" t="s">
        <v>103</v>
      </c>
      <c r="K935" s="67" t="s">
        <v>104</v>
      </c>
      <c r="L935" s="88">
        <v>346798.83</v>
      </c>
      <c r="M935" s="88">
        <f t="shared" si="352"/>
        <v>346798.83</v>
      </c>
      <c r="N935" s="88"/>
      <c r="O935" s="88"/>
      <c r="P935" s="88"/>
      <c r="Q935" s="451">
        <f t="shared" si="342"/>
        <v>346798.83</v>
      </c>
    </row>
    <row r="936" spans="1:17" s="6" customFormat="1" ht="15.75" customHeight="1">
      <c r="A936" s="472"/>
      <c r="B936" s="439">
        <v>71951000</v>
      </c>
      <c r="C936" s="68" t="s">
        <v>13</v>
      </c>
      <c r="D936" s="68"/>
      <c r="E936" s="68"/>
      <c r="F936" s="71"/>
      <c r="G936" s="439"/>
      <c r="H936" s="82"/>
      <c r="I936" s="69"/>
      <c r="J936" s="423" t="s">
        <v>100</v>
      </c>
      <c r="K936" s="67">
        <v>21</v>
      </c>
      <c r="L936" s="451">
        <f>ROUND((L935+L934+L933+L932)*2.14%,2)</f>
        <v>36978.35</v>
      </c>
      <c r="M936" s="451">
        <f>L936</f>
        <v>36978.35</v>
      </c>
      <c r="N936" s="88"/>
      <c r="O936" s="88"/>
      <c r="P936" s="88"/>
      <c r="Q936" s="451">
        <f t="shared" si="342"/>
        <v>36978.35</v>
      </c>
    </row>
    <row r="937" spans="1:17" s="6" customFormat="1" ht="51.75" customHeight="1">
      <c r="A937" s="472"/>
      <c r="B937" s="94">
        <v>71951000</v>
      </c>
      <c r="C937" s="68" t="s">
        <v>13</v>
      </c>
      <c r="D937" s="68"/>
      <c r="E937" s="101"/>
      <c r="F937" s="100"/>
      <c r="G937" s="439"/>
      <c r="H937" s="82"/>
      <c r="I937" s="69"/>
      <c r="J937" s="423" t="s">
        <v>48</v>
      </c>
      <c r="K937" s="89" t="s">
        <v>40</v>
      </c>
      <c r="L937" s="88">
        <v>250000</v>
      </c>
      <c r="M937" s="88"/>
      <c r="N937" s="88"/>
      <c r="O937" s="403">
        <f>L937*0.95</f>
        <v>237500</v>
      </c>
      <c r="P937" s="403">
        <f>L937*0.05</f>
        <v>12500</v>
      </c>
      <c r="Q937" s="451">
        <f t="shared" si="342"/>
        <v>250000</v>
      </c>
    </row>
    <row r="938" spans="1:17" s="6" customFormat="1" ht="85.15" customHeight="1">
      <c r="A938" s="473"/>
      <c r="B938" s="94">
        <v>71951000</v>
      </c>
      <c r="C938" s="68" t="s">
        <v>13</v>
      </c>
      <c r="D938" s="68"/>
      <c r="E938" s="101"/>
      <c r="F938" s="100"/>
      <c r="G938" s="439"/>
      <c r="H938" s="82"/>
      <c r="I938" s="69"/>
      <c r="J938" s="423" t="s">
        <v>352</v>
      </c>
      <c r="K938" s="67" t="s">
        <v>185</v>
      </c>
      <c r="L938" s="88">
        <v>20000</v>
      </c>
      <c r="M938" s="403">
        <f t="shared" ref="M938" si="356">L938</f>
        <v>20000</v>
      </c>
      <c r="N938" s="403"/>
      <c r="O938" s="403"/>
      <c r="P938" s="403"/>
      <c r="Q938" s="451">
        <f t="shared" si="342"/>
        <v>20000</v>
      </c>
    </row>
    <row r="939" spans="1:17" s="6" customFormat="1" ht="15.75" customHeight="1">
      <c r="A939" s="471">
        <v>6</v>
      </c>
      <c r="B939" s="439">
        <v>71951000</v>
      </c>
      <c r="C939" s="68" t="s">
        <v>13</v>
      </c>
      <c r="D939" s="68" t="s">
        <v>13</v>
      </c>
      <c r="E939" s="70" t="s">
        <v>119</v>
      </c>
      <c r="F939" s="71">
        <v>23</v>
      </c>
      <c r="G939" s="439" t="s">
        <v>38</v>
      </c>
      <c r="H939" s="451">
        <v>4816.3</v>
      </c>
      <c r="I939" s="69">
        <v>127</v>
      </c>
      <c r="J939" s="423" t="s">
        <v>39</v>
      </c>
      <c r="K939" s="98" t="s">
        <v>2</v>
      </c>
      <c r="L939" s="88">
        <f>L940+L941</f>
        <v>1034872.61</v>
      </c>
      <c r="M939" s="88">
        <f t="shared" ref="M939:P939" si="357">M940+M941</f>
        <v>1034872.61</v>
      </c>
      <c r="N939" s="88">
        <f t="shared" si="357"/>
        <v>0</v>
      </c>
      <c r="O939" s="88">
        <f t="shared" si="357"/>
        <v>0</v>
      </c>
      <c r="P939" s="88">
        <f t="shared" si="357"/>
        <v>0</v>
      </c>
      <c r="Q939" s="451">
        <f t="shared" si="342"/>
        <v>1034872.61</v>
      </c>
    </row>
    <row r="940" spans="1:17" s="6" customFormat="1" ht="31.5" customHeight="1">
      <c r="A940" s="472"/>
      <c r="B940" s="439">
        <v>71951000</v>
      </c>
      <c r="C940" s="68" t="s">
        <v>13</v>
      </c>
      <c r="D940" s="68"/>
      <c r="E940" s="68"/>
      <c r="F940" s="71"/>
      <c r="G940" s="439"/>
      <c r="H940" s="82"/>
      <c r="I940" s="69"/>
      <c r="J940" s="423" t="s">
        <v>105</v>
      </c>
      <c r="K940" s="67" t="s">
        <v>106</v>
      </c>
      <c r="L940" s="88">
        <v>1013190.34</v>
      </c>
      <c r="M940" s="88">
        <f t="shared" si="352"/>
        <v>1013190.34</v>
      </c>
      <c r="N940" s="88"/>
      <c r="O940" s="88"/>
      <c r="P940" s="88"/>
      <c r="Q940" s="451">
        <f t="shared" si="342"/>
        <v>1013190.34</v>
      </c>
    </row>
    <row r="941" spans="1:17" s="6" customFormat="1" ht="15.75" customHeight="1">
      <c r="A941" s="473"/>
      <c r="B941" s="439">
        <v>71951000</v>
      </c>
      <c r="C941" s="68" t="s">
        <v>13</v>
      </c>
      <c r="D941" s="68"/>
      <c r="E941" s="68"/>
      <c r="F941" s="71"/>
      <c r="G941" s="439"/>
      <c r="H941" s="82"/>
      <c r="I941" s="69"/>
      <c r="J941" s="423" t="s">
        <v>100</v>
      </c>
      <c r="K941" s="422">
        <v>21</v>
      </c>
      <c r="L941" s="88">
        <f>ROUND(L940/100*2.14,2)</f>
        <v>21682.27</v>
      </c>
      <c r="M941" s="451">
        <f>L941</f>
        <v>21682.27</v>
      </c>
      <c r="N941" s="88"/>
      <c r="O941" s="88"/>
      <c r="P941" s="88"/>
      <c r="Q941" s="451">
        <f t="shared" si="342"/>
        <v>21682.27</v>
      </c>
    </row>
    <row r="942" spans="1:17" s="6" customFormat="1" ht="15.75" customHeight="1">
      <c r="A942" s="471">
        <v>7</v>
      </c>
      <c r="B942" s="439">
        <v>71951000</v>
      </c>
      <c r="C942" s="68" t="s">
        <v>13</v>
      </c>
      <c r="D942" s="68" t="s">
        <v>13</v>
      </c>
      <c r="E942" s="68" t="s">
        <v>70</v>
      </c>
      <c r="F942" s="69">
        <v>33</v>
      </c>
      <c r="G942" s="422" t="s">
        <v>38</v>
      </c>
      <c r="H942" s="451">
        <v>3077.3</v>
      </c>
      <c r="I942" s="69">
        <v>92</v>
      </c>
      <c r="J942" s="423" t="s">
        <v>39</v>
      </c>
      <c r="K942" s="83" t="s">
        <v>2</v>
      </c>
      <c r="L942" s="88">
        <f>L943+L944+L945+L946+L947+L948</f>
        <v>2826577.12</v>
      </c>
      <c r="M942" s="88">
        <f t="shared" ref="M942:P942" si="358">M943+M944+M945+M946+M947+M948</f>
        <v>2576577.12</v>
      </c>
      <c r="N942" s="88">
        <f t="shared" si="358"/>
        <v>0</v>
      </c>
      <c r="O942" s="88">
        <f t="shared" si="358"/>
        <v>237500</v>
      </c>
      <c r="P942" s="88">
        <f t="shared" si="358"/>
        <v>12500</v>
      </c>
      <c r="Q942" s="451">
        <f t="shared" si="342"/>
        <v>2826577.12</v>
      </c>
    </row>
    <row r="943" spans="1:17" s="6" customFormat="1" ht="15.75" customHeight="1">
      <c r="A943" s="472"/>
      <c r="B943" s="439">
        <v>71951000</v>
      </c>
      <c r="C943" s="68" t="s">
        <v>13</v>
      </c>
      <c r="D943" s="68"/>
      <c r="E943" s="68"/>
      <c r="F943" s="69"/>
      <c r="G943" s="422"/>
      <c r="H943" s="451"/>
      <c r="I943" s="69"/>
      <c r="J943" s="423" t="s">
        <v>98</v>
      </c>
      <c r="K943" s="98">
        <v>10</v>
      </c>
      <c r="L943" s="88">
        <v>1972229.78</v>
      </c>
      <c r="M943" s="88">
        <v>1972229.78</v>
      </c>
      <c r="N943" s="88"/>
      <c r="O943" s="88"/>
      <c r="P943" s="88"/>
      <c r="Q943" s="451">
        <f t="shared" si="342"/>
        <v>1972229.78</v>
      </c>
    </row>
    <row r="944" spans="1:17" s="6" customFormat="1" ht="31.5" customHeight="1">
      <c r="A944" s="472"/>
      <c r="B944" s="439">
        <v>71951000</v>
      </c>
      <c r="C944" s="68" t="s">
        <v>13</v>
      </c>
      <c r="D944" s="114"/>
      <c r="E944" s="114"/>
      <c r="F944" s="69"/>
      <c r="G944" s="422"/>
      <c r="H944" s="115"/>
      <c r="I944" s="69"/>
      <c r="J944" s="423" t="s">
        <v>105</v>
      </c>
      <c r="K944" s="67" t="s">
        <v>106</v>
      </c>
      <c r="L944" s="88">
        <v>279975.14</v>
      </c>
      <c r="M944" s="88">
        <f>L944</f>
        <v>279975.14</v>
      </c>
      <c r="N944" s="88"/>
      <c r="O944" s="88"/>
      <c r="P944" s="88"/>
      <c r="Q944" s="451">
        <f t="shared" si="342"/>
        <v>279975.14</v>
      </c>
    </row>
    <row r="945" spans="1:17" s="6" customFormat="1" ht="31.5" customHeight="1">
      <c r="A945" s="472"/>
      <c r="B945" s="439">
        <v>71951000</v>
      </c>
      <c r="C945" s="68" t="s">
        <v>13</v>
      </c>
      <c r="D945" s="114"/>
      <c r="E945" s="114"/>
      <c r="F945" s="69"/>
      <c r="G945" s="422"/>
      <c r="H945" s="115"/>
      <c r="I945" s="69"/>
      <c r="J945" s="423" t="s">
        <v>107</v>
      </c>
      <c r="K945" s="67" t="s">
        <v>108</v>
      </c>
      <c r="L945" s="88">
        <v>250807.73</v>
      </c>
      <c r="M945" s="88">
        <f>L945</f>
        <v>250807.73</v>
      </c>
      <c r="N945" s="88"/>
      <c r="O945" s="88"/>
      <c r="P945" s="88"/>
      <c r="Q945" s="451">
        <f t="shared" si="342"/>
        <v>250807.73</v>
      </c>
    </row>
    <row r="946" spans="1:17" s="6" customFormat="1" ht="15.75" customHeight="1">
      <c r="A946" s="472"/>
      <c r="B946" s="439">
        <v>71951000</v>
      </c>
      <c r="C946" s="68" t="s">
        <v>13</v>
      </c>
      <c r="D946" s="114"/>
      <c r="E946" s="114"/>
      <c r="F946" s="69"/>
      <c r="G946" s="422"/>
      <c r="H946" s="115"/>
      <c r="I946" s="69"/>
      <c r="J946" s="423" t="s">
        <v>100</v>
      </c>
      <c r="K946" s="422">
        <v>21</v>
      </c>
      <c r="L946" s="88">
        <f>ROUND((L943+L944+L945)/100*2.14,2)</f>
        <v>53564.47</v>
      </c>
      <c r="M946" s="451">
        <f>L946</f>
        <v>53564.47</v>
      </c>
      <c r="N946" s="88"/>
      <c r="O946" s="88"/>
      <c r="P946" s="88"/>
      <c r="Q946" s="451">
        <f t="shared" si="342"/>
        <v>53564.47</v>
      </c>
    </row>
    <row r="947" spans="1:17" s="6" customFormat="1" ht="51.75" customHeight="1">
      <c r="A947" s="472"/>
      <c r="B947" s="94">
        <v>71951000</v>
      </c>
      <c r="C947" s="68" t="s">
        <v>13</v>
      </c>
      <c r="D947" s="68"/>
      <c r="E947" s="101"/>
      <c r="F947" s="100"/>
      <c r="G947" s="439"/>
      <c r="H947" s="82"/>
      <c r="I947" s="69"/>
      <c r="J947" s="423" t="s">
        <v>48</v>
      </c>
      <c r="K947" s="89" t="s">
        <v>40</v>
      </c>
      <c r="L947" s="88">
        <v>250000</v>
      </c>
      <c r="M947" s="88"/>
      <c r="N947" s="88"/>
      <c r="O947" s="403">
        <f>L947*0.95</f>
        <v>237500</v>
      </c>
      <c r="P947" s="403">
        <f>L947*0.05</f>
        <v>12500</v>
      </c>
      <c r="Q947" s="451">
        <f t="shared" si="342"/>
        <v>250000</v>
      </c>
    </row>
    <row r="948" spans="1:17" s="6" customFormat="1" ht="96.75" customHeight="1">
      <c r="A948" s="473"/>
      <c r="B948" s="94">
        <v>71951000</v>
      </c>
      <c r="C948" s="68" t="s">
        <v>13</v>
      </c>
      <c r="D948" s="68"/>
      <c r="E948" s="101"/>
      <c r="F948" s="100"/>
      <c r="G948" s="439"/>
      <c r="H948" s="82"/>
      <c r="I948" s="69"/>
      <c r="J948" s="423" t="s">
        <v>352</v>
      </c>
      <c r="K948" s="67" t="s">
        <v>185</v>
      </c>
      <c r="L948" s="88">
        <v>20000</v>
      </c>
      <c r="M948" s="403">
        <f t="shared" ref="M948" si="359">L948</f>
        <v>20000</v>
      </c>
      <c r="N948" s="403"/>
      <c r="O948" s="403"/>
      <c r="P948" s="403"/>
      <c r="Q948" s="451">
        <f t="shared" si="342"/>
        <v>20000</v>
      </c>
    </row>
    <row r="949" spans="1:17" s="6" customFormat="1" ht="15.75" customHeight="1">
      <c r="A949" s="471">
        <v>8</v>
      </c>
      <c r="B949" s="439">
        <v>71951000</v>
      </c>
      <c r="C949" s="68" t="s">
        <v>13</v>
      </c>
      <c r="D949" s="68" t="s">
        <v>13</v>
      </c>
      <c r="E949" s="70" t="s">
        <v>70</v>
      </c>
      <c r="F949" s="71">
        <v>35</v>
      </c>
      <c r="G949" s="422" t="s">
        <v>38</v>
      </c>
      <c r="H949" s="451">
        <v>4283.2</v>
      </c>
      <c r="I949" s="69">
        <v>122</v>
      </c>
      <c r="J949" s="423" t="s">
        <v>39</v>
      </c>
      <c r="K949" s="98" t="s">
        <v>2</v>
      </c>
      <c r="L949" s="88">
        <f>L950+L951+L952+L953</f>
        <v>2326615.9600000004</v>
      </c>
      <c r="M949" s="88">
        <f t="shared" ref="M949:P949" si="360">M950+M951+M952+M953</f>
        <v>2326615.9600000004</v>
      </c>
      <c r="N949" s="88">
        <f t="shared" si="360"/>
        <v>0</v>
      </c>
      <c r="O949" s="88">
        <f t="shared" si="360"/>
        <v>0</v>
      </c>
      <c r="P949" s="88">
        <f t="shared" si="360"/>
        <v>0</v>
      </c>
      <c r="Q949" s="451">
        <f t="shared" ref="Q949:Q1002" si="361">M949+N949+O949+P949</f>
        <v>2326615.9600000004</v>
      </c>
    </row>
    <row r="950" spans="1:17" s="6" customFormat="1" ht="15.75" customHeight="1">
      <c r="A950" s="472"/>
      <c r="B950" s="439">
        <v>71951000</v>
      </c>
      <c r="C950" s="68" t="s">
        <v>13</v>
      </c>
      <c r="D950" s="68"/>
      <c r="E950" s="68"/>
      <c r="F950" s="69"/>
      <c r="G950" s="422"/>
      <c r="H950" s="82"/>
      <c r="I950" s="69"/>
      <c r="J950" s="423" t="s">
        <v>98</v>
      </c>
      <c r="K950" s="98">
        <v>10</v>
      </c>
      <c r="L950" s="88">
        <v>1972229.78</v>
      </c>
      <c r="M950" s="88">
        <v>1972229.78</v>
      </c>
      <c r="N950" s="88"/>
      <c r="O950" s="88"/>
      <c r="P950" s="88"/>
      <c r="Q950" s="451">
        <f t="shared" si="361"/>
        <v>1972229.78</v>
      </c>
    </row>
    <row r="951" spans="1:17" s="6" customFormat="1" ht="31.5" customHeight="1">
      <c r="A951" s="472"/>
      <c r="B951" s="439">
        <v>71951000</v>
      </c>
      <c r="C951" s="68" t="s">
        <v>13</v>
      </c>
      <c r="D951" s="68"/>
      <c r="E951" s="68"/>
      <c r="F951" s="69"/>
      <c r="G951" s="422"/>
      <c r="H951" s="82"/>
      <c r="I951" s="69"/>
      <c r="J951" s="423" t="s">
        <v>105</v>
      </c>
      <c r="K951" s="67" t="s">
        <v>106</v>
      </c>
      <c r="L951" s="88">
        <v>157522</v>
      </c>
      <c r="M951" s="88">
        <v>157522</v>
      </c>
      <c r="N951" s="88"/>
      <c r="O951" s="88"/>
      <c r="P951" s="88"/>
      <c r="Q951" s="451">
        <f t="shared" si="361"/>
        <v>157522</v>
      </c>
    </row>
    <row r="952" spans="1:17" s="6" customFormat="1" ht="31.5" customHeight="1">
      <c r="A952" s="472"/>
      <c r="B952" s="439">
        <v>71951000</v>
      </c>
      <c r="C952" s="68" t="s">
        <v>13</v>
      </c>
      <c r="D952" s="68"/>
      <c r="E952" s="68"/>
      <c r="F952" s="69"/>
      <c r="G952" s="422"/>
      <c r="H952" s="82"/>
      <c r="I952" s="69"/>
      <c r="J952" s="423" t="s">
        <v>107</v>
      </c>
      <c r="K952" s="67" t="s">
        <v>108</v>
      </c>
      <c r="L952" s="88">
        <v>148117.76999999999</v>
      </c>
      <c r="M952" s="88">
        <v>148117.76999999999</v>
      </c>
      <c r="N952" s="88"/>
      <c r="O952" s="88"/>
      <c r="P952" s="88"/>
      <c r="Q952" s="451">
        <f t="shared" si="361"/>
        <v>148117.76999999999</v>
      </c>
    </row>
    <row r="953" spans="1:17" s="6" customFormat="1" ht="15.75" customHeight="1">
      <c r="A953" s="473"/>
      <c r="B953" s="439">
        <v>71951000</v>
      </c>
      <c r="C953" s="68" t="s">
        <v>13</v>
      </c>
      <c r="D953" s="68"/>
      <c r="E953" s="68"/>
      <c r="F953" s="69"/>
      <c r="G953" s="422"/>
      <c r="H953" s="82"/>
      <c r="I953" s="69"/>
      <c r="J953" s="423" t="s">
        <v>100</v>
      </c>
      <c r="K953" s="422">
        <v>21</v>
      </c>
      <c r="L953" s="88">
        <f>ROUND((L950+L951+L952)/100*2.14,2)</f>
        <v>48746.41</v>
      </c>
      <c r="M953" s="451">
        <f>L953</f>
        <v>48746.41</v>
      </c>
      <c r="N953" s="88"/>
      <c r="O953" s="88"/>
      <c r="P953" s="88"/>
      <c r="Q953" s="451">
        <f t="shared" si="361"/>
        <v>48746.41</v>
      </c>
    </row>
    <row r="954" spans="1:17" s="6" customFormat="1" ht="15.75" customHeight="1">
      <c r="A954" s="471">
        <v>9</v>
      </c>
      <c r="B954" s="439">
        <v>71951000</v>
      </c>
      <c r="C954" s="68" t="s">
        <v>13</v>
      </c>
      <c r="D954" s="68" t="s">
        <v>13</v>
      </c>
      <c r="E954" s="68" t="s">
        <v>70</v>
      </c>
      <c r="F954" s="69">
        <v>39</v>
      </c>
      <c r="G954" s="422" t="s">
        <v>38</v>
      </c>
      <c r="H954" s="451">
        <v>5597.1</v>
      </c>
      <c r="I954" s="69">
        <v>152</v>
      </c>
      <c r="J954" s="423" t="s">
        <v>39</v>
      </c>
      <c r="K954" s="98" t="s">
        <v>2</v>
      </c>
      <c r="L954" s="88">
        <f>L955+L956+L957</f>
        <v>3170445.38</v>
      </c>
      <c r="M954" s="88">
        <f t="shared" ref="M954:P954" si="362">M955+M956+M957</f>
        <v>3170445.38</v>
      </c>
      <c r="N954" s="88">
        <f t="shared" si="362"/>
        <v>0</v>
      </c>
      <c r="O954" s="88">
        <f t="shared" si="362"/>
        <v>0</v>
      </c>
      <c r="P954" s="88">
        <f t="shared" si="362"/>
        <v>0</v>
      </c>
      <c r="Q954" s="451">
        <f t="shared" si="361"/>
        <v>3170445.38</v>
      </c>
    </row>
    <row r="955" spans="1:17" s="6" customFormat="1" ht="15.75" customHeight="1">
      <c r="A955" s="472"/>
      <c r="B955" s="439">
        <v>71951000</v>
      </c>
      <c r="C955" s="68" t="s">
        <v>13</v>
      </c>
      <c r="D955" s="68"/>
      <c r="E955" s="68"/>
      <c r="F955" s="69"/>
      <c r="G955" s="422"/>
      <c r="H955" s="82"/>
      <c r="I955" s="69"/>
      <c r="J955" s="423" t="s">
        <v>98</v>
      </c>
      <c r="K955" s="98">
        <v>10</v>
      </c>
      <c r="L955" s="88">
        <v>1972229.78</v>
      </c>
      <c r="M955" s="88">
        <f>L955</f>
        <v>1972229.78</v>
      </c>
      <c r="N955" s="88"/>
      <c r="O955" s="88"/>
      <c r="P955" s="88"/>
      <c r="Q955" s="451">
        <f t="shared" si="361"/>
        <v>1972229.78</v>
      </c>
    </row>
    <row r="956" spans="1:17" s="6" customFormat="1" ht="31.5" customHeight="1">
      <c r="A956" s="472"/>
      <c r="B956" s="439">
        <v>71951000</v>
      </c>
      <c r="C956" s="68" t="s">
        <v>13</v>
      </c>
      <c r="D956" s="114"/>
      <c r="E956" s="68"/>
      <c r="F956" s="69"/>
      <c r="G956" s="422"/>
      <c r="H956" s="115"/>
      <c r="I956" s="69"/>
      <c r="J956" s="423" t="s">
        <v>103</v>
      </c>
      <c r="K956" s="67" t="s">
        <v>104</v>
      </c>
      <c r="L956" s="88">
        <v>1131789.5900000001</v>
      </c>
      <c r="M956" s="88">
        <f>L956</f>
        <v>1131789.5900000001</v>
      </c>
      <c r="N956" s="88"/>
      <c r="O956" s="88"/>
      <c r="P956" s="88"/>
      <c r="Q956" s="451">
        <f t="shared" si="361"/>
        <v>1131789.5900000001</v>
      </c>
    </row>
    <row r="957" spans="1:17" s="6" customFormat="1" ht="15.75" customHeight="1">
      <c r="A957" s="473"/>
      <c r="B957" s="439">
        <v>71951000</v>
      </c>
      <c r="C957" s="68" t="s">
        <v>13</v>
      </c>
      <c r="D957" s="114"/>
      <c r="E957" s="114"/>
      <c r="F957" s="69"/>
      <c r="G957" s="422"/>
      <c r="H957" s="115"/>
      <c r="I957" s="69"/>
      <c r="J957" s="423" t="s">
        <v>100</v>
      </c>
      <c r="K957" s="422">
        <v>21</v>
      </c>
      <c r="L957" s="88">
        <f>ROUND((L956+L955)/100*2.14,2)</f>
        <v>66426.009999999995</v>
      </c>
      <c r="M957" s="451">
        <f>L957</f>
        <v>66426.009999999995</v>
      </c>
      <c r="N957" s="88"/>
      <c r="O957" s="88"/>
      <c r="P957" s="88"/>
      <c r="Q957" s="451">
        <f t="shared" si="361"/>
        <v>66426.009999999995</v>
      </c>
    </row>
    <row r="958" spans="1:17" s="6" customFormat="1" ht="15.75" customHeight="1">
      <c r="A958" s="424">
        <v>10</v>
      </c>
      <c r="B958" s="439">
        <v>71951000</v>
      </c>
      <c r="C958" s="68" t="s">
        <v>13</v>
      </c>
      <c r="D958" s="68" t="s">
        <v>13</v>
      </c>
      <c r="E958" s="68" t="s">
        <v>183</v>
      </c>
      <c r="F958" s="69">
        <v>3</v>
      </c>
      <c r="G958" s="422" t="s">
        <v>38</v>
      </c>
      <c r="H958" s="451">
        <v>2118.6</v>
      </c>
      <c r="I958" s="69">
        <v>48</v>
      </c>
      <c r="J958" s="423" t="s">
        <v>39</v>
      </c>
      <c r="K958" s="98" t="s">
        <v>2</v>
      </c>
      <c r="L958" s="88">
        <f>L959+L960</f>
        <v>270000</v>
      </c>
      <c r="M958" s="88">
        <f t="shared" ref="M958:P958" si="363">M959+M960</f>
        <v>20000</v>
      </c>
      <c r="N958" s="88">
        <f t="shared" si="363"/>
        <v>0</v>
      </c>
      <c r="O958" s="88">
        <f t="shared" si="363"/>
        <v>237500</v>
      </c>
      <c r="P958" s="88">
        <f t="shared" si="363"/>
        <v>12500</v>
      </c>
      <c r="Q958" s="451">
        <f t="shared" si="361"/>
        <v>270000</v>
      </c>
    </row>
    <row r="959" spans="1:17" s="6" customFormat="1" ht="51.75" customHeight="1">
      <c r="A959" s="425"/>
      <c r="B959" s="439">
        <v>71951000</v>
      </c>
      <c r="C959" s="68" t="s">
        <v>13</v>
      </c>
      <c r="D959" s="68"/>
      <c r="E959" s="101"/>
      <c r="F959" s="100"/>
      <c r="G959" s="439"/>
      <c r="H959" s="82"/>
      <c r="I959" s="69"/>
      <c r="J959" s="423" t="s">
        <v>48</v>
      </c>
      <c r="K959" s="89" t="s">
        <v>40</v>
      </c>
      <c r="L959" s="88">
        <v>250000</v>
      </c>
      <c r="M959" s="88"/>
      <c r="N959" s="88"/>
      <c r="O959" s="403">
        <f>L959*0.95</f>
        <v>237500</v>
      </c>
      <c r="P959" s="403">
        <f>L959*0.05</f>
        <v>12500</v>
      </c>
      <c r="Q959" s="451">
        <f t="shared" si="361"/>
        <v>250000</v>
      </c>
    </row>
    <row r="960" spans="1:17" s="6" customFormat="1" ht="94.5" customHeight="1">
      <c r="A960" s="426"/>
      <c r="B960" s="439">
        <v>71951000</v>
      </c>
      <c r="C960" s="68" t="s">
        <v>13</v>
      </c>
      <c r="D960" s="68"/>
      <c r="E960" s="101"/>
      <c r="F960" s="100"/>
      <c r="G960" s="439"/>
      <c r="H960" s="82"/>
      <c r="I960" s="69"/>
      <c r="J960" s="423" t="s">
        <v>352</v>
      </c>
      <c r="K960" s="67" t="s">
        <v>185</v>
      </c>
      <c r="L960" s="88">
        <v>20000</v>
      </c>
      <c r="M960" s="403">
        <f t="shared" ref="M960" si="364">L960</f>
        <v>20000</v>
      </c>
      <c r="N960" s="403"/>
      <c r="O960" s="403"/>
      <c r="P960" s="403"/>
      <c r="Q960" s="451">
        <f t="shared" si="361"/>
        <v>20000</v>
      </c>
    </row>
    <row r="961" spans="1:17" s="6" customFormat="1" ht="33" customHeight="1">
      <c r="A961" s="471">
        <v>11</v>
      </c>
      <c r="B961" s="439">
        <v>71951000</v>
      </c>
      <c r="C961" s="68" t="s">
        <v>13</v>
      </c>
      <c r="D961" s="68" t="s">
        <v>13</v>
      </c>
      <c r="E961" s="70" t="s">
        <v>71</v>
      </c>
      <c r="F961" s="69">
        <v>1</v>
      </c>
      <c r="G961" s="422" t="s">
        <v>38</v>
      </c>
      <c r="H961" s="451">
        <v>3472.9</v>
      </c>
      <c r="I961" s="69">
        <v>106</v>
      </c>
      <c r="J961" s="423" t="s">
        <v>39</v>
      </c>
      <c r="K961" s="98" t="s">
        <v>2</v>
      </c>
      <c r="L961" s="88">
        <f>L962+L963</f>
        <v>270000</v>
      </c>
      <c r="M961" s="88">
        <f t="shared" ref="M961:P961" si="365">M962+M963</f>
        <v>20000</v>
      </c>
      <c r="N961" s="88">
        <f t="shared" si="365"/>
        <v>0</v>
      </c>
      <c r="O961" s="88">
        <f t="shared" si="365"/>
        <v>237500</v>
      </c>
      <c r="P961" s="88">
        <f t="shared" si="365"/>
        <v>12500</v>
      </c>
      <c r="Q961" s="451">
        <f t="shared" si="361"/>
        <v>270000</v>
      </c>
    </row>
    <row r="962" spans="1:17" s="6" customFormat="1" ht="51.75" customHeight="1">
      <c r="A962" s="472"/>
      <c r="B962" s="439">
        <v>71951000</v>
      </c>
      <c r="C962" s="68" t="s">
        <v>13</v>
      </c>
      <c r="D962" s="68"/>
      <c r="E962" s="101"/>
      <c r="F962" s="100"/>
      <c r="G962" s="439"/>
      <c r="H962" s="82"/>
      <c r="I962" s="69"/>
      <c r="J962" s="423" t="s">
        <v>48</v>
      </c>
      <c r="K962" s="89" t="s">
        <v>40</v>
      </c>
      <c r="L962" s="88">
        <v>250000</v>
      </c>
      <c r="M962" s="88">
        <v>0</v>
      </c>
      <c r="N962" s="88">
        <v>0</v>
      </c>
      <c r="O962" s="403">
        <f>L962*0.95</f>
        <v>237500</v>
      </c>
      <c r="P962" s="403">
        <f>L962*0.05</f>
        <v>12500</v>
      </c>
      <c r="Q962" s="451">
        <f t="shared" si="361"/>
        <v>250000</v>
      </c>
    </row>
    <row r="963" spans="1:17" s="6" customFormat="1" ht="110.25">
      <c r="A963" s="473"/>
      <c r="B963" s="439">
        <v>71951000</v>
      </c>
      <c r="C963" s="68" t="s">
        <v>13</v>
      </c>
      <c r="D963" s="68"/>
      <c r="E963" s="101"/>
      <c r="F963" s="100"/>
      <c r="G963" s="439"/>
      <c r="H963" s="82"/>
      <c r="I963" s="69"/>
      <c r="J963" s="423" t="s">
        <v>352</v>
      </c>
      <c r="K963" s="67" t="s">
        <v>185</v>
      </c>
      <c r="L963" s="88">
        <v>20000</v>
      </c>
      <c r="M963" s="403">
        <f t="shared" ref="M963" si="366">L963</f>
        <v>20000</v>
      </c>
      <c r="N963" s="403">
        <v>0</v>
      </c>
      <c r="O963" s="403">
        <v>0</v>
      </c>
      <c r="P963" s="403">
        <v>0</v>
      </c>
      <c r="Q963" s="451">
        <f t="shared" si="361"/>
        <v>20000</v>
      </c>
    </row>
    <row r="964" spans="1:17" s="6" customFormat="1" ht="33" customHeight="1">
      <c r="A964" s="501">
        <v>12</v>
      </c>
      <c r="B964" s="94">
        <v>71951000</v>
      </c>
      <c r="C964" s="95" t="s">
        <v>13</v>
      </c>
      <c r="D964" s="68" t="s">
        <v>13</v>
      </c>
      <c r="E964" s="68" t="s">
        <v>71</v>
      </c>
      <c r="F964" s="69">
        <v>21</v>
      </c>
      <c r="G964" s="83" t="s">
        <v>38</v>
      </c>
      <c r="H964" s="451">
        <v>2869.3</v>
      </c>
      <c r="I964" s="69">
        <v>125</v>
      </c>
      <c r="J964" s="423" t="s">
        <v>39</v>
      </c>
      <c r="K964" s="98" t="s">
        <v>2</v>
      </c>
      <c r="L964" s="88">
        <f>L965+L966</f>
        <v>270000</v>
      </c>
      <c r="M964" s="88">
        <f t="shared" ref="M964:P964" si="367">M965+M966</f>
        <v>20000</v>
      </c>
      <c r="N964" s="88">
        <f t="shared" si="367"/>
        <v>0</v>
      </c>
      <c r="O964" s="88">
        <f t="shared" si="367"/>
        <v>237500</v>
      </c>
      <c r="P964" s="88">
        <f t="shared" si="367"/>
        <v>12500</v>
      </c>
      <c r="Q964" s="451">
        <f t="shared" si="361"/>
        <v>270000</v>
      </c>
    </row>
    <row r="965" spans="1:17" s="6" customFormat="1" ht="51.75" customHeight="1">
      <c r="A965" s="501"/>
      <c r="B965" s="94">
        <v>71951000</v>
      </c>
      <c r="C965" s="68" t="s">
        <v>13</v>
      </c>
      <c r="D965" s="68"/>
      <c r="E965" s="101"/>
      <c r="F965" s="100"/>
      <c r="G965" s="439"/>
      <c r="H965" s="82"/>
      <c r="I965" s="69"/>
      <c r="J965" s="423" t="s">
        <v>48</v>
      </c>
      <c r="K965" s="89" t="s">
        <v>40</v>
      </c>
      <c r="L965" s="88">
        <v>250000</v>
      </c>
      <c r="M965" s="88">
        <v>0</v>
      </c>
      <c r="N965" s="88">
        <v>0</v>
      </c>
      <c r="O965" s="403">
        <f>L965*0.95</f>
        <v>237500</v>
      </c>
      <c r="P965" s="403">
        <f>L965*0.05</f>
        <v>12500</v>
      </c>
      <c r="Q965" s="451">
        <f t="shared" si="361"/>
        <v>250000</v>
      </c>
    </row>
    <row r="966" spans="1:17" s="6" customFormat="1" ht="82.9" customHeight="1">
      <c r="A966" s="501"/>
      <c r="B966" s="94">
        <v>71951000</v>
      </c>
      <c r="C966" s="68" t="s">
        <v>13</v>
      </c>
      <c r="D966" s="68"/>
      <c r="E966" s="101"/>
      <c r="F966" s="100"/>
      <c r="G966" s="439"/>
      <c r="H966" s="82"/>
      <c r="I966" s="69"/>
      <c r="J966" s="423" t="s">
        <v>352</v>
      </c>
      <c r="K966" s="67" t="s">
        <v>185</v>
      </c>
      <c r="L966" s="88">
        <v>20000</v>
      </c>
      <c r="M966" s="403">
        <f t="shared" ref="M966" si="368">L966</f>
        <v>20000</v>
      </c>
      <c r="N966" s="403">
        <v>0</v>
      </c>
      <c r="O966" s="403">
        <v>0</v>
      </c>
      <c r="P966" s="403">
        <v>0</v>
      </c>
      <c r="Q966" s="451">
        <f t="shared" si="361"/>
        <v>20000</v>
      </c>
    </row>
    <row r="967" spans="1:17" s="6" customFormat="1" ht="15.75" customHeight="1">
      <c r="A967" s="501">
        <v>13</v>
      </c>
      <c r="B967" s="94">
        <v>71951000</v>
      </c>
      <c r="C967" s="68" t="s">
        <v>13</v>
      </c>
      <c r="D967" s="68" t="s">
        <v>13</v>
      </c>
      <c r="E967" s="68" t="s">
        <v>182</v>
      </c>
      <c r="F967" s="69">
        <v>60</v>
      </c>
      <c r="G967" s="422" t="s">
        <v>38</v>
      </c>
      <c r="H967" s="451">
        <v>8264.5</v>
      </c>
      <c r="I967" s="69">
        <v>122</v>
      </c>
      <c r="J967" s="423" t="s">
        <v>39</v>
      </c>
      <c r="K967" s="98" t="s">
        <v>2</v>
      </c>
      <c r="L967" s="88">
        <f>L968+L969</f>
        <v>270000</v>
      </c>
      <c r="M967" s="88">
        <f t="shared" ref="M967:P967" si="369">M968+M969</f>
        <v>20000</v>
      </c>
      <c r="N967" s="88">
        <f t="shared" si="369"/>
        <v>0</v>
      </c>
      <c r="O967" s="88">
        <f t="shared" si="369"/>
        <v>237500</v>
      </c>
      <c r="P967" s="88">
        <f t="shared" si="369"/>
        <v>12500</v>
      </c>
      <c r="Q967" s="451">
        <f t="shared" si="361"/>
        <v>270000</v>
      </c>
    </row>
    <row r="968" spans="1:17" s="6" customFormat="1" ht="51.75" customHeight="1">
      <c r="A968" s="501"/>
      <c r="B968" s="94">
        <v>71951000</v>
      </c>
      <c r="C968" s="68" t="s">
        <v>13</v>
      </c>
      <c r="D968" s="68"/>
      <c r="E968" s="101"/>
      <c r="F968" s="100"/>
      <c r="G968" s="439"/>
      <c r="H968" s="82"/>
      <c r="I968" s="69"/>
      <c r="J968" s="423" t="s">
        <v>48</v>
      </c>
      <c r="K968" s="89" t="s">
        <v>40</v>
      </c>
      <c r="L968" s="88">
        <v>250000</v>
      </c>
      <c r="M968" s="88">
        <v>0</v>
      </c>
      <c r="N968" s="88">
        <v>0</v>
      </c>
      <c r="O968" s="403">
        <f>L968*0.95</f>
        <v>237500</v>
      </c>
      <c r="P968" s="403">
        <f>L968*0.05</f>
        <v>12500</v>
      </c>
      <c r="Q968" s="451">
        <f t="shared" si="361"/>
        <v>250000</v>
      </c>
    </row>
    <row r="969" spans="1:17" s="6" customFormat="1" ht="95.25" customHeight="1">
      <c r="A969" s="501"/>
      <c r="B969" s="94">
        <v>71951000</v>
      </c>
      <c r="C969" s="68" t="s">
        <v>13</v>
      </c>
      <c r="D969" s="68"/>
      <c r="E969" s="101"/>
      <c r="F969" s="100"/>
      <c r="G969" s="439"/>
      <c r="H969" s="82"/>
      <c r="I969" s="69"/>
      <c r="J969" s="423" t="s">
        <v>352</v>
      </c>
      <c r="K969" s="67" t="s">
        <v>185</v>
      </c>
      <c r="L969" s="88">
        <v>20000</v>
      </c>
      <c r="M969" s="403">
        <f t="shared" ref="M969" si="370">L969</f>
        <v>20000</v>
      </c>
      <c r="N969" s="403">
        <v>0</v>
      </c>
      <c r="O969" s="403">
        <v>0</v>
      </c>
      <c r="P969" s="403">
        <v>0</v>
      </c>
      <c r="Q969" s="451">
        <f t="shared" si="361"/>
        <v>20000</v>
      </c>
    </row>
    <row r="970" spans="1:17" s="6" customFormat="1" ht="15.75" customHeight="1">
      <c r="A970" s="560" t="s">
        <v>297</v>
      </c>
      <c r="B970" s="561"/>
      <c r="C970" s="561"/>
      <c r="D970" s="561"/>
      <c r="E970" s="562"/>
      <c r="F970" s="42">
        <v>13</v>
      </c>
      <c r="G970" s="42" t="s">
        <v>2</v>
      </c>
      <c r="H970" s="273">
        <f>H972+H976+H979+H983+H991+H995+H1003+H1012+H1015+H1018+H1021+H1024+H1009</f>
        <v>42295.9</v>
      </c>
      <c r="I970" s="207">
        <f>I972+I976+I979+I983+I991+I995+I1003+I1012+I1015+I1018+I1021+I1024+I1009</f>
        <v>1476</v>
      </c>
      <c r="J970" s="42" t="s">
        <v>2</v>
      </c>
      <c r="K970" s="43" t="s">
        <v>2</v>
      </c>
      <c r="L970" s="404">
        <f>L972+L976+L979+L983+L991+L995+L1003+L1012+L1015+L1018+L1021+L1024+L1009</f>
        <v>43876746.670000002</v>
      </c>
      <c r="M970" s="404">
        <f>M972+M976+M979+M983+M991+M995+M1003+M1012+M1015+M1018+M1021+M1024+M1009</f>
        <v>42120746.670000002</v>
      </c>
      <c r="N970" s="404">
        <f>N972+N976+N979+N983+N991+N995+N1003+N1012+N1015+N1018+N1021+N1024+N1009</f>
        <v>0</v>
      </c>
      <c r="O970" s="404">
        <f>O972+O976+O979+O983+O991+O995+O1003+O1012+O1015+O1018+O1021+O1024+O1009+O971</f>
        <v>1670000</v>
      </c>
      <c r="P970" s="404">
        <f>P972+P976+P979+P983+P991+P995+P1003+P1012+P1015+P1018+P1021+P1024+P1009</f>
        <v>87800</v>
      </c>
      <c r="Q970" s="451">
        <f t="shared" si="361"/>
        <v>43878546.670000002</v>
      </c>
    </row>
    <row r="971" spans="1:17" s="6" customFormat="1" ht="15.75" customHeight="1">
      <c r="A971" s="431"/>
      <c r="B971" s="481" t="s">
        <v>274</v>
      </c>
      <c r="C971" s="482"/>
      <c r="D971" s="482"/>
      <c r="E971" s="482"/>
      <c r="F971" s="482"/>
      <c r="G971" s="482"/>
      <c r="H971" s="482"/>
      <c r="I971" s="483"/>
      <c r="J971" s="431" t="s">
        <v>2</v>
      </c>
      <c r="K971" s="50" t="s">
        <v>2</v>
      </c>
      <c r="L971" s="403"/>
      <c r="M971" s="403"/>
      <c r="N971" s="403"/>
      <c r="O971" s="456">
        <v>1800</v>
      </c>
      <c r="P971" s="403"/>
      <c r="Q971" s="451">
        <f t="shared" si="361"/>
        <v>1800</v>
      </c>
    </row>
    <row r="972" spans="1:17" s="6" customFormat="1" ht="15.75" customHeight="1">
      <c r="A972" s="517">
        <v>1</v>
      </c>
      <c r="B972" s="32">
        <v>71952000</v>
      </c>
      <c r="C972" s="33" t="s">
        <v>24</v>
      </c>
      <c r="D972" s="33" t="s">
        <v>24</v>
      </c>
      <c r="E972" s="33" t="s">
        <v>37</v>
      </c>
      <c r="F972" s="34">
        <v>14</v>
      </c>
      <c r="G972" s="35" t="s">
        <v>38</v>
      </c>
      <c r="H972" s="267">
        <v>4279.6000000000004</v>
      </c>
      <c r="I972" s="34">
        <v>104</v>
      </c>
      <c r="J972" s="74" t="s">
        <v>39</v>
      </c>
      <c r="K972" s="92" t="s">
        <v>2</v>
      </c>
      <c r="L972" s="405">
        <f>L973+L975+L974</f>
        <v>8245875.9199999999</v>
      </c>
      <c r="M972" s="405">
        <f t="shared" ref="M972:P972" si="371">M973+M975+M974</f>
        <v>8245875.9199999999</v>
      </c>
      <c r="N972" s="405">
        <f t="shared" si="371"/>
        <v>0</v>
      </c>
      <c r="O972" s="405">
        <f t="shared" si="371"/>
        <v>0</v>
      </c>
      <c r="P972" s="405">
        <f t="shared" si="371"/>
        <v>0</v>
      </c>
      <c r="Q972" s="451">
        <f t="shared" si="361"/>
        <v>8245875.9199999999</v>
      </c>
    </row>
    <row r="973" spans="1:17" s="6" customFormat="1" ht="15.75" customHeight="1">
      <c r="A973" s="518"/>
      <c r="B973" s="32">
        <v>71952000</v>
      </c>
      <c r="C973" s="33" t="s">
        <v>24</v>
      </c>
      <c r="D973" s="33"/>
      <c r="E973" s="33"/>
      <c r="F973" s="34"/>
      <c r="G973" s="35"/>
      <c r="H973" s="37"/>
      <c r="I973" s="34"/>
      <c r="J973" s="423" t="s">
        <v>101</v>
      </c>
      <c r="K973" s="67" t="s">
        <v>102</v>
      </c>
      <c r="L973" s="404">
        <v>4856303.1100000003</v>
      </c>
      <c r="M973" s="405">
        <f>L973</f>
        <v>4856303.1100000003</v>
      </c>
      <c r="N973" s="405"/>
      <c r="O973" s="405"/>
      <c r="P973" s="405"/>
      <c r="Q973" s="451">
        <f t="shared" si="361"/>
        <v>4856303.1100000003</v>
      </c>
    </row>
    <row r="974" spans="1:17" s="6" customFormat="1" ht="15.75" customHeight="1">
      <c r="A974" s="518"/>
      <c r="B974" s="32">
        <v>71952000</v>
      </c>
      <c r="C974" s="33" t="s">
        <v>24</v>
      </c>
      <c r="D974" s="33"/>
      <c r="E974" s="33"/>
      <c r="F974" s="34"/>
      <c r="G974" s="35"/>
      <c r="H974" s="37"/>
      <c r="I974" s="34"/>
      <c r="J974" s="423" t="s">
        <v>98</v>
      </c>
      <c r="K974" s="32">
        <v>10</v>
      </c>
      <c r="L974" s="404">
        <v>3216808.23</v>
      </c>
      <c r="M974" s="405">
        <f>L974</f>
        <v>3216808.23</v>
      </c>
      <c r="N974" s="405"/>
      <c r="O974" s="405"/>
      <c r="P974" s="405"/>
      <c r="Q974" s="451">
        <f t="shared" si="361"/>
        <v>3216808.23</v>
      </c>
    </row>
    <row r="975" spans="1:17" s="6" customFormat="1" ht="15.75" customHeight="1">
      <c r="A975" s="519"/>
      <c r="B975" s="32">
        <v>71952000</v>
      </c>
      <c r="C975" s="33" t="s">
        <v>24</v>
      </c>
      <c r="D975" s="33"/>
      <c r="E975" s="33"/>
      <c r="F975" s="34"/>
      <c r="G975" s="35"/>
      <c r="H975" s="37"/>
      <c r="I975" s="34"/>
      <c r="J975" s="423" t="s">
        <v>100</v>
      </c>
      <c r="K975" s="36">
        <v>21</v>
      </c>
      <c r="L975" s="88">
        <f>ROUND((L974+L973)/100*2.14,2)</f>
        <v>172764.58</v>
      </c>
      <c r="M975" s="451">
        <f>L975</f>
        <v>172764.58</v>
      </c>
      <c r="N975" s="405"/>
      <c r="O975" s="405"/>
      <c r="P975" s="405"/>
      <c r="Q975" s="451">
        <f t="shared" si="361"/>
        <v>172764.58</v>
      </c>
    </row>
    <row r="976" spans="1:17" s="6" customFormat="1" ht="15.75" customHeight="1">
      <c r="A976" s="517">
        <v>2</v>
      </c>
      <c r="B976" s="32">
        <v>71952000</v>
      </c>
      <c r="C976" s="33" t="s">
        <v>24</v>
      </c>
      <c r="D976" s="33" t="s">
        <v>24</v>
      </c>
      <c r="E976" s="33" t="s">
        <v>37</v>
      </c>
      <c r="F976" s="34">
        <v>16</v>
      </c>
      <c r="G976" s="35" t="s">
        <v>38</v>
      </c>
      <c r="H976" s="268">
        <v>5310.4</v>
      </c>
      <c r="I976" s="34">
        <v>137</v>
      </c>
      <c r="J976" s="74" t="s">
        <v>39</v>
      </c>
      <c r="K976" s="92" t="s">
        <v>2</v>
      </c>
      <c r="L976" s="405">
        <f>L977+L978</f>
        <v>6331612.9699999997</v>
      </c>
      <c r="M976" s="405">
        <f t="shared" ref="M976:P976" si="372">M977+M978</f>
        <v>6331612.9699999997</v>
      </c>
      <c r="N976" s="405">
        <f t="shared" si="372"/>
        <v>0</v>
      </c>
      <c r="O976" s="405">
        <f t="shared" si="372"/>
        <v>0</v>
      </c>
      <c r="P976" s="405">
        <f t="shared" si="372"/>
        <v>0</v>
      </c>
      <c r="Q976" s="451">
        <f t="shared" si="361"/>
        <v>6331612.9699999997</v>
      </c>
    </row>
    <row r="977" spans="1:17" s="6" customFormat="1" ht="15.75" customHeight="1">
      <c r="A977" s="518"/>
      <c r="B977" s="32">
        <v>71952000</v>
      </c>
      <c r="C977" s="33" t="s">
        <v>24</v>
      </c>
      <c r="D977" s="33"/>
      <c r="E977" s="33"/>
      <c r="F977" s="34"/>
      <c r="G977" s="35"/>
      <c r="H977" s="37"/>
      <c r="I977" s="34"/>
      <c r="J977" s="423" t="s">
        <v>101</v>
      </c>
      <c r="K977" s="67" t="s">
        <v>102</v>
      </c>
      <c r="L977" s="405">
        <v>6198955.3300000001</v>
      </c>
      <c r="M977" s="405">
        <f>L977</f>
        <v>6198955.3300000001</v>
      </c>
      <c r="N977" s="405"/>
      <c r="O977" s="405"/>
      <c r="P977" s="405"/>
      <c r="Q977" s="451">
        <f t="shared" si="361"/>
        <v>6198955.3300000001</v>
      </c>
    </row>
    <row r="978" spans="1:17" s="6" customFormat="1" ht="15.75" customHeight="1">
      <c r="A978" s="519"/>
      <c r="B978" s="32">
        <v>71952000</v>
      </c>
      <c r="C978" s="33" t="s">
        <v>24</v>
      </c>
      <c r="D978" s="33"/>
      <c r="E978" s="33"/>
      <c r="F978" s="34"/>
      <c r="G978" s="35"/>
      <c r="H978" s="37"/>
      <c r="I978" s="34"/>
      <c r="J978" s="423" t="s">
        <v>100</v>
      </c>
      <c r="K978" s="36">
        <v>21</v>
      </c>
      <c r="L978" s="405">
        <f>ROUND(L977*2.14%,2)</f>
        <v>132657.64000000001</v>
      </c>
      <c r="M978" s="405">
        <f>L978</f>
        <v>132657.64000000001</v>
      </c>
      <c r="N978" s="405"/>
      <c r="O978" s="405"/>
      <c r="P978" s="405"/>
      <c r="Q978" s="451">
        <f t="shared" si="361"/>
        <v>132657.64000000001</v>
      </c>
    </row>
    <row r="979" spans="1:17" s="6" customFormat="1" ht="15.75" customHeight="1">
      <c r="A979" s="517">
        <v>3</v>
      </c>
      <c r="B979" s="32">
        <v>71952000</v>
      </c>
      <c r="C979" s="33" t="s">
        <v>24</v>
      </c>
      <c r="D979" s="33" t="s">
        <v>24</v>
      </c>
      <c r="E979" s="33" t="s">
        <v>37</v>
      </c>
      <c r="F979" s="34">
        <v>22</v>
      </c>
      <c r="G979" s="35" t="s">
        <v>38</v>
      </c>
      <c r="H979" s="176">
        <v>6660.5</v>
      </c>
      <c r="I979" s="34">
        <v>182</v>
      </c>
      <c r="J979" s="74" t="s">
        <v>39</v>
      </c>
      <c r="K979" s="92" t="s">
        <v>2</v>
      </c>
      <c r="L979" s="405">
        <f>L980+L982+L981</f>
        <v>12474393.460000001</v>
      </c>
      <c r="M979" s="405">
        <f t="shared" ref="M979:P979" si="373">M980+M982+M981</f>
        <v>12474393.460000001</v>
      </c>
      <c r="N979" s="405">
        <f t="shared" si="373"/>
        <v>0</v>
      </c>
      <c r="O979" s="405">
        <f t="shared" si="373"/>
        <v>0</v>
      </c>
      <c r="P979" s="405">
        <f t="shared" si="373"/>
        <v>0</v>
      </c>
      <c r="Q979" s="451">
        <f t="shared" si="361"/>
        <v>12474393.460000001</v>
      </c>
    </row>
    <row r="980" spans="1:17" s="6" customFormat="1" ht="15.75" customHeight="1">
      <c r="A980" s="518"/>
      <c r="B980" s="32">
        <v>71952000</v>
      </c>
      <c r="C980" s="33" t="s">
        <v>24</v>
      </c>
      <c r="D980" s="33"/>
      <c r="E980" s="33"/>
      <c r="F980" s="34"/>
      <c r="G980" s="35"/>
      <c r="H980" s="37"/>
      <c r="I980" s="34"/>
      <c r="J980" s="423" t="s">
        <v>101</v>
      </c>
      <c r="K980" s="67" t="s">
        <v>102</v>
      </c>
      <c r="L980" s="404">
        <v>7346634.4000000004</v>
      </c>
      <c r="M980" s="405">
        <f>L980</f>
        <v>7346634.4000000004</v>
      </c>
      <c r="N980" s="405"/>
      <c r="O980" s="405"/>
      <c r="P980" s="405"/>
      <c r="Q980" s="451">
        <f t="shared" si="361"/>
        <v>7346634.4000000004</v>
      </c>
    </row>
    <row r="981" spans="1:17" s="6" customFormat="1" ht="15.75" customHeight="1">
      <c r="A981" s="518"/>
      <c r="B981" s="32">
        <v>71952000</v>
      </c>
      <c r="C981" s="33" t="s">
        <v>24</v>
      </c>
      <c r="D981" s="33"/>
      <c r="E981" s="33"/>
      <c r="F981" s="34"/>
      <c r="G981" s="35"/>
      <c r="H981" s="37"/>
      <c r="I981" s="34"/>
      <c r="J981" s="423" t="s">
        <v>98</v>
      </c>
      <c r="K981" s="32">
        <v>10</v>
      </c>
      <c r="L981" s="404">
        <v>4866400.12</v>
      </c>
      <c r="M981" s="405">
        <f>L981</f>
        <v>4866400.12</v>
      </c>
      <c r="N981" s="405"/>
      <c r="O981" s="405"/>
      <c r="P981" s="405"/>
      <c r="Q981" s="451">
        <f t="shared" si="361"/>
        <v>4866400.12</v>
      </c>
    </row>
    <row r="982" spans="1:17" s="6" customFormat="1" ht="15.75" customHeight="1">
      <c r="A982" s="519"/>
      <c r="B982" s="32">
        <v>71952000</v>
      </c>
      <c r="C982" s="33" t="s">
        <v>24</v>
      </c>
      <c r="D982" s="33"/>
      <c r="E982" s="33"/>
      <c r="F982" s="34"/>
      <c r="G982" s="35"/>
      <c r="H982" s="37"/>
      <c r="I982" s="34"/>
      <c r="J982" s="423" t="s">
        <v>100</v>
      </c>
      <c r="K982" s="36">
        <v>21</v>
      </c>
      <c r="L982" s="405">
        <f>ROUND((L980+L981)*2.14%,2)</f>
        <v>261358.94</v>
      </c>
      <c r="M982" s="405">
        <f>L982</f>
        <v>261358.94</v>
      </c>
      <c r="N982" s="405"/>
      <c r="O982" s="405"/>
      <c r="P982" s="405"/>
      <c r="Q982" s="451">
        <f t="shared" si="361"/>
        <v>261358.94</v>
      </c>
    </row>
    <row r="983" spans="1:17" s="6" customFormat="1" ht="15.75" customHeight="1">
      <c r="A983" s="517">
        <v>4</v>
      </c>
      <c r="B983" s="32">
        <v>71952000</v>
      </c>
      <c r="C983" s="33" t="s">
        <v>24</v>
      </c>
      <c r="D983" s="33" t="s">
        <v>24</v>
      </c>
      <c r="E983" s="29" t="s">
        <v>37</v>
      </c>
      <c r="F983" s="35">
        <v>56</v>
      </c>
      <c r="G983" s="35" t="s">
        <v>38</v>
      </c>
      <c r="H983" s="268">
        <v>826.6</v>
      </c>
      <c r="I983" s="30">
        <v>31</v>
      </c>
      <c r="J983" s="73" t="s">
        <v>43</v>
      </c>
      <c r="K983" s="35" t="s">
        <v>2</v>
      </c>
      <c r="L983" s="404">
        <f>L984+L985+L986+L990+L987+L988+L989</f>
        <v>2255975.1</v>
      </c>
      <c r="M983" s="404">
        <f t="shared" ref="M983:P983" si="374">M984+M985+M986+M990+M987+M988+M989</f>
        <v>2255975.1</v>
      </c>
      <c r="N983" s="404">
        <f t="shared" si="374"/>
        <v>0</v>
      </c>
      <c r="O983" s="404">
        <f t="shared" si="374"/>
        <v>0</v>
      </c>
      <c r="P983" s="404">
        <f t="shared" si="374"/>
        <v>0</v>
      </c>
      <c r="Q983" s="451">
        <f t="shared" si="361"/>
        <v>2255975.1</v>
      </c>
    </row>
    <row r="984" spans="1:17" s="6" customFormat="1" ht="31.5" customHeight="1">
      <c r="A984" s="518"/>
      <c r="B984" s="32">
        <v>71952000</v>
      </c>
      <c r="C984" s="33" t="s">
        <v>24</v>
      </c>
      <c r="D984" s="33"/>
      <c r="E984" s="33"/>
      <c r="F984" s="35"/>
      <c r="G984" s="35"/>
      <c r="H984" s="37"/>
      <c r="I984" s="34"/>
      <c r="J984" s="423" t="s">
        <v>103</v>
      </c>
      <c r="K984" s="31" t="s">
        <v>104</v>
      </c>
      <c r="L984" s="404">
        <f>ROUND(((678*1.1372*(301.06+75.64+332.98))/1.0314),2)</f>
        <v>530520.27</v>
      </c>
      <c r="M984" s="405">
        <f>L984</f>
        <v>530520.27</v>
      </c>
      <c r="N984" s="405"/>
      <c r="O984" s="405"/>
      <c r="P984" s="405"/>
      <c r="Q984" s="451">
        <f t="shared" si="361"/>
        <v>530520.27</v>
      </c>
    </row>
    <row r="985" spans="1:17" s="6" customFormat="1" ht="31.5" customHeight="1">
      <c r="A985" s="518"/>
      <c r="B985" s="32">
        <v>71952000</v>
      </c>
      <c r="C985" s="33" t="s">
        <v>24</v>
      </c>
      <c r="D985" s="33"/>
      <c r="E985" s="33"/>
      <c r="F985" s="35"/>
      <c r="G985" s="35"/>
      <c r="H985" s="37"/>
      <c r="I985" s="34"/>
      <c r="J985" s="74" t="s">
        <v>105</v>
      </c>
      <c r="K985" s="67" t="s">
        <v>106</v>
      </c>
      <c r="L985" s="404">
        <v>1234066.1799999997</v>
      </c>
      <c r="M985" s="405">
        <f>L985</f>
        <v>1234066.1799999997</v>
      </c>
      <c r="N985" s="405"/>
      <c r="O985" s="405"/>
      <c r="P985" s="405"/>
      <c r="Q985" s="451">
        <f t="shared" si="361"/>
        <v>1234066.1799999997</v>
      </c>
    </row>
    <row r="986" spans="1:17" s="6" customFormat="1" ht="31.5" customHeight="1">
      <c r="A986" s="518"/>
      <c r="B986" s="32">
        <v>71952000</v>
      </c>
      <c r="C986" s="33" t="s">
        <v>24</v>
      </c>
      <c r="D986" s="33"/>
      <c r="E986" s="33"/>
      <c r="F986" s="35"/>
      <c r="G986" s="35"/>
      <c r="H986" s="37"/>
      <c r="I986" s="34"/>
      <c r="J986" s="74" t="s">
        <v>107</v>
      </c>
      <c r="K986" s="67" t="s">
        <v>108</v>
      </c>
      <c r="L986" s="404">
        <f>ROUND(((678*1.1372*387.1)/1.0314),2)</f>
        <v>289376.05</v>
      </c>
      <c r="M986" s="405">
        <f>L986</f>
        <v>289376.05</v>
      </c>
      <c r="N986" s="405"/>
      <c r="O986" s="405"/>
      <c r="P986" s="405"/>
      <c r="Q986" s="451">
        <f t="shared" si="361"/>
        <v>289376.05</v>
      </c>
    </row>
    <row r="987" spans="1:17" s="6" customFormat="1" ht="51" customHeight="1">
      <c r="A987" s="518"/>
      <c r="B987" s="116">
        <v>71952000</v>
      </c>
      <c r="C987" s="117" t="s">
        <v>24</v>
      </c>
      <c r="D987" s="117"/>
      <c r="E987" s="117"/>
      <c r="F987" s="422"/>
      <c r="G987" s="422"/>
      <c r="H987" s="118"/>
      <c r="I987" s="84"/>
      <c r="J987" s="423" t="s">
        <v>329</v>
      </c>
      <c r="K987" s="103">
        <v>25</v>
      </c>
      <c r="L987" s="63">
        <v>67877.41</v>
      </c>
      <c r="M987" s="88">
        <f t="shared" ref="M987:M989" si="375">L987</f>
        <v>67877.41</v>
      </c>
      <c r="N987" s="88"/>
      <c r="O987" s="88"/>
      <c r="P987" s="88"/>
      <c r="Q987" s="451">
        <f t="shared" si="361"/>
        <v>67877.41</v>
      </c>
    </row>
    <row r="988" spans="1:17" s="6" customFormat="1" ht="36" customHeight="1">
      <c r="A988" s="518"/>
      <c r="B988" s="116">
        <v>71952000</v>
      </c>
      <c r="C988" s="117" t="s">
        <v>24</v>
      </c>
      <c r="D988" s="117"/>
      <c r="E988" s="117"/>
      <c r="F988" s="422"/>
      <c r="G988" s="422"/>
      <c r="H988" s="118"/>
      <c r="I988" s="84"/>
      <c r="J988" s="423" t="s">
        <v>330</v>
      </c>
      <c r="K988" s="103">
        <v>26</v>
      </c>
      <c r="L988" s="63">
        <v>43434.41</v>
      </c>
      <c r="M988" s="88">
        <f t="shared" si="375"/>
        <v>43434.41</v>
      </c>
      <c r="N988" s="88"/>
      <c r="O988" s="88"/>
      <c r="P988" s="88"/>
      <c r="Q988" s="451">
        <f t="shared" si="361"/>
        <v>43434.41</v>
      </c>
    </row>
    <row r="989" spans="1:17" s="6" customFormat="1" ht="36" customHeight="1">
      <c r="A989" s="518"/>
      <c r="B989" s="116">
        <v>71952000</v>
      </c>
      <c r="C989" s="117" t="s">
        <v>24</v>
      </c>
      <c r="D989" s="117"/>
      <c r="E989" s="117"/>
      <c r="F989" s="422"/>
      <c r="G989" s="422"/>
      <c r="H989" s="118"/>
      <c r="I989" s="84"/>
      <c r="J989" s="423" t="s">
        <v>331</v>
      </c>
      <c r="K989" s="103">
        <v>27</v>
      </c>
      <c r="L989" s="63">
        <v>43434.41</v>
      </c>
      <c r="M989" s="88">
        <f t="shared" si="375"/>
        <v>43434.41</v>
      </c>
      <c r="N989" s="88"/>
      <c r="O989" s="88"/>
      <c r="P989" s="88"/>
      <c r="Q989" s="451">
        <f t="shared" si="361"/>
        <v>43434.41</v>
      </c>
    </row>
    <row r="990" spans="1:17" s="6" customFormat="1" ht="15.75" customHeight="1">
      <c r="A990" s="519"/>
      <c r="B990" s="32">
        <v>71952000</v>
      </c>
      <c r="C990" s="33" t="s">
        <v>24</v>
      </c>
      <c r="D990" s="33"/>
      <c r="E990" s="33"/>
      <c r="F990" s="35"/>
      <c r="G990" s="35"/>
      <c r="H990" s="37"/>
      <c r="I990" s="34"/>
      <c r="J990" s="423" t="s">
        <v>100</v>
      </c>
      <c r="K990" s="32">
        <v>21</v>
      </c>
      <c r="L990" s="405">
        <f>ROUND((L984+L985+L986+L987+L988+L989)*2.14%,2)</f>
        <v>47266.37</v>
      </c>
      <c r="M990" s="405">
        <f>L990</f>
        <v>47266.37</v>
      </c>
      <c r="N990" s="405"/>
      <c r="O990" s="405"/>
      <c r="P990" s="405"/>
      <c r="Q990" s="451">
        <f t="shared" si="361"/>
        <v>47266.37</v>
      </c>
    </row>
    <row r="991" spans="1:17" s="6" customFormat="1" ht="15.75" customHeight="1">
      <c r="A991" s="517">
        <v>5</v>
      </c>
      <c r="B991" s="32">
        <v>71952000</v>
      </c>
      <c r="C991" s="33" t="s">
        <v>24</v>
      </c>
      <c r="D991" s="33" t="s">
        <v>24</v>
      </c>
      <c r="E991" s="74" t="s">
        <v>42</v>
      </c>
      <c r="F991" s="34">
        <v>17</v>
      </c>
      <c r="G991" s="35" t="s">
        <v>38</v>
      </c>
      <c r="H991" s="176">
        <v>3485.2</v>
      </c>
      <c r="I991" s="34">
        <v>138</v>
      </c>
      <c r="J991" s="74" t="s">
        <v>39</v>
      </c>
      <c r="K991" s="92" t="s">
        <v>2</v>
      </c>
      <c r="L991" s="404">
        <f>L992+L993+L994</f>
        <v>3813542.72</v>
      </c>
      <c r="M991" s="404">
        <f t="shared" ref="M991:P991" si="376">M992+M993+M994</f>
        <v>3813542.72</v>
      </c>
      <c r="N991" s="404">
        <f t="shared" si="376"/>
        <v>0</v>
      </c>
      <c r="O991" s="404">
        <f t="shared" si="376"/>
        <v>0</v>
      </c>
      <c r="P991" s="404">
        <f t="shared" si="376"/>
        <v>0</v>
      </c>
      <c r="Q991" s="451">
        <f t="shared" si="361"/>
        <v>3813542.72</v>
      </c>
    </row>
    <row r="992" spans="1:17" s="6" customFormat="1" ht="31.5" customHeight="1">
      <c r="A992" s="518"/>
      <c r="B992" s="32">
        <v>71952000</v>
      </c>
      <c r="C992" s="33" t="s">
        <v>24</v>
      </c>
      <c r="D992" s="33"/>
      <c r="E992" s="33"/>
      <c r="F992" s="34"/>
      <c r="G992" s="35"/>
      <c r="H992" s="37"/>
      <c r="I992" s="34"/>
      <c r="J992" s="74" t="s">
        <v>105</v>
      </c>
      <c r="K992" s="67" t="s">
        <v>106</v>
      </c>
      <c r="L992" s="404">
        <f>ROUND(((3141.7*1.1372*(278.64+549))/1.0314),2)</f>
        <v>2866922.2</v>
      </c>
      <c r="M992" s="405">
        <f>L992</f>
        <v>2866922.2</v>
      </c>
      <c r="N992" s="405"/>
      <c r="O992" s="405"/>
      <c r="P992" s="405"/>
      <c r="Q992" s="451">
        <f t="shared" si="361"/>
        <v>2866922.2</v>
      </c>
    </row>
    <row r="993" spans="1:17" s="6" customFormat="1" ht="31.5" customHeight="1">
      <c r="A993" s="518"/>
      <c r="B993" s="32">
        <v>71952000</v>
      </c>
      <c r="C993" s="33" t="s">
        <v>24</v>
      </c>
      <c r="D993" s="33"/>
      <c r="E993" s="33"/>
      <c r="F993" s="34"/>
      <c r="G993" s="35"/>
      <c r="H993" s="37"/>
      <c r="I993" s="34"/>
      <c r="J993" s="74" t="s">
        <v>107</v>
      </c>
      <c r="K993" s="67" t="s">
        <v>108</v>
      </c>
      <c r="L993" s="404">
        <f>ROUND(((3141.7*1.1372*250.21)/1.0314),2)</f>
        <v>866720.56</v>
      </c>
      <c r="M993" s="405">
        <f>L993</f>
        <v>866720.56</v>
      </c>
      <c r="N993" s="405"/>
      <c r="O993" s="405"/>
      <c r="P993" s="405"/>
      <c r="Q993" s="451">
        <f t="shared" si="361"/>
        <v>866720.56</v>
      </c>
    </row>
    <row r="994" spans="1:17" s="6" customFormat="1" ht="15.75" customHeight="1">
      <c r="A994" s="519"/>
      <c r="B994" s="32">
        <v>71952000</v>
      </c>
      <c r="C994" s="33" t="s">
        <v>24</v>
      </c>
      <c r="D994" s="33"/>
      <c r="E994" s="33"/>
      <c r="F994" s="34"/>
      <c r="G994" s="35"/>
      <c r="H994" s="37"/>
      <c r="I994" s="34"/>
      <c r="J994" s="423" t="s">
        <v>100</v>
      </c>
      <c r="K994" s="36">
        <v>21</v>
      </c>
      <c r="L994" s="405">
        <f>ROUND((L992+L993)*2.14%,2)</f>
        <v>79899.960000000006</v>
      </c>
      <c r="M994" s="405">
        <f>L994</f>
        <v>79899.960000000006</v>
      </c>
      <c r="N994" s="405"/>
      <c r="O994" s="405"/>
      <c r="P994" s="405"/>
      <c r="Q994" s="451">
        <f t="shared" si="361"/>
        <v>79899.960000000006</v>
      </c>
    </row>
    <row r="995" spans="1:17" s="6" customFormat="1" ht="15.75" customHeight="1">
      <c r="A995" s="517">
        <v>6</v>
      </c>
      <c r="B995" s="32">
        <v>71952000</v>
      </c>
      <c r="C995" s="33" t="s">
        <v>24</v>
      </c>
      <c r="D995" s="33" t="s">
        <v>24</v>
      </c>
      <c r="E995" s="33" t="s">
        <v>44</v>
      </c>
      <c r="F995" s="35">
        <v>34</v>
      </c>
      <c r="G995" s="35" t="s">
        <v>38</v>
      </c>
      <c r="H995" s="268">
        <v>827.1</v>
      </c>
      <c r="I995" s="34">
        <v>38</v>
      </c>
      <c r="J995" s="74" t="s">
        <v>39</v>
      </c>
      <c r="K995" s="92" t="s">
        <v>2</v>
      </c>
      <c r="L995" s="404">
        <f>L996+L997+L998+L1002+L999+L1000+L1001</f>
        <v>2319042.75</v>
      </c>
      <c r="M995" s="404">
        <f t="shared" ref="M995:P995" si="377">M996+M997+M998+M1002+M999+M1000+M1001</f>
        <v>2319042.75</v>
      </c>
      <c r="N995" s="404">
        <f t="shared" si="377"/>
        <v>0</v>
      </c>
      <c r="O995" s="404">
        <f t="shared" si="377"/>
        <v>0</v>
      </c>
      <c r="P995" s="404">
        <f t="shared" si="377"/>
        <v>0</v>
      </c>
      <c r="Q995" s="451">
        <f t="shared" si="361"/>
        <v>2319042.75</v>
      </c>
    </row>
    <row r="996" spans="1:17" s="6" customFormat="1" ht="31.5" customHeight="1">
      <c r="A996" s="518"/>
      <c r="B996" s="32">
        <v>71952000</v>
      </c>
      <c r="C996" s="33" t="s">
        <v>24</v>
      </c>
      <c r="D996" s="33"/>
      <c r="E996" s="33"/>
      <c r="F996" s="34"/>
      <c r="G996" s="35"/>
      <c r="H996" s="37"/>
      <c r="I996" s="34"/>
      <c r="J996" s="423" t="s">
        <v>103</v>
      </c>
      <c r="K996" s="31" t="s">
        <v>104</v>
      </c>
      <c r="L996" s="404">
        <f>ROUND(((696.7*1.1372*(301.06+75.64+332.98))/1.0314),2)</f>
        <v>545152.62</v>
      </c>
      <c r="M996" s="405">
        <f>L996</f>
        <v>545152.62</v>
      </c>
      <c r="N996" s="405"/>
      <c r="O996" s="405"/>
      <c r="P996" s="405"/>
      <c r="Q996" s="451">
        <f t="shared" si="361"/>
        <v>545152.62</v>
      </c>
    </row>
    <row r="997" spans="1:17" s="6" customFormat="1" ht="31.5" customHeight="1">
      <c r="A997" s="518"/>
      <c r="B997" s="32">
        <v>71952000</v>
      </c>
      <c r="C997" s="33" t="s">
        <v>24</v>
      </c>
      <c r="D997" s="33"/>
      <c r="E997" s="33"/>
      <c r="F997" s="34"/>
      <c r="G997" s="35"/>
      <c r="H997" s="37"/>
      <c r="I997" s="34"/>
      <c r="J997" s="74" t="s">
        <v>105</v>
      </c>
      <c r="K997" s="67" t="s">
        <v>106</v>
      </c>
      <c r="L997" s="404">
        <v>1268519.67</v>
      </c>
      <c r="M997" s="405">
        <f>L997</f>
        <v>1268519.67</v>
      </c>
      <c r="N997" s="405"/>
      <c r="O997" s="405"/>
      <c r="P997" s="405"/>
      <c r="Q997" s="451">
        <f t="shared" si="361"/>
        <v>1268519.67</v>
      </c>
    </row>
    <row r="998" spans="1:17" s="6" customFormat="1" ht="31.5" customHeight="1">
      <c r="A998" s="518"/>
      <c r="B998" s="32">
        <v>71952000</v>
      </c>
      <c r="C998" s="33" t="s">
        <v>24</v>
      </c>
      <c r="D998" s="33"/>
      <c r="E998" s="33"/>
      <c r="F998" s="34"/>
      <c r="G998" s="35"/>
      <c r="H998" s="37"/>
      <c r="I998" s="34"/>
      <c r="J998" s="74" t="s">
        <v>107</v>
      </c>
      <c r="K998" s="67" t="s">
        <v>108</v>
      </c>
      <c r="L998" s="404">
        <f>ROUND(((696.7*1.1372*387.1)/1.0314),2)</f>
        <v>297357.37</v>
      </c>
      <c r="M998" s="405">
        <f>L998</f>
        <v>297357.37</v>
      </c>
      <c r="N998" s="405"/>
      <c r="O998" s="405"/>
      <c r="P998" s="405"/>
      <c r="Q998" s="451">
        <f t="shared" si="361"/>
        <v>297357.37</v>
      </c>
    </row>
    <row r="999" spans="1:17" s="6" customFormat="1" ht="39.6" customHeight="1">
      <c r="A999" s="518"/>
      <c r="B999" s="116">
        <v>71952000</v>
      </c>
      <c r="C999" s="117" t="s">
        <v>24</v>
      </c>
      <c r="D999" s="117"/>
      <c r="E999" s="117"/>
      <c r="F999" s="84"/>
      <c r="G999" s="422"/>
      <c r="H999" s="118"/>
      <c r="I999" s="84"/>
      <c r="J999" s="423" t="s">
        <v>329</v>
      </c>
      <c r="K999" s="103">
        <v>25</v>
      </c>
      <c r="L999" s="63">
        <v>69749.55</v>
      </c>
      <c r="M999" s="88">
        <f t="shared" ref="M999:M1001" si="378">L999</f>
        <v>69749.55</v>
      </c>
      <c r="N999" s="88"/>
      <c r="O999" s="88"/>
      <c r="P999" s="88"/>
      <c r="Q999" s="451">
        <f t="shared" si="361"/>
        <v>69749.55</v>
      </c>
    </row>
    <row r="1000" spans="1:17" s="6" customFormat="1" ht="36" customHeight="1">
      <c r="A1000" s="518"/>
      <c r="B1000" s="116">
        <v>71952000</v>
      </c>
      <c r="C1000" s="117" t="s">
        <v>24</v>
      </c>
      <c r="D1000" s="117"/>
      <c r="E1000" s="117"/>
      <c r="F1000" s="84"/>
      <c r="G1000" s="422"/>
      <c r="H1000" s="118"/>
      <c r="I1000" s="84"/>
      <c r="J1000" s="423" t="s">
        <v>330</v>
      </c>
      <c r="K1000" s="103">
        <v>26</v>
      </c>
      <c r="L1000" s="63">
        <v>44837.9</v>
      </c>
      <c r="M1000" s="88">
        <f t="shared" si="378"/>
        <v>44837.9</v>
      </c>
      <c r="N1000" s="88"/>
      <c r="O1000" s="88"/>
      <c r="P1000" s="88"/>
      <c r="Q1000" s="451">
        <f t="shared" si="361"/>
        <v>44837.9</v>
      </c>
    </row>
    <row r="1001" spans="1:17" s="6" customFormat="1" ht="36" customHeight="1">
      <c r="A1001" s="518"/>
      <c r="B1001" s="116">
        <v>71952000</v>
      </c>
      <c r="C1001" s="117" t="s">
        <v>24</v>
      </c>
      <c r="D1001" s="117"/>
      <c r="E1001" s="117"/>
      <c r="F1001" s="84"/>
      <c r="G1001" s="422"/>
      <c r="H1001" s="118"/>
      <c r="I1001" s="84"/>
      <c r="J1001" s="423" t="s">
        <v>331</v>
      </c>
      <c r="K1001" s="103">
        <v>27</v>
      </c>
      <c r="L1001" s="63">
        <v>44837.9</v>
      </c>
      <c r="M1001" s="88">
        <f t="shared" si="378"/>
        <v>44837.9</v>
      </c>
      <c r="N1001" s="88"/>
      <c r="O1001" s="88"/>
      <c r="P1001" s="88"/>
      <c r="Q1001" s="451">
        <f t="shared" si="361"/>
        <v>44837.9</v>
      </c>
    </row>
    <row r="1002" spans="1:17" s="6" customFormat="1" ht="15.75" customHeight="1">
      <c r="A1002" s="519"/>
      <c r="B1002" s="32">
        <v>71952000</v>
      </c>
      <c r="C1002" s="33" t="s">
        <v>24</v>
      </c>
      <c r="D1002" s="33"/>
      <c r="E1002" s="33"/>
      <c r="F1002" s="34"/>
      <c r="G1002" s="35"/>
      <c r="H1002" s="37"/>
      <c r="I1002" s="34"/>
      <c r="J1002" s="423" t="s">
        <v>100</v>
      </c>
      <c r="K1002" s="36">
        <v>21</v>
      </c>
      <c r="L1002" s="405">
        <f>ROUND((L996+L997+L998+L999+L1000+L1001)*2.14%,2)</f>
        <v>48587.74</v>
      </c>
      <c r="M1002" s="405">
        <f>L1002</f>
        <v>48587.74</v>
      </c>
      <c r="N1002" s="405"/>
      <c r="O1002" s="405"/>
      <c r="P1002" s="405"/>
      <c r="Q1002" s="451">
        <f t="shared" si="361"/>
        <v>48587.74</v>
      </c>
    </row>
    <row r="1003" spans="1:17" s="6" customFormat="1" ht="15.75" customHeight="1">
      <c r="A1003" s="517">
        <v>7</v>
      </c>
      <c r="B1003" s="32">
        <v>71952000</v>
      </c>
      <c r="C1003" s="33" t="s">
        <v>24</v>
      </c>
      <c r="D1003" s="33" t="s">
        <v>24</v>
      </c>
      <c r="E1003" s="74" t="s">
        <v>46</v>
      </c>
      <c r="F1003" s="34">
        <v>6</v>
      </c>
      <c r="G1003" s="35" t="s">
        <v>38</v>
      </c>
      <c r="H1003" s="269">
        <v>1422.5</v>
      </c>
      <c r="I1003" s="34">
        <v>61</v>
      </c>
      <c r="J1003" s="74" t="s">
        <v>39</v>
      </c>
      <c r="K1003" s="92" t="s">
        <v>2</v>
      </c>
      <c r="L1003" s="405">
        <f>L1004+L1005+L1006+L1007+L1008</f>
        <v>4366137.9700000007</v>
      </c>
      <c r="M1003" s="405">
        <f>M1004+M1005+M1006+M1007+M1008</f>
        <v>4366137.9700000007</v>
      </c>
      <c r="N1003" s="405">
        <f t="shared" ref="N1003:P1003" si="379">N1004+N1005+N1006+N1007+N1008</f>
        <v>0</v>
      </c>
      <c r="O1003" s="405">
        <f t="shared" si="379"/>
        <v>0</v>
      </c>
      <c r="P1003" s="405">
        <f t="shared" si="379"/>
        <v>0</v>
      </c>
      <c r="Q1003" s="451">
        <f t="shared" ref="Q1003:Q1008" si="380">M1003+N1003+O1003+P1003</f>
        <v>4366137.9700000007</v>
      </c>
    </row>
    <row r="1004" spans="1:17" s="6" customFormat="1" ht="15.75" customHeight="1">
      <c r="A1004" s="518"/>
      <c r="B1004" s="32">
        <v>71952000</v>
      </c>
      <c r="C1004" s="33" t="s">
        <v>24</v>
      </c>
      <c r="D1004" s="33"/>
      <c r="E1004" s="33"/>
      <c r="F1004" s="34"/>
      <c r="G1004" s="35"/>
      <c r="H1004" s="37"/>
      <c r="I1004" s="34"/>
      <c r="J1004" s="423" t="s">
        <v>98</v>
      </c>
      <c r="K1004" s="32">
        <v>10</v>
      </c>
      <c r="L1004" s="406">
        <v>1444703.98</v>
      </c>
      <c r="M1004" s="405">
        <f t="shared" ref="M1004:M1007" si="381">L1004</f>
        <v>1444703.98</v>
      </c>
      <c r="N1004" s="405"/>
      <c r="O1004" s="407"/>
      <c r="P1004" s="407"/>
      <c r="Q1004" s="451">
        <f t="shared" si="380"/>
        <v>1444703.98</v>
      </c>
    </row>
    <row r="1005" spans="1:17" s="6" customFormat="1" ht="31.5" customHeight="1">
      <c r="A1005" s="518"/>
      <c r="B1005" s="32">
        <v>71952000</v>
      </c>
      <c r="C1005" s="33" t="s">
        <v>24</v>
      </c>
      <c r="D1005" s="33"/>
      <c r="E1005" s="33"/>
      <c r="F1005" s="34"/>
      <c r="G1005" s="35"/>
      <c r="H1005" s="37"/>
      <c r="I1005" s="34"/>
      <c r="J1005" s="423" t="s">
        <v>103</v>
      </c>
      <c r="K1005" s="31" t="s">
        <v>104</v>
      </c>
      <c r="L1005" s="404">
        <f>ROUND(((1190.9*1.1372*(275.82+47.4+313.74))/1.0314),2)</f>
        <v>836367.56</v>
      </c>
      <c r="M1005" s="405">
        <f t="shared" si="381"/>
        <v>836367.56</v>
      </c>
      <c r="N1005" s="405"/>
      <c r="O1005" s="405"/>
      <c r="P1005" s="405"/>
      <c r="Q1005" s="451">
        <f t="shared" si="380"/>
        <v>836367.56</v>
      </c>
    </row>
    <row r="1006" spans="1:17" s="6" customFormat="1" ht="31.5" customHeight="1">
      <c r="A1006" s="518"/>
      <c r="B1006" s="32">
        <v>71952000</v>
      </c>
      <c r="C1006" s="33" t="s">
        <v>24</v>
      </c>
      <c r="D1006" s="33"/>
      <c r="E1006" s="33"/>
      <c r="F1006" s="34"/>
      <c r="G1006" s="35"/>
      <c r="H1006" s="37"/>
      <c r="I1006" s="34"/>
      <c r="J1006" s="74" t="s">
        <v>105</v>
      </c>
      <c r="K1006" s="67" t="s">
        <v>106</v>
      </c>
      <c r="L1006" s="404">
        <v>1632194.82</v>
      </c>
      <c r="M1006" s="405">
        <f t="shared" si="381"/>
        <v>1632194.82</v>
      </c>
      <c r="N1006" s="185"/>
      <c r="O1006" s="185"/>
      <c r="P1006" s="185"/>
      <c r="Q1006" s="451">
        <f t="shared" si="380"/>
        <v>1632194.82</v>
      </c>
    </row>
    <row r="1007" spans="1:17" s="6" customFormat="1" ht="31.5" customHeight="1">
      <c r="A1007" s="518"/>
      <c r="B1007" s="38">
        <v>71952000</v>
      </c>
      <c r="C1007" s="39" t="s">
        <v>24</v>
      </c>
      <c r="D1007" s="39"/>
      <c r="E1007" s="39"/>
      <c r="F1007" s="40"/>
      <c r="G1007" s="447"/>
      <c r="H1007" s="270"/>
      <c r="I1007" s="40"/>
      <c r="J1007" s="74" t="s">
        <v>107</v>
      </c>
      <c r="K1007" s="67" t="s">
        <v>108</v>
      </c>
      <c r="L1007" s="404">
        <f>ROUND(((1190.9*1.1372*275.23)/1.0314),2)</f>
        <v>361393.88</v>
      </c>
      <c r="M1007" s="405">
        <f t="shared" si="381"/>
        <v>361393.88</v>
      </c>
      <c r="N1007" s="185"/>
      <c r="O1007" s="185"/>
      <c r="P1007" s="185"/>
      <c r="Q1007" s="451">
        <f t="shared" si="380"/>
        <v>361393.88</v>
      </c>
    </row>
    <row r="1008" spans="1:17" s="6" customFormat="1" ht="15.75" customHeight="1">
      <c r="A1008" s="519"/>
      <c r="B1008" s="32">
        <v>71952000</v>
      </c>
      <c r="C1008" s="33" t="s">
        <v>24</v>
      </c>
      <c r="D1008" s="41"/>
      <c r="E1008" s="41"/>
      <c r="F1008" s="185"/>
      <c r="G1008" s="186"/>
      <c r="H1008" s="271"/>
      <c r="I1008" s="187"/>
      <c r="J1008" s="423" t="s">
        <v>100</v>
      </c>
      <c r="K1008" s="32">
        <v>21</v>
      </c>
      <c r="L1008" s="405">
        <f>ROUND((L1004+L1005+L1006+L1007)*2.14%,2)</f>
        <v>91477.73</v>
      </c>
      <c r="M1008" s="405">
        <f>L1008</f>
        <v>91477.73</v>
      </c>
      <c r="N1008" s="185"/>
      <c r="O1008" s="185"/>
      <c r="P1008" s="185"/>
      <c r="Q1008" s="451">
        <f t="shared" si="380"/>
        <v>91477.73</v>
      </c>
    </row>
    <row r="1009" spans="1:19" s="76" customFormat="1" ht="18" customHeight="1">
      <c r="A1009" s="517">
        <v>8</v>
      </c>
      <c r="B1009" s="32">
        <v>71952000</v>
      </c>
      <c r="C1009" s="33" t="s">
        <v>24</v>
      </c>
      <c r="D1009" s="33" t="s">
        <v>24</v>
      </c>
      <c r="E1009" s="74" t="s">
        <v>42</v>
      </c>
      <c r="F1009" s="34">
        <v>2</v>
      </c>
      <c r="G1009" s="35" t="s">
        <v>38</v>
      </c>
      <c r="H1009" s="188">
        <v>4252</v>
      </c>
      <c r="I1009" s="34">
        <v>162</v>
      </c>
      <c r="J1009" s="74" t="s">
        <v>39</v>
      </c>
      <c r="K1009" s="92" t="s">
        <v>2</v>
      </c>
      <c r="L1009" s="404">
        <f t="shared" ref="L1009:P1009" si="382">L1010+L1011</f>
        <v>2214165.7800000003</v>
      </c>
      <c r="M1009" s="404">
        <f t="shared" si="382"/>
        <v>2214165.7800000003</v>
      </c>
      <c r="N1009" s="404">
        <f t="shared" si="382"/>
        <v>0</v>
      </c>
      <c r="O1009" s="404">
        <f t="shared" si="382"/>
        <v>0</v>
      </c>
      <c r="P1009" s="404">
        <f t="shared" si="382"/>
        <v>0</v>
      </c>
      <c r="Q1009" s="451">
        <f t="shared" ref="Q1009:Q1072" si="383">M1009+N1009+O1009+P1009</f>
        <v>2214165.7800000003</v>
      </c>
      <c r="R1009" s="228"/>
      <c r="S1009" s="228"/>
    </row>
    <row r="1010" spans="1:19" s="76" customFormat="1" ht="18" customHeight="1">
      <c r="A1010" s="518"/>
      <c r="B1010" s="32">
        <v>71952000</v>
      </c>
      <c r="C1010" s="33" t="s">
        <v>24</v>
      </c>
      <c r="D1010" s="33"/>
      <c r="E1010" s="33"/>
      <c r="F1010" s="34"/>
      <c r="G1010" s="35"/>
      <c r="H1010" s="37"/>
      <c r="I1010" s="34"/>
      <c r="J1010" s="423" t="s">
        <v>101</v>
      </c>
      <c r="K1010" s="67" t="s">
        <v>102</v>
      </c>
      <c r="L1010" s="406">
        <v>2167775.39</v>
      </c>
      <c r="M1010" s="405">
        <f t="shared" ref="M1010:M1011" si="384">L1010</f>
        <v>2167775.39</v>
      </c>
      <c r="N1010" s="405"/>
      <c r="O1010" s="405"/>
      <c r="P1010" s="405"/>
      <c r="Q1010" s="451">
        <f t="shared" si="383"/>
        <v>2167775.39</v>
      </c>
      <c r="R1010" s="228"/>
      <c r="S1010" s="228"/>
    </row>
    <row r="1011" spans="1:19" s="76" customFormat="1" ht="18" customHeight="1">
      <c r="A1011" s="519"/>
      <c r="B1011" s="32">
        <v>71952000</v>
      </c>
      <c r="C1011" s="33" t="s">
        <v>24</v>
      </c>
      <c r="D1011" s="33"/>
      <c r="E1011" s="33"/>
      <c r="F1011" s="34"/>
      <c r="G1011" s="35"/>
      <c r="H1011" s="37"/>
      <c r="I1011" s="34"/>
      <c r="J1011" s="423" t="s">
        <v>100</v>
      </c>
      <c r="K1011" s="32">
        <v>21</v>
      </c>
      <c r="L1011" s="404">
        <f>ROUND((L1010)*2.14%,2)</f>
        <v>46390.39</v>
      </c>
      <c r="M1011" s="405">
        <f t="shared" si="384"/>
        <v>46390.39</v>
      </c>
      <c r="N1011" s="405"/>
      <c r="O1011" s="405"/>
      <c r="P1011" s="405"/>
      <c r="Q1011" s="451">
        <f t="shared" si="383"/>
        <v>46390.39</v>
      </c>
      <c r="R1011" s="228"/>
      <c r="S1011" s="228"/>
    </row>
    <row r="1012" spans="1:19" s="6" customFormat="1" ht="18" customHeight="1">
      <c r="A1012" s="517">
        <v>9</v>
      </c>
      <c r="B1012" s="32">
        <v>71952000</v>
      </c>
      <c r="C1012" s="33" t="s">
        <v>24</v>
      </c>
      <c r="D1012" s="33" t="s">
        <v>24</v>
      </c>
      <c r="E1012" s="74" t="s">
        <v>42</v>
      </c>
      <c r="F1012" s="34">
        <v>5</v>
      </c>
      <c r="G1012" s="35" t="s">
        <v>38</v>
      </c>
      <c r="H1012" s="188">
        <v>3492.2</v>
      </c>
      <c r="I1012" s="34">
        <v>149</v>
      </c>
      <c r="J1012" s="73" t="s">
        <v>43</v>
      </c>
      <c r="K1012" s="35" t="s">
        <v>2</v>
      </c>
      <c r="L1012" s="405">
        <f>L1013+L1014</f>
        <v>470000</v>
      </c>
      <c r="M1012" s="405">
        <f t="shared" ref="M1012:P1012" si="385">M1013+M1014</f>
        <v>20000</v>
      </c>
      <c r="N1012" s="405">
        <f t="shared" si="385"/>
        <v>0</v>
      </c>
      <c r="O1012" s="405">
        <f t="shared" si="385"/>
        <v>427500</v>
      </c>
      <c r="P1012" s="405">
        <f t="shared" si="385"/>
        <v>22500</v>
      </c>
      <c r="Q1012" s="451">
        <f t="shared" si="383"/>
        <v>470000</v>
      </c>
    </row>
    <row r="1013" spans="1:19" s="6" customFormat="1" ht="51.75" customHeight="1">
      <c r="A1013" s="518"/>
      <c r="B1013" s="32">
        <v>71952000</v>
      </c>
      <c r="C1013" s="33" t="s">
        <v>24</v>
      </c>
      <c r="D1013" s="33"/>
      <c r="E1013" s="33"/>
      <c r="F1013" s="35"/>
      <c r="G1013" s="35"/>
      <c r="H1013" s="37"/>
      <c r="I1013" s="34"/>
      <c r="J1013" s="423" t="s">
        <v>48</v>
      </c>
      <c r="K1013" s="31" t="s">
        <v>40</v>
      </c>
      <c r="L1013" s="408">
        <v>450000</v>
      </c>
      <c r="M1013" s="405">
        <v>0</v>
      </c>
      <c r="N1013" s="405"/>
      <c r="O1013" s="403">
        <f>L1013*0.95</f>
        <v>427500</v>
      </c>
      <c r="P1013" s="403">
        <f>L1013*0.05</f>
        <v>22500</v>
      </c>
      <c r="Q1013" s="451">
        <f t="shared" si="383"/>
        <v>450000</v>
      </c>
    </row>
    <row r="1014" spans="1:19" s="6" customFormat="1" ht="94.5" customHeight="1">
      <c r="A1014" s="519"/>
      <c r="B1014" s="32">
        <v>71952000</v>
      </c>
      <c r="C1014" s="33" t="s">
        <v>24</v>
      </c>
      <c r="D1014" s="33"/>
      <c r="E1014" s="33"/>
      <c r="F1014" s="35"/>
      <c r="G1014" s="35"/>
      <c r="H1014" s="37"/>
      <c r="I1014" s="34"/>
      <c r="J1014" s="423" t="s">
        <v>352</v>
      </c>
      <c r="K1014" s="67" t="s">
        <v>185</v>
      </c>
      <c r="L1014" s="405">
        <v>20000</v>
      </c>
      <c r="M1014" s="405">
        <f>L1014</f>
        <v>20000</v>
      </c>
      <c r="N1014" s="405"/>
      <c r="O1014" s="404"/>
      <c r="P1014" s="404"/>
      <c r="Q1014" s="451">
        <f t="shared" si="383"/>
        <v>20000</v>
      </c>
    </row>
    <row r="1015" spans="1:19" s="6" customFormat="1" ht="15.75" customHeight="1">
      <c r="A1015" s="517">
        <v>10</v>
      </c>
      <c r="B1015" s="32">
        <v>71952000</v>
      </c>
      <c r="C1015" s="33" t="s">
        <v>24</v>
      </c>
      <c r="D1015" s="33" t="s">
        <v>24</v>
      </c>
      <c r="E1015" s="74" t="s">
        <v>42</v>
      </c>
      <c r="F1015" s="34">
        <v>8</v>
      </c>
      <c r="G1015" s="35" t="s">
        <v>38</v>
      </c>
      <c r="H1015" s="176">
        <v>4216.1000000000004</v>
      </c>
      <c r="I1015" s="34">
        <v>179</v>
      </c>
      <c r="J1015" s="73" t="s">
        <v>43</v>
      </c>
      <c r="K1015" s="35" t="s">
        <v>2</v>
      </c>
      <c r="L1015" s="405">
        <f>L1016+L1017</f>
        <v>680000</v>
      </c>
      <c r="M1015" s="405">
        <f t="shared" ref="M1015:P1015" si="386">M1016+M1017</f>
        <v>20000</v>
      </c>
      <c r="N1015" s="405">
        <f t="shared" si="386"/>
        <v>0</v>
      </c>
      <c r="O1015" s="405">
        <f t="shared" si="386"/>
        <v>627000</v>
      </c>
      <c r="P1015" s="405">
        <f t="shared" si="386"/>
        <v>33000</v>
      </c>
      <c r="Q1015" s="451">
        <f t="shared" si="383"/>
        <v>680000</v>
      </c>
    </row>
    <row r="1016" spans="1:19" s="6" customFormat="1" ht="51.75" customHeight="1">
      <c r="A1016" s="518"/>
      <c r="B1016" s="32">
        <v>71952000</v>
      </c>
      <c r="C1016" s="33" t="s">
        <v>24</v>
      </c>
      <c r="D1016" s="33"/>
      <c r="E1016" s="33"/>
      <c r="F1016" s="35"/>
      <c r="G1016" s="35"/>
      <c r="H1016" s="37"/>
      <c r="I1016" s="34"/>
      <c r="J1016" s="423" t="s">
        <v>48</v>
      </c>
      <c r="K1016" s="31" t="s">
        <v>40</v>
      </c>
      <c r="L1016" s="408">
        <v>660000</v>
      </c>
      <c r="M1016" s="405">
        <v>0</v>
      </c>
      <c r="N1016" s="405"/>
      <c r="O1016" s="403">
        <f>L1016*0.95</f>
        <v>627000</v>
      </c>
      <c r="P1016" s="403">
        <f>L1016*0.05</f>
        <v>33000</v>
      </c>
      <c r="Q1016" s="451">
        <f t="shared" si="383"/>
        <v>660000</v>
      </c>
    </row>
    <row r="1017" spans="1:19" s="6" customFormat="1" ht="93.75" customHeight="1">
      <c r="A1017" s="519"/>
      <c r="B1017" s="32">
        <v>71952000</v>
      </c>
      <c r="C1017" s="33" t="s">
        <v>24</v>
      </c>
      <c r="D1017" s="33"/>
      <c r="E1017" s="33"/>
      <c r="F1017" s="35"/>
      <c r="G1017" s="35"/>
      <c r="H1017" s="37"/>
      <c r="I1017" s="34"/>
      <c r="J1017" s="423" t="s">
        <v>352</v>
      </c>
      <c r="K1017" s="67" t="s">
        <v>185</v>
      </c>
      <c r="L1017" s="405">
        <v>20000</v>
      </c>
      <c r="M1017" s="405">
        <f>L1017</f>
        <v>20000</v>
      </c>
      <c r="N1017" s="405"/>
      <c r="O1017" s="404"/>
      <c r="P1017" s="404"/>
      <c r="Q1017" s="451">
        <f t="shared" si="383"/>
        <v>20000</v>
      </c>
    </row>
    <row r="1018" spans="1:19" s="6" customFormat="1" ht="15.75" customHeight="1">
      <c r="A1018" s="517">
        <v>11</v>
      </c>
      <c r="B1018" s="32">
        <v>71952000</v>
      </c>
      <c r="C1018" s="33" t="s">
        <v>24</v>
      </c>
      <c r="D1018" s="33" t="s">
        <v>24</v>
      </c>
      <c r="E1018" s="74" t="s">
        <v>42</v>
      </c>
      <c r="F1018" s="34">
        <v>20</v>
      </c>
      <c r="G1018" s="35" t="s">
        <v>38</v>
      </c>
      <c r="H1018" s="272">
        <v>2311.5</v>
      </c>
      <c r="I1018" s="34">
        <v>87</v>
      </c>
      <c r="J1018" s="73" t="s">
        <v>43</v>
      </c>
      <c r="K1018" s="35" t="s">
        <v>2</v>
      </c>
      <c r="L1018" s="405">
        <f>L1019+L1020</f>
        <v>453000</v>
      </c>
      <c r="M1018" s="405">
        <f t="shared" ref="M1018:P1018" si="387">M1019+M1020</f>
        <v>20000</v>
      </c>
      <c r="N1018" s="405">
        <f t="shared" si="387"/>
        <v>0</v>
      </c>
      <c r="O1018" s="405">
        <f t="shared" si="387"/>
        <v>411350</v>
      </c>
      <c r="P1018" s="405">
        <f t="shared" si="387"/>
        <v>21650</v>
      </c>
      <c r="Q1018" s="451">
        <f t="shared" si="383"/>
        <v>453000</v>
      </c>
    </row>
    <row r="1019" spans="1:19" s="6" customFormat="1" ht="51.75" customHeight="1">
      <c r="A1019" s="518"/>
      <c r="B1019" s="32">
        <v>71952000</v>
      </c>
      <c r="C1019" s="33" t="s">
        <v>24</v>
      </c>
      <c r="D1019" s="33"/>
      <c r="E1019" s="33"/>
      <c r="F1019" s="35"/>
      <c r="G1019" s="35"/>
      <c r="H1019" s="37"/>
      <c r="I1019" s="34"/>
      <c r="J1019" s="423" t="s">
        <v>48</v>
      </c>
      <c r="K1019" s="31" t="s">
        <v>40</v>
      </c>
      <c r="L1019" s="408">
        <v>433000</v>
      </c>
      <c r="M1019" s="405">
        <v>0</v>
      </c>
      <c r="N1019" s="405"/>
      <c r="O1019" s="403">
        <f>L1019*0.95</f>
        <v>411350</v>
      </c>
      <c r="P1019" s="403">
        <f>L1019*0.05</f>
        <v>21650</v>
      </c>
      <c r="Q1019" s="451">
        <f t="shared" si="383"/>
        <v>433000</v>
      </c>
    </row>
    <row r="1020" spans="1:19" s="6" customFormat="1" ht="96.75" customHeight="1">
      <c r="A1020" s="519"/>
      <c r="B1020" s="32">
        <v>71952000</v>
      </c>
      <c r="C1020" s="33" t="s">
        <v>24</v>
      </c>
      <c r="D1020" s="33"/>
      <c r="E1020" s="33"/>
      <c r="F1020" s="35"/>
      <c r="G1020" s="35"/>
      <c r="H1020" s="37"/>
      <c r="I1020" s="34"/>
      <c r="J1020" s="423" t="s">
        <v>352</v>
      </c>
      <c r="K1020" s="67" t="s">
        <v>185</v>
      </c>
      <c r="L1020" s="405">
        <v>20000</v>
      </c>
      <c r="M1020" s="405">
        <f>L1020</f>
        <v>20000</v>
      </c>
      <c r="N1020" s="405"/>
      <c r="O1020" s="404"/>
      <c r="P1020" s="404"/>
      <c r="Q1020" s="451">
        <f t="shared" si="383"/>
        <v>20000</v>
      </c>
    </row>
    <row r="1021" spans="1:19" s="6" customFormat="1" ht="15.75" customHeight="1">
      <c r="A1021" s="517">
        <v>12</v>
      </c>
      <c r="B1021" s="32">
        <v>71952000</v>
      </c>
      <c r="C1021" s="33" t="s">
        <v>24</v>
      </c>
      <c r="D1021" s="33" t="s">
        <v>24</v>
      </c>
      <c r="E1021" s="74" t="s">
        <v>46</v>
      </c>
      <c r="F1021" s="34">
        <v>18</v>
      </c>
      <c r="G1021" s="35" t="s">
        <v>38</v>
      </c>
      <c r="H1021" s="176">
        <v>2386.9</v>
      </c>
      <c r="I1021" s="34">
        <v>79</v>
      </c>
      <c r="J1021" s="73" t="s">
        <v>43</v>
      </c>
      <c r="K1021" s="35" t="s">
        <v>2</v>
      </c>
      <c r="L1021" s="405">
        <f>L1022+L1023</f>
        <v>135000</v>
      </c>
      <c r="M1021" s="405">
        <f t="shared" ref="M1021:P1021" si="388">M1022+M1023</f>
        <v>20000</v>
      </c>
      <c r="N1021" s="405">
        <f t="shared" si="388"/>
        <v>0</v>
      </c>
      <c r="O1021" s="405">
        <f t="shared" si="388"/>
        <v>109250</v>
      </c>
      <c r="P1021" s="405">
        <f t="shared" si="388"/>
        <v>5750</v>
      </c>
      <c r="Q1021" s="451">
        <f t="shared" si="383"/>
        <v>135000</v>
      </c>
    </row>
    <row r="1022" spans="1:19" s="6" customFormat="1" ht="51.75" customHeight="1">
      <c r="A1022" s="518"/>
      <c r="B1022" s="32">
        <v>71952000</v>
      </c>
      <c r="C1022" s="33" t="s">
        <v>24</v>
      </c>
      <c r="D1022" s="33"/>
      <c r="E1022" s="33"/>
      <c r="F1022" s="35"/>
      <c r="G1022" s="35"/>
      <c r="H1022" s="37"/>
      <c r="I1022" s="34"/>
      <c r="J1022" s="423" t="s">
        <v>48</v>
      </c>
      <c r="K1022" s="31" t="s">
        <v>40</v>
      </c>
      <c r="L1022" s="408">
        <v>115000</v>
      </c>
      <c r="M1022" s="405">
        <v>0</v>
      </c>
      <c r="N1022" s="405"/>
      <c r="O1022" s="403">
        <f>L1022*0.95</f>
        <v>109250</v>
      </c>
      <c r="P1022" s="403">
        <f>L1022*0.05</f>
        <v>5750</v>
      </c>
      <c r="Q1022" s="451">
        <f t="shared" si="383"/>
        <v>115000</v>
      </c>
    </row>
    <row r="1023" spans="1:19" s="6" customFormat="1" ht="92.45" customHeight="1">
      <c r="A1023" s="519"/>
      <c r="B1023" s="32">
        <v>71952000</v>
      </c>
      <c r="C1023" s="33" t="s">
        <v>24</v>
      </c>
      <c r="D1023" s="33"/>
      <c r="E1023" s="33"/>
      <c r="F1023" s="35"/>
      <c r="G1023" s="35"/>
      <c r="H1023" s="37"/>
      <c r="I1023" s="34"/>
      <c r="J1023" s="423" t="s">
        <v>352</v>
      </c>
      <c r="K1023" s="67" t="s">
        <v>185</v>
      </c>
      <c r="L1023" s="405">
        <v>20000</v>
      </c>
      <c r="M1023" s="405">
        <f>L1023</f>
        <v>20000</v>
      </c>
      <c r="N1023" s="405"/>
      <c r="O1023" s="404"/>
      <c r="P1023" s="404"/>
      <c r="Q1023" s="451">
        <f t="shared" si="383"/>
        <v>20000</v>
      </c>
    </row>
    <row r="1024" spans="1:19" s="6" customFormat="1" ht="15.75" customHeight="1">
      <c r="A1024" s="517">
        <v>13</v>
      </c>
      <c r="B1024" s="32">
        <v>71952000</v>
      </c>
      <c r="C1024" s="33" t="s">
        <v>24</v>
      </c>
      <c r="D1024" s="33" t="s">
        <v>24</v>
      </c>
      <c r="E1024" s="74" t="s">
        <v>46</v>
      </c>
      <c r="F1024" s="34">
        <v>21</v>
      </c>
      <c r="G1024" s="35" t="s">
        <v>38</v>
      </c>
      <c r="H1024" s="267">
        <v>2825.3</v>
      </c>
      <c r="I1024" s="34">
        <v>129</v>
      </c>
      <c r="J1024" s="73" t="s">
        <v>43</v>
      </c>
      <c r="K1024" s="35" t="s">
        <v>2</v>
      </c>
      <c r="L1024" s="405">
        <f>L1025+L1026</f>
        <v>118000</v>
      </c>
      <c r="M1024" s="405">
        <f t="shared" ref="M1024:P1024" si="389">M1025+M1026</f>
        <v>20000</v>
      </c>
      <c r="N1024" s="405">
        <f t="shared" si="389"/>
        <v>0</v>
      </c>
      <c r="O1024" s="405">
        <f t="shared" si="389"/>
        <v>93100</v>
      </c>
      <c r="P1024" s="405">
        <f t="shared" si="389"/>
        <v>4900</v>
      </c>
      <c r="Q1024" s="451">
        <f t="shared" si="383"/>
        <v>118000</v>
      </c>
    </row>
    <row r="1025" spans="1:17" s="6" customFormat="1" ht="51.75" customHeight="1">
      <c r="A1025" s="518"/>
      <c r="B1025" s="32">
        <v>71952000</v>
      </c>
      <c r="C1025" s="33" t="s">
        <v>24</v>
      </c>
      <c r="D1025" s="33"/>
      <c r="E1025" s="33"/>
      <c r="F1025" s="35"/>
      <c r="G1025" s="35"/>
      <c r="H1025" s="37"/>
      <c r="I1025" s="34"/>
      <c r="J1025" s="423" t="s">
        <v>48</v>
      </c>
      <c r="K1025" s="31" t="s">
        <v>40</v>
      </c>
      <c r="L1025" s="408">
        <v>98000</v>
      </c>
      <c r="M1025" s="405">
        <v>0</v>
      </c>
      <c r="N1025" s="405"/>
      <c r="O1025" s="403">
        <f>L1025*0.95</f>
        <v>93100</v>
      </c>
      <c r="P1025" s="403">
        <f>L1025*0.05</f>
        <v>4900</v>
      </c>
      <c r="Q1025" s="451">
        <f t="shared" si="383"/>
        <v>98000</v>
      </c>
    </row>
    <row r="1026" spans="1:17" s="6" customFormat="1" ht="87.6" customHeight="1">
      <c r="A1026" s="519"/>
      <c r="B1026" s="32">
        <v>71952000</v>
      </c>
      <c r="C1026" s="33" t="s">
        <v>24</v>
      </c>
      <c r="D1026" s="33"/>
      <c r="E1026" s="33"/>
      <c r="F1026" s="35"/>
      <c r="G1026" s="35"/>
      <c r="H1026" s="37"/>
      <c r="I1026" s="34"/>
      <c r="J1026" s="423" t="s">
        <v>352</v>
      </c>
      <c r="K1026" s="67" t="s">
        <v>185</v>
      </c>
      <c r="L1026" s="405">
        <v>20000</v>
      </c>
      <c r="M1026" s="405">
        <f>L1026</f>
        <v>20000</v>
      </c>
      <c r="N1026" s="405"/>
      <c r="O1026" s="404"/>
      <c r="P1026" s="404"/>
      <c r="Q1026" s="451">
        <f t="shared" si="383"/>
        <v>20000</v>
      </c>
    </row>
    <row r="1027" spans="1:17" s="6" customFormat="1" ht="15.75" customHeight="1">
      <c r="A1027" s="481" t="s">
        <v>298</v>
      </c>
      <c r="B1027" s="482"/>
      <c r="C1027" s="482"/>
      <c r="D1027" s="482"/>
      <c r="E1027" s="483"/>
      <c r="F1027" s="49">
        <v>5</v>
      </c>
      <c r="G1027" s="431" t="s">
        <v>2</v>
      </c>
      <c r="H1027" s="63">
        <f>H1029+H1034+H1040+H1043+H1047</f>
        <v>14270.37</v>
      </c>
      <c r="I1027" s="49">
        <f>I1029+I1034+I1040+I1043+I1047</f>
        <v>411</v>
      </c>
      <c r="J1027" s="431" t="s">
        <v>2</v>
      </c>
      <c r="K1027" s="50" t="s">
        <v>2</v>
      </c>
      <c r="L1027" s="63">
        <f t="shared" ref="L1027:P1027" si="390">L1029+L1034+L1040+L1043+L1047</f>
        <v>18750978.780000001</v>
      </c>
      <c r="M1027" s="63">
        <f t="shared" si="390"/>
        <v>18750978.780000001</v>
      </c>
      <c r="N1027" s="63">
        <f t="shared" si="390"/>
        <v>0</v>
      </c>
      <c r="O1027" s="63">
        <f>O1029+O1034+O1040+O1043+O1047+O1028</f>
        <v>0</v>
      </c>
      <c r="P1027" s="63">
        <f t="shared" si="390"/>
        <v>0</v>
      </c>
      <c r="Q1027" s="451">
        <f t="shared" si="383"/>
        <v>18750978.780000001</v>
      </c>
    </row>
    <row r="1028" spans="1:17" s="6" customFormat="1" ht="15.75" customHeight="1">
      <c r="A1028" s="431"/>
      <c r="B1028" s="481" t="s">
        <v>324</v>
      </c>
      <c r="C1028" s="482"/>
      <c r="D1028" s="482"/>
      <c r="E1028" s="482"/>
      <c r="F1028" s="482"/>
      <c r="G1028" s="482"/>
      <c r="H1028" s="482"/>
      <c r="I1028" s="483"/>
      <c r="J1028" s="431" t="s">
        <v>2</v>
      </c>
      <c r="K1028" s="50" t="s">
        <v>2</v>
      </c>
      <c r="L1028" s="403"/>
      <c r="M1028" s="403"/>
      <c r="N1028" s="403"/>
      <c r="O1028" s="456">
        <v>0</v>
      </c>
      <c r="P1028" s="403"/>
      <c r="Q1028" s="451">
        <f t="shared" si="383"/>
        <v>0</v>
      </c>
    </row>
    <row r="1029" spans="1:17" s="6" customFormat="1" ht="15.75" customHeight="1">
      <c r="A1029" s="465">
        <v>1</v>
      </c>
      <c r="B1029" s="44">
        <v>71953000</v>
      </c>
      <c r="C1029" s="45" t="s">
        <v>12</v>
      </c>
      <c r="D1029" s="45" t="s">
        <v>12</v>
      </c>
      <c r="E1029" s="45" t="s">
        <v>115</v>
      </c>
      <c r="F1029" s="46">
        <v>27</v>
      </c>
      <c r="G1029" s="452" t="s">
        <v>38</v>
      </c>
      <c r="H1029" s="453">
        <v>3949.8</v>
      </c>
      <c r="I1029" s="49">
        <v>90</v>
      </c>
      <c r="J1029" s="423" t="s">
        <v>39</v>
      </c>
      <c r="K1029" s="52" t="s">
        <v>2</v>
      </c>
      <c r="L1029" s="409">
        <f>L1030+L1031+L1032+L1033</f>
        <v>5431695.9100000001</v>
      </c>
      <c r="M1029" s="409">
        <f t="shared" ref="M1029:P1029" si="391">M1030+M1031+M1032+M1033</f>
        <v>5431695.9100000001</v>
      </c>
      <c r="N1029" s="409">
        <f t="shared" si="391"/>
        <v>0</v>
      </c>
      <c r="O1029" s="409">
        <f t="shared" si="391"/>
        <v>0</v>
      </c>
      <c r="P1029" s="409">
        <f t="shared" si="391"/>
        <v>0</v>
      </c>
      <c r="Q1029" s="451">
        <f t="shared" si="383"/>
        <v>5431695.9100000001</v>
      </c>
    </row>
    <row r="1030" spans="1:17" s="6" customFormat="1" ht="31.5" customHeight="1">
      <c r="A1030" s="466"/>
      <c r="B1030" s="44">
        <v>71953000</v>
      </c>
      <c r="C1030" s="45" t="s">
        <v>12</v>
      </c>
      <c r="D1030" s="45"/>
      <c r="E1030" s="45"/>
      <c r="F1030" s="46"/>
      <c r="G1030" s="452"/>
      <c r="H1030" s="48"/>
      <c r="I1030" s="49"/>
      <c r="J1030" s="423" t="s">
        <v>107</v>
      </c>
      <c r="K1030" s="67" t="s">
        <v>108</v>
      </c>
      <c r="L1030" s="409">
        <v>750995</v>
      </c>
      <c r="M1030" s="409">
        <v>750995</v>
      </c>
      <c r="N1030" s="409"/>
      <c r="O1030" s="409"/>
      <c r="P1030" s="409"/>
      <c r="Q1030" s="451">
        <f t="shared" si="383"/>
        <v>750995</v>
      </c>
    </row>
    <row r="1031" spans="1:17" s="6" customFormat="1" ht="31.5" customHeight="1">
      <c r="A1031" s="466"/>
      <c r="B1031" s="44">
        <v>71953000</v>
      </c>
      <c r="C1031" s="45" t="s">
        <v>12</v>
      </c>
      <c r="D1031" s="45"/>
      <c r="E1031" s="45"/>
      <c r="F1031" s="46"/>
      <c r="G1031" s="452"/>
      <c r="H1031" s="48"/>
      <c r="I1031" s="49"/>
      <c r="J1031" s="423" t="s">
        <v>112</v>
      </c>
      <c r="K1031" s="67" t="s">
        <v>113</v>
      </c>
      <c r="L1031" s="409">
        <v>3374588</v>
      </c>
      <c r="M1031" s="409">
        <v>3374588</v>
      </c>
      <c r="N1031" s="409"/>
      <c r="O1031" s="409"/>
      <c r="P1031" s="409"/>
      <c r="Q1031" s="451">
        <f t="shared" si="383"/>
        <v>3374588</v>
      </c>
    </row>
    <row r="1032" spans="1:17" s="6" customFormat="1" ht="31.5" customHeight="1">
      <c r="A1032" s="466"/>
      <c r="B1032" s="44">
        <v>71953000</v>
      </c>
      <c r="C1032" s="45" t="s">
        <v>12</v>
      </c>
      <c r="D1032" s="45"/>
      <c r="E1032" s="45"/>
      <c r="F1032" s="46"/>
      <c r="G1032" s="452"/>
      <c r="H1032" s="48"/>
      <c r="I1032" s="49"/>
      <c r="J1032" s="423" t="s">
        <v>105</v>
      </c>
      <c r="K1032" s="67" t="s">
        <v>106</v>
      </c>
      <c r="L1032" s="409">
        <v>1192310</v>
      </c>
      <c r="M1032" s="409">
        <f t="shared" ref="M1032:M1033" si="392">L1032</f>
        <v>1192310</v>
      </c>
      <c r="N1032" s="409"/>
      <c r="O1032" s="409"/>
      <c r="P1032" s="409"/>
      <c r="Q1032" s="451">
        <f t="shared" si="383"/>
        <v>1192310</v>
      </c>
    </row>
    <row r="1033" spans="1:17" s="6" customFormat="1" ht="15.75" customHeight="1">
      <c r="A1033" s="467"/>
      <c r="B1033" s="431">
        <v>71953000</v>
      </c>
      <c r="C1033" s="45" t="s">
        <v>12</v>
      </c>
      <c r="D1033" s="45"/>
      <c r="E1033" s="45"/>
      <c r="F1033" s="46"/>
      <c r="G1033" s="452"/>
      <c r="H1033" s="48"/>
      <c r="I1033" s="49"/>
      <c r="J1033" s="423" t="s">
        <v>100</v>
      </c>
      <c r="K1033" s="51" t="s">
        <v>181</v>
      </c>
      <c r="L1033" s="409">
        <f>ROUND((L1030+L1031+L1032)*2.14%,2)</f>
        <v>113802.91</v>
      </c>
      <c r="M1033" s="409">
        <f t="shared" si="392"/>
        <v>113802.91</v>
      </c>
      <c r="N1033" s="409"/>
      <c r="O1033" s="409"/>
      <c r="P1033" s="409"/>
      <c r="Q1033" s="451">
        <f t="shared" si="383"/>
        <v>113802.91</v>
      </c>
    </row>
    <row r="1034" spans="1:17" s="6" customFormat="1" ht="15.75" customHeight="1">
      <c r="A1034" s="465">
        <v>2</v>
      </c>
      <c r="B1034" s="431">
        <v>71953000</v>
      </c>
      <c r="C1034" s="45" t="s">
        <v>12</v>
      </c>
      <c r="D1034" s="45" t="s">
        <v>12</v>
      </c>
      <c r="E1034" s="45" t="s">
        <v>116</v>
      </c>
      <c r="F1034" s="46">
        <v>30</v>
      </c>
      <c r="G1034" s="452" t="s">
        <v>38</v>
      </c>
      <c r="H1034" s="453">
        <v>4231.93</v>
      </c>
      <c r="I1034" s="49">
        <v>114</v>
      </c>
      <c r="J1034" s="423" t="s">
        <v>39</v>
      </c>
      <c r="K1034" s="52" t="s">
        <v>2</v>
      </c>
      <c r="L1034" s="409">
        <f>L1035+L1036+L1037+L1038+L1039</f>
        <v>9284107.2300000004</v>
      </c>
      <c r="M1034" s="409">
        <f t="shared" ref="M1034:P1034" si="393">M1035+M1036+M1037+M1038+M1039</f>
        <v>9284107.2300000004</v>
      </c>
      <c r="N1034" s="409">
        <f t="shared" si="393"/>
        <v>0</v>
      </c>
      <c r="O1034" s="409">
        <f t="shared" si="393"/>
        <v>0</v>
      </c>
      <c r="P1034" s="409">
        <f t="shared" si="393"/>
        <v>0</v>
      </c>
      <c r="Q1034" s="451">
        <f t="shared" si="383"/>
        <v>9284107.2300000004</v>
      </c>
    </row>
    <row r="1035" spans="1:17" s="6" customFormat="1" ht="31.5" customHeight="1">
      <c r="A1035" s="466"/>
      <c r="B1035" s="431">
        <v>71953000</v>
      </c>
      <c r="C1035" s="45" t="s">
        <v>12</v>
      </c>
      <c r="D1035" s="45"/>
      <c r="E1035" s="45"/>
      <c r="F1035" s="46"/>
      <c r="G1035" s="452"/>
      <c r="H1035" s="48"/>
      <c r="I1035" s="49"/>
      <c r="J1035" s="423" t="s">
        <v>107</v>
      </c>
      <c r="K1035" s="67" t="s">
        <v>108</v>
      </c>
      <c r="L1035" s="409">
        <v>1109430</v>
      </c>
      <c r="M1035" s="409">
        <v>1109430</v>
      </c>
      <c r="N1035" s="409"/>
      <c r="O1035" s="409"/>
      <c r="P1035" s="409"/>
      <c r="Q1035" s="451">
        <f t="shared" si="383"/>
        <v>1109430</v>
      </c>
    </row>
    <row r="1036" spans="1:17" s="6" customFormat="1" ht="31.5" customHeight="1">
      <c r="A1036" s="466"/>
      <c r="B1036" s="431">
        <v>71953000</v>
      </c>
      <c r="C1036" s="45" t="s">
        <v>12</v>
      </c>
      <c r="D1036" s="45"/>
      <c r="E1036" s="45"/>
      <c r="F1036" s="46"/>
      <c r="G1036" s="452"/>
      <c r="H1036" s="48"/>
      <c r="I1036" s="49"/>
      <c r="J1036" s="423" t="s">
        <v>112</v>
      </c>
      <c r="K1036" s="67" t="s">
        <v>113</v>
      </c>
      <c r="L1036" s="409">
        <v>5123920</v>
      </c>
      <c r="M1036" s="409">
        <v>5123920</v>
      </c>
      <c r="N1036" s="410"/>
      <c r="O1036" s="410"/>
      <c r="P1036" s="410"/>
      <c r="Q1036" s="451">
        <f t="shared" si="383"/>
        <v>5123920</v>
      </c>
    </row>
    <row r="1037" spans="1:17" s="6" customFormat="1" ht="31.5" customHeight="1">
      <c r="A1037" s="466"/>
      <c r="B1037" s="431">
        <v>71953000</v>
      </c>
      <c r="C1037" s="45" t="s">
        <v>12</v>
      </c>
      <c r="D1037" s="45"/>
      <c r="E1037" s="45"/>
      <c r="F1037" s="46"/>
      <c r="G1037" s="452"/>
      <c r="H1037" s="48"/>
      <c r="I1037" s="49"/>
      <c r="J1037" s="423" t="s">
        <v>105</v>
      </c>
      <c r="K1037" s="67" t="s">
        <v>106</v>
      </c>
      <c r="L1037" s="409">
        <v>1303330</v>
      </c>
      <c r="M1037" s="409">
        <v>1303330</v>
      </c>
      <c r="N1037" s="409"/>
      <c r="O1037" s="409"/>
      <c r="P1037" s="409"/>
      <c r="Q1037" s="451">
        <f t="shared" si="383"/>
        <v>1303330</v>
      </c>
    </row>
    <row r="1038" spans="1:17" s="6" customFormat="1" ht="15.75" customHeight="1">
      <c r="A1038" s="466"/>
      <c r="B1038" s="431">
        <v>71953000</v>
      </c>
      <c r="C1038" s="45" t="s">
        <v>12</v>
      </c>
      <c r="D1038" s="45"/>
      <c r="E1038" s="45"/>
      <c r="F1038" s="46"/>
      <c r="G1038" s="452"/>
      <c r="H1038" s="48"/>
      <c r="I1038" s="49"/>
      <c r="J1038" s="423" t="s">
        <v>98</v>
      </c>
      <c r="K1038" s="53">
        <v>10</v>
      </c>
      <c r="L1038" s="409">
        <v>1552910</v>
      </c>
      <c r="M1038" s="409">
        <v>1552910</v>
      </c>
      <c r="N1038" s="409"/>
      <c r="O1038" s="409"/>
      <c r="P1038" s="409"/>
      <c r="Q1038" s="451">
        <f t="shared" si="383"/>
        <v>1552910</v>
      </c>
    </row>
    <row r="1039" spans="1:17" s="6" customFormat="1" ht="15.75" customHeight="1">
      <c r="A1039" s="467"/>
      <c r="B1039" s="431">
        <v>71953000</v>
      </c>
      <c r="C1039" s="45" t="s">
        <v>12</v>
      </c>
      <c r="D1039" s="45"/>
      <c r="E1039" s="45"/>
      <c r="F1039" s="46"/>
      <c r="G1039" s="452"/>
      <c r="H1039" s="48"/>
      <c r="I1039" s="49"/>
      <c r="J1039" s="423" t="s">
        <v>100</v>
      </c>
      <c r="K1039" s="51" t="s">
        <v>181</v>
      </c>
      <c r="L1039" s="409">
        <f>ROUND((L1035+L1036+L1037+L1038)*2.14%,2)</f>
        <v>194517.23</v>
      </c>
      <c r="M1039" s="409">
        <f>L1039</f>
        <v>194517.23</v>
      </c>
      <c r="N1039" s="409"/>
      <c r="O1039" s="409"/>
      <c r="P1039" s="409"/>
      <c r="Q1039" s="451">
        <f t="shared" si="383"/>
        <v>194517.23</v>
      </c>
    </row>
    <row r="1040" spans="1:17" s="6" customFormat="1" ht="15.75" customHeight="1">
      <c r="A1040" s="465">
        <v>3</v>
      </c>
      <c r="B1040" s="44">
        <v>71953000</v>
      </c>
      <c r="C1040" s="45" t="s">
        <v>12</v>
      </c>
      <c r="D1040" s="45" t="s">
        <v>12</v>
      </c>
      <c r="E1040" s="45" t="s">
        <v>187</v>
      </c>
      <c r="F1040" s="46">
        <v>4</v>
      </c>
      <c r="G1040" s="47" t="s">
        <v>38</v>
      </c>
      <c r="H1040" s="453">
        <v>1736.3</v>
      </c>
      <c r="I1040" s="49">
        <v>53</v>
      </c>
      <c r="J1040" s="423" t="s">
        <v>39</v>
      </c>
      <c r="K1040" s="50" t="s">
        <v>2</v>
      </c>
      <c r="L1040" s="409">
        <f>L1041+L1042</f>
        <v>2761052.57</v>
      </c>
      <c r="M1040" s="409">
        <f t="shared" ref="M1040:P1040" si="394">M1041+M1042</f>
        <v>2761052.57</v>
      </c>
      <c r="N1040" s="409">
        <f t="shared" si="394"/>
        <v>0</v>
      </c>
      <c r="O1040" s="409">
        <f t="shared" si="394"/>
        <v>0</v>
      </c>
      <c r="P1040" s="409">
        <f t="shared" si="394"/>
        <v>0</v>
      </c>
      <c r="Q1040" s="451">
        <f t="shared" si="383"/>
        <v>2761052.57</v>
      </c>
    </row>
    <row r="1041" spans="1:17" s="6" customFormat="1" ht="31.5" customHeight="1">
      <c r="A1041" s="466"/>
      <c r="B1041" s="44">
        <v>71953000</v>
      </c>
      <c r="C1041" s="45" t="s">
        <v>12</v>
      </c>
      <c r="D1041" s="54"/>
      <c r="E1041" s="54"/>
      <c r="F1041" s="55"/>
      <c r="G1041" s="56"/>
      <c r="H1041" s="57"/>
      <c r="I1041" s="58"/>
      <c r="J1041" s="423" t="s">
        <v>112</v>
      </c>
      <c r="K1041" s="67" t="s">
        <v>113</v>
      </c>
      <c r="L1041" s="409">
        <v>2703204</v>
      </c>
      <c r="M1041" s="409">
        <v>2703204</v>
      </c>
      <c r="N1041" s="411"/>
      <c r="O1041" s="411"/>
      <c r="P1041" s="411"/>
      <c r="Q1041" s="451">
        <f t="shared" si="383"/>
        <v>2703204</v>
      </c>
    </row>
    <row r="1042" spans="1:17" s="6" customFormat="1" ht="15.75" customHeight="1">
      <c r="A1042" s="467"/>
      <c r="B1042" s="44">
        <v>71953000</v>
      </c>
      <c r="C1042" s="45" t="s">
        <v>12</v>
      </c>
      <c r="D1042" s="54"/>
      <c r="E1042" s="54"/>
      <c r="F1042" s="55"/>
      <c r="G1042" s="56"/>
      <c r="H1042" s="57"/>
      <c r="I1042" s="58"/>
      <c r="J1042" s="423" t="s">
        <v>100</v>
      </c>
      <c r="K1042" s="51">
        <v>21</v>
      </c>
      <c r="L1042" s="409">
        <f>ROUND(L1041*2.14%,2)</f>
        <v>57848.57</v>
      </c>
      <c r="M1042" s="409">
        <f>L1042</f>
        <v>57848.57</v>
      </c>
      <c r="N1042" s="411"/>
      <c r="O1042" s="411"/>
      <c r="P1042" s="411"/>
      <c r="Q1042" s="451">
        <f t="shared" si="383"/>
        <v>57848.57</v>
      </c>
    </row>
    <row r="1043" spans="1:17" ht="15.75" customHeight="1">
      <c r="A1043" s="465">
        <v>4</v>
      </c>
      <c r="B1043" s="44">
        <v>71953000</v>
      </c>
      <c r="C1043" s="45" t="s">
        <v>12</v>
      </c>
      <c r="D1043" s="45" t="s">
        <v>12</v>
      </c>
      <c r="E1043" s="45" t="s">
        <v>51</v>
      </c>
      <c r="F1043" s="46" t="s">
        <v>117</v>
      </c>
      <c r="G1043" s="59" t="s">
        <v>38</v>
      </c>
      <c r="H1043" s="453">
        <v>2729.64</v>
      </c>
      <c r="I1043" s="49">
        <v>122</v>
      </c>
      <c r="J1043" s="423" t="s">
        <v>39</v>
      </c>
      <c r="K1043" s="50" t="s">
        <v>2</v>
      </c>
      <c r="L1043" s="409">
        <f>L1044+L1046+L1045</f>
        <v>824921.55999999994</v>
      </c>
      <c r="M1043" s="409">
        <f t="shared" ref="M1043:P1043" si="395">M1044+M1046+M1045</f>
        <v>824921.55999999994</v>
      </c>
      <c r="N1043" s="409">
        <f t="shared" si="395"/>
        <v>0</v>
      </c>
      <c r="O1043" s="409">
        <f t="shared" si="395"/>
        <v>0</v>
      </c>
      <c r="P1043" s="409">
        <f t="shared" si="395"/>
        <v>0</v>
      </c>
      <c r="Q1043" s="451">
        <f t="shared" si="383"/>
        <v>824921.55999999994</v>
      </c>
    </row>
    <row r="1044" spans="1:17" ht="31.5" customHeight="1">
      <c r="A1044" s="466"/>
      <c r="B1044" s="44">
        <v>71953000</v>
      </c>
      <c r="C1044" s="45" t="s">
        <v>12</v>
      </c>
      <c r="D1044" s="45"/>
      <c r="E1044" s="45"/>
      <c r="F1044" s="46"/>
      <c r="G1044" s="59"/>
      <c r="H1044" s="48"/>
      <c r="I1044" s="49"/>
      <c r="J1044" s="423" t="s">
        <v>107</v>
      </c>
      <c r="K1044" s="67" t="s">
        <v>108</v>
      </c>
      <c r="L1044" s="409">
        <v>285378.09999999998</v>
      </c>
      <c r="M1044" s="409">
        <v>285378.09999999998</v>
      </c>
      <c r="N1044" s="409"/>
      <c r="O1044" s="409"/>
      <c r="P1044" s="409"/>
      <c r="Q1044" s="451">
        <f t="shared" si="383"/>
        <v>285378.09999999998</v>
      </c>
    </row>
    <row r="1045" spans="1:17" ht="15.75" customHeight="1">
      <c r="A1045" s="466"/>
      <c r="B1045" s="44">
        <v>71953000</v>
      </c>
      <c r="C1045" s="45" t="s">
        <v>12</v>
      </c>
      <c r="D1045" s="60"/>
      <c r="E1045" s="60"/>
      <c r="F1045" s="46"/>
      <c r="G1045" s="59"/>
      <c r="H1045" s="61"/>
      <c r="I1045" s="49"/>
      <c r="J1045" s="423" t="s">
        <v>100</v>
      </c>
      <c r="K1045" s="59">
        <v>21</v>
      </c>
      <c r="L1045" s="409">
        <f>ROUND((L1044+L1046)*2.14%,2)</f>
        <v>17283.46</v>
      </c>
      <c r="M1045" s="409">
        <f>L1045</f>
        <v>17283.46</v>
      </c>
      <c r="N1045" s="409"/>
      <c r="O1045" s="409"/>
      <c r="P1045" s="409"/>
      <c r="Q1045" s="451">
        <f t="shared" si="383"/>
        <v>17283.46</v>
      </c>
    </row>
    <row r="1046" spans="1:17" ht="31.5" customHeight="1">
      <c r="A1046" s="467"/>
      <c r="B1046" s="44">
        <v>71953000</v>
      </c>
      <c r="C1046" s="45" t="s">
        <v>12</v>
      </c>
      <c r="D1046" s="60"/>
      <c r="E1046" s="60"/>
      <c r="F1046" s="46"/>
      <c r="G1046" s="59"/>
      <c r="H1046" s="61"/>
      <c r="I1046" s="49"/>
      <c r="J1046" s="423" t="s">
        <v>105</v>
      </c>
      <c r="K1046" s="67" t="s">
        <v>106</v>
      </c>
      <c r="L1046" s="409">
        <v>522260</v>
      </c>
      <c r="M1046" s="409">
        <v>522260</v>
      </c>
      <c r="N1046" s="409"/>
      <c r="O1046" s="409"/>
      <c r="P1046" s="409"/>
      <c r="Q1046" s="451">
        <f t="shared" si="383"/>
        <v>522260</v>
      </c>
    </row>
    <row r="1047" spans="1:17" ht="15.75" customHeight="1">
      <c r="A1047" s="419">
        <v>5</v>
      </c>
      <c r="B1047" s="44">
        <v>71953000</v>
      </c>
      <c r="C1047" s="45" t="s">
        <v>12</v>
      </c>
      <c r="D1047" s="45" t="s">
        <v>12</v>
      </c>
      <c r="E1047" s="45" t="s">
        <v>51</v>
      </c>
      <c r="F1047" s="46">
        <v>4</v>
      </c>
      <c r="G1047" s="452" t="s">
        <v>38</v>
      </c>
      <c r="H1047" s="453">
        <v>1622.7</v>
      </c>
      <c r="I1047" s="49">
        <v>32</v>
      </c>
      <c r="J1047" s="423" t="s">
        <v>39</v>
      </c>
      <c r="K1047" s="52" t="s">
        <v>2</v>
      </c>
      <c r="L1047" s="409">
        <f>L1048+L1049</f>
        <v>449201.51</v>
      </c>
      <c r="M1047" s="409">
        <f t="shared" ref="M1047:P1047" si="396">M1048+M1049</f>
        <v>449201.51</v>
      </c>
      <c r="N1047" s="409">
        <f t="shared" si="396"/>
        <v>0</v>
      </c>
      <c r="O1047" s="409">
        <f t="shared" si="396"/>
        <v>0</v>
      </c>
      <c r="P1047" s="409">
        <f t="shared" si="396"/>
        <v>0</v>
      </c>
      <c r="Q1047" s="451">
        <f t="shared" si="383"/>
        <v>449201.51</v>
      </c>
    </row>
    <row r="1048" spans="1:17" ht="31.5" customHeight="1">
      <c r="A1048" s="420"/>
      <c r="B1048" s="44">
        <v>71953000</v>
      </c>
      <c r="C1048" s="45" t="s">
        <v>12</v>
      </c>
      <c r="D1048" s="45"/>
      <c r="E1048" s="45"/>
      <c r="F1048" s="46"/>
      <c r="G1048" s="452"/>
      <c r="H1048" s="48"/>
      <c r="I1048" s="49"/>
      <c r="J1048" s="423" t="s">
        <v>105</v>
      </c>
      <c r="K1048" s="67" t="s">
        <v>106</v>
      </c>
      <c r="L1048" s="409">
        <v>439790</v>
      </c>
      <c r="M1048" s="409">
        <v>439790</v>
      </c>
      <c r="N1048" s="409"/>
      <c r="O1048" s="409"/>
      <c r="P1048" s="409"/>
      <c r="Q1048" s="451">
        <f t="shared" si="383"/>
        <v>439790</v>
      </c>
    </row>
    <row r="1049" spans="1:17" ht="15.75" customHeight="1">
      <c r="A1049" s="420"/>
      <c r="B1049" s="44">
        <v>71953000</v>
      </c>
      <c r="C1049" s="45" t="s">
        <v>12</v>
      </c>
      <c r="D1049" s="45"/>
      <c r="E1049" s="45"/>
      <c r="F1049" s="46"/>
      <c r="G1049" s="47"/>
      <c r="H1049" s="48"/>
      <c r="I1049" s="49"/>
      <c r="J1049" s="423" t="s">
        <v>100</v>
      </c>
      <c r="K1049" s="51">
        <v>21</v>
      </c>
      <c r="L1049" s="409">
        <f>ROUND(L1048*2.14%,2)</f>
        <v>9411.51</v>
      </c>
      <c r="M1049" s="409">
        <f>L1049</f>
        <v>9411.51</v>
      </c>
      <c r="N1049" s="411"/>
      <c r="O1049" s="411"/>
      <c r="P1049" s="411"/>
      <c r="Q1049" s="451">
        <f t="shared" si="383"/>
        <v>9411.51</v>
      </c>
    </row>
    <row r="1050" spans="1:17" ht="15.75" customHeight="1">
      <c r="A1050" s="557" t="s">
        <v>299</v>
      </c>
      <c r="B1050" s="558"/>
      <c r="C1050" s="558"/>
      <c r="D1050" s="558"/>
      <c r="E1050" s="559"/>
      <c r="F1050" s="49">
        <v>8</v>
      </c>
      <c r="G1050" s="431" t="s">
        <v>2</v>
      </c>
      <c r="H1050" s="63">
        <f>H1052+H1057+H1063+H1065+H1067+H1069+H1074+H1080</f>
        <v>30587.229999999996</v>
      </c>
      <c r="I1050" s="49">
        <f>I1052+I1057+I1063+I1065+I1067+I1069+I1074+I1080</f>
        <v>1531</v>
      </c>
      <c r="J1050" s="63" t="s">
        <v>2</v>
      </c>
      <c r="K1050" s="50" t="s">
        <v>2</v>
      </c>
      <c r="L1050" s="63">
        <f t="shared" ref="L1050:P1050" si="397">L1052+L1057+L1063+L1065+L1067+L1069+L1074+L1080</f>
        <v>71113168</v>
      </c>
      <c r="M1050" s="63">
        <f t="shared" si="397"/>
        <v>70309828</v>
      </c>
      <c r="N1050" s="63">
        <f t="shared" si="397"/>
        <v>0</v>
      </c>
      <c r="O1050" s="63">
        <f>O1052+O1057+O1063+O1065+O1067+O1069+O1074+O1080+O1051</f>
        <v>770000</v>
      </c>
      <c r="P1050" s="63">
        <f t="shared" si="397"/>
        <v>40167</v>
      </c>
      <c r="Q1050" s="451">
        <f t="shared" si="383"/>
        <v>71119995</v>
      </c>
    </row>
    <row r="1051" spans="1:17" ht="15.75" customHeight="1">
      <c r="A1051" s="431"/>
      <c r="B1051" s="481" t="s">
        <v>273</v>
      </c>
      <c r="C1051" s="482"/>
      <c r="D1051" s="482"/>
      <c r="E1051" s="482"/>
      <c r="F1051" s="482"/>
      <c r="G1051" s="482"/>
      <c r="H1051" s="482"/>
      <c r="I1051" s="483"/>
      <c r="J1051" s="431" t="s">
        <v>2</v>
      </c>
      <c r="K1051" s="50" t="s">
        <v>2</v>
      </c>
      <c r="L1051" s="403"/>
      <c r="M1051" s="403"/>
      <c r="N1051" s="403"/>
      <c r="O1051" s="403">
        <v>6827</v>
      </c>
      <c r="P1051" s="403"/>
      <c r="Q1051" s="451">
        <f t="shared" si="383"/>
        <v>6827</v>
      </c>
    </row>
    <row r="1052" spans="1:17" ht="15.75" customHeight="1">
      <c r="A1052" s="480">
        <v>1</v>
      </c>
      <c r="B1052" s="44">
        <v>71955000</v>
      </c>
      <c r="C1052" s="211" t="s">
        <v>11</v>
      </c>
      <c r="D1052" s="211" t="s">
        <v>11</v>
      </c>
      <c r="E1052" s="211" t="s">
        <v>47</v>
      </c>
      <c r="F1052" s="49">
        <v>16</v>
      </c>
      <c r="G1052" s="50" t="s">
        <v>38</v>
      </c>
      <c r="H1052" s="63">
        <v>6599.45</v>
      </c>
      <c r="I1052" s="49">
        <v>395</v>
      </c>
      <c r="J1052" s="423" t="s">
        <v>39</v>
      </c>
      <c r="K1052" s="50" t="s">
        <v>2</v>
      </c>
      <c r="L1052" s="162">
        <f>L1053+L1054+L1055+L1056</f>
        <v>24102411</v>
      </c>
      <c r="M1052" s="162">
        <f t="shared" ref="M1052:P1052" si="398">M1053+M1054+M1055+M1056</f>
        <v>24102411</v>
      </c>
      <c r="N1052" s="162">
        <f t="shared" si="398"/>
        <v>0</v>
      </c>
      <c r="O1052" s="162">
        <f t="shared" si="398"/>
        <v>0</v>
      </c>
      <c r="P1052" s="162">
        <f t="shared" si="398"/>
        <v>0</v>
      </c>
      <c r="Q1052" s="451">
        <f t="shared" si="383"/>
        <v>24102411</v>
      </c>
    </row>
    <row r="1053" spans="1:17" ht="15.75" customHeight="1">
      <c r="A1053" s="480"/>
      <c r="B1053" s="44">
        <v>71955000</v>
      </c>
      <c r="C1053" s="211" t="s">
        <v>11</v>
      </c>
      <c r="D1053" s="211"/>
      <c r="E1053" s="211"/>
      <c r="F1053" s="49"/>
      <c r="G1053" s="167"/>
      <c r="H1053" s="177"/>
      <c r="I1053" s="49"/>
      <c r="J1053" s="423" t="s">
        <v>98</v>
      </c>
      <c r="K1053" s="179">
        <v>10</v>
      </c>
      <c r="L1053" s="162">
        <v>7633433</v>
      </c>
      <c r="M1053" s="162">
        <f t="shared" ref="M1053:M1067" si="399">L1053</f>
        <v>7633433</v>
      </c>
      <c r="N1053" s="412"/>
      <c r="O1053" s="162"/>
      <c r="P1053" s="412"/>
      <c r="Q1053" s="451">
        <f t="shared" si="383"/>
        <v>7633433</v>
      </c>
    </row>
    <row r="1054" spans="1:17" ht="31.5" customHeight="1">
      <c r="A1054" s="480"/>
      <c r="B1054" s="44">
        <v>71955000</v>
      </c>
      <c r="C1054" s="211" t="s">
        <v>11</v>
      </c>
      <c r="D1054" s="211"/>
      <c r="E1054" s="211"/>
      <c r="F1054" s="49"/>
      <c r="G1054" s="167"/>
      <c r="H1054" s="177"/>
      <c r="I1054" s="49"/>
      <c r="J1054" s="423" t="s">
        <v>112</v>
      </c>
      <c r="K1054" s="67" t="s">
        <v>113</v>
      </c>
      <c r="L1054" s="162">
        <v>8586454</v>
      </c>
      <c r="M1054" s="162">
        <f t="shared" si="399"/>
        <v>8586454</v>
      </c>
      <c r="N1054" s="412"/>
      <c r="O1054" s="162"/>
      <c r="P1054" s="412"/>
      <c r="Q1054" s="451">
        <f t="shared" si="383"/>
        <v>8586454</v>
      </c>
    </row>
    <row r="1055" spans="1:17" ht="31.5" customHeight="1">
      <c r="A1055" s="480"/>
      <c r="B1055" s="44">
        <v>71955000</v>
      </c>
      <c r="C1055" s="211" t="s">
        <v>11</v>
      </c>
      <c r="D1055" s="211"/>
      <c r="E1055" s="211"/>
      <c r="F1055" s="49"/>
      <c r="G1055" s="167"/>
      <c r="H1055" s="177"/>
      <c r="I1055" s="49"/>
      <c r="J1055" s="423" t="s">
        <v>105</v>
      </c>
      <c r="K1055" s="67" t="s">
        <v>106</v>
      </c>
      <c r="L1055" s="162">
        <v>6105265</v>
      </c>
      <c r="M1055" s="162">
        <f t="shared" si="399"/>
        <v>6105265</v>
      </c>
      <c r="N1055" s="412"/>
      <c r="O1055" s="162"/>
      <c r="P1055" s="412"/>
      <c r="Q1055" s="451">
        <f t="shared" si="383"/>
        <v>6105265</v>
      </c>
    </row>
    <row r="1056" spans="1:17" ht="31.5" customHeight="1">
      <c r="A1056" s="480"/>
      <c r="B1056" s="44">
        <v>71955000</v>
      </c>
      <c r="C1056" s="211" t="s">
        <v>11</v>
      </c>
      <c r="D1056" s="211"/>
      <c r="E1056" s="211"/>
      <c r="F1056" s="49"/>
      <c r="G1056" s="167"/>
      <c r="H1056" s="177"/>
      <c r="I1056" s="49"/>
      <c r="J1056" s="423" t="s">
        <v>107</v>
      </c>
      <c r="K1056" s="67" t="s">
        <v>108</v>
      </c>
      <c r="L1056" s="162">
        <v>1777259</v>
      </c>
      <c r="M1056" s="162">
        <f t="shared" si="399"/>
        <v>1777259</v>
      </c>
      <c r="N1056" s="412"/>
      <c r="O1056" s="162"/>
      <c r="P1056" s="412"/>
      <c r="Q1056" s="451">
        <f t="shared" si="383"/>
        <v>1777259</v>
      </c>
    </row>
    <row r="1057" spans="1:17" ht="15.75" customHeight="1">
      <c r="A1057" s="480">
        <v>2</v>
      </c>
      <c r="B1057" s="44">
        <v>71955000</v>
      </c>
      <c r="C1057" s="211" t="s">
        <v>11</v>
      </c>
      <c r="D1057" s="211" t="s">
        <v>11</v>
      </c>
      <c r="E1057" s="211" t="s">
        <v>49</v>
      </c>
      <c r="F1057" s="49">
        <v>27</v>
      </c>
      <c r="G1057" s="50" t="s">
        <v>38</v>
      </c>
      <c r="H1057" s="63">
        <v>3168.08</v>
      </c>
      <c r="I1057" s="49">
        <v>150</v>
      </c>
      <c r="J1057" s="423" t="s">
        <v>39</v>
      </c>
      <c r="K1057" s="50" t="s">
        <v>2</v>
      </c>
      <c r="L1057" s="162">
        <f>L1058+L1059+L1060+L1061+L1062</f>
        <v>13089339</v>
      </c>
      <c r="M1057" s="162">
        <f t="shared" ref="M1057:P1057" si="400">M1058+M1059+M1060+M1061+M1062</f>
        <v>13089339</v>
      </c>
      <c r="N1057" s="162">
        <f t="shared" si="400"/>
        <v>0</v>
      </c>
      <c r="O1057" s="162">
        <f t="shared" si="400"/>
        <v>0</v>
      </c>
      <c r="P1057" s="162">
        <f t="shared" si="400"/>
        <v>0</v>
      </c>
      <c r="Q1057" s="451">
        <f t="shared" si="383"/>
        <v>13089339</v>
      </c>
    </row>
    <row r="1058" spans="1:17" ht="15.75" customHeight="1">
      <c r="A1058" s="480"/>
      <c r="B1058" s="44">
        <v>71955000</v>
      </c>
      <c r="C1058" s="211" t="s">
        <v>11</v>
      </c>
      <c r="D1058" s="211"/>
      <c r="E1058" s="211"/>
      <c r="F1058" s="49"/>
      <c r="G1058" s="167"/>
      <c r="H1058" s="177"/>
      <c r="I1058" s="49"/>
      <c r="J1058" s="423" t="s">
        <v>101</v>
      </c>
      <c r="K1058" s="67" t="s">
        <v>102</v>
      </c>
      <c r="L1058" s="63">
        <v>3988753</v>
      </c>
      <c r="M1058" s="63">
        <v>3988753</v>
      </c>
      <c r="N1058" s="162"/>
      <c r="O1058" s="162"/>
      <c r="P1058" s="162"/>
      <c r="Q1058" s="451">
        <f t="shared" si="383"/>
        <v>3988753</v>
      </c>
    </row>
    <row r="1059" spans="1:17" ht="15.75" customHeight="1">
      <c r="A1059" s="480"/>
      <c r="B1059" s="44">
        <v>71955000</v>
      </c>
      <c r="C1059" s="211" t="s">
        <v>11</v>
      </c>
      <c r="D1059" s="211"/>
      <c r="E1059" s="211"/>
      <c r="F1059" s="49"/>
      <c r="G1059" s="167"/>
      <c r="H1059" s="177"/>
      <c r="I1059" s="49"/>
      <c r="J1059" s="423" t="s">
        <v>98</v>
      </c>
      <c r="K1059" s="179">
        <v>10</v>
      </c>
      <c r="L1059" s="63">
        <v>3132106</v>
      </c>
      <c r="M1059" s="63">
        <v>3132106</v>
      </c>
      <c r="N1059" s="162"/>
      <c r="O1059" s="162"/>
      <c r="P1059" s="162"/>
      <c r="Q1059" s="451">
        <f t="shared" si="383"/>
        <v>3132106</v>
      </c>
    </row>
    <row r="1060" spans="1:17" ht="31.5" customHeight="1">
      <c r="A1060" s="480"/>
      <c r="B1060" s="44">
        <v>71955000</v>
      </c>
      <c r="C1060" s="211" t="s">
        <v>11</v>
      </c>
      <c r="D1060" s="211"/>
      <c r="E1060" s="211"/>
      <c r="F1060" s="49"/>
      <c r="G1060" s="167"/>
      <c r="H1060" s="177"/>
      <c r="I1060" s="49"/>
      <c r="J1060" s="423" t="s">
        <v>112</v>
      </c>
      <c r="K1060" s="67" t="s">
        <v>113</v>
      </c>
      <c r="L1060" s="63">
        <v>3248801</v>
      </c>
      <c r="M1060" s="63">
        <v>3248801</v>
      </c>
      <c r="N1060" s="412"/>
      <c r="O1060" s="162"/>
      <c r="P1060" s="412"/>
      <c r="Q1060" s="451">
        <f t="shared" si="383"/>
        <v>3248801</v>
      </c>
    </row>
    <row r="1061" spans="1:17" ht="31.5" customHeight="1">
      <c r="A1061" s="480"/>
      <c r="B1061" s="44">
        <v>71955000</v>
      </c>
      <c r="C1061" s="211" t="s">
        <v>11</v>
      </c>
      <c r="D1061" s="211"/>
      <c r="E1061" s="211"/>
      <c r="F1061" s="49"/>
      <c r="G1061" s="167"/>
      <c r="H1061" s="177"/>
      <c r="I1061" s="49"/>
      <c r="J1061" s="423" t="s">
        <v>105</v>
      </c>
      <c r="K1061" s="67" t="s">
        <v>106</v>
      </c>
      <c r="L1061" s="63">
        <v>2387844</v>
      </c>
      <c r="M1061" s="63">
        <v>2387844</v>
      </c>
      <c r="N1061" s="412"/>
      <c r="O1061" s="162"/>
      <c r="P1061" s="412"/>
      <c r="Q1061" s="451">
        <f t="shared" si="383"/>
        <v>2387844</v>
      </c>
    </row>
    <row r="1062" spans="1:17" ht="31.5" customHeight="1">
      <c r="A1062" s="480"/>
      <c r="B1062" s="44">
        <v>71955000</v>
      </c>
      <c r="C1062" s="211" t="s">
        <v>11</v>
      </c>
      <c r="D1062" s="211"/>
      <c r="E1062" s="211"/>
      <c r="F1062" s="49"/>
      <c r="G1062" s="167"/>
      <c r="H1062" s="177"/>
      <c r="I1062" s="49"/>
      <c r="J1062" s="423" t="s">
        <v>107</v>
      </c>
      <c r="K1062" s="67" t="s">
        <v>108</v>
      </c>
      <c r="L1062" s="63">
        <v>331835</v>
      </c>
      <c r="M1062" s="63">
        <v>331835</v>
      </c>
      <c r="N1062" s="412"/>
      <c r="O1062" s="162"/>
      <c r="P1062" s="412"/>
      <c r="Q1062" s="451">
        <f t="shared" si="383"/>
        <v>331835</v>
      </c>
    </row>
    <row r="1063" spans="1:17" ht="15.75" customHeight="1">
      <c r="A1063" s="480">
        <v>3</v>
      </c>
      <c r="B1063" s="44">
        <v>71955000</v>
      </c>
      <c r="C1063" s="211" t="s">
        <v>11</v>
      </c>
      <c r="D1063" s="211" t="s">
        <v>11</v>
      </c>
      <c r="E1063" s="211" t="s">
        <v>122</v>
      </c>
      <c r="F1063" s="49">
        <v>29</v>
      </c>
      <c r="G1063" s="50" t="s">
        <v>38</v>
      </c>
      <c r="H1063" s="63">
        <v>2464.9</v>
      </c>
      <c r="I1063" s="49">
        <v>94</v>
      </c>
      <c r="J1063" s="423" t="s">
        <v>39</v>
      </c>
      <c r="K1063" s="50" t="s">
        <v>2</v>
      </c>
      <c r="L1063" s="162">
        <f>L1064</f>
        <v>3152521</v>
      </c>
      <c r="M1063" s="162">
        <f t="shared" ref="M1063:P1063" si="401">M1064</f>
        <v>3152521</v>
      </c>
      <c r="N1063" s="162">
        <f t="shared" si="401"/>
        <v>0</v>
      </c>
      <c r="O1063" s="162">
        <f t="shared" si="401"/>
        <v>0</v>
      </c>
      <c r="P1063" s="162">
        <f t="shared" si="401"/>
        <v>0</v>
      </c>
      <c r="Q1063" s="451">
        <f t="shared" si="383"/>
        <v>3152521</v>
      </c>
    </row>
    <row r="1064" spans="1:17" ht="15.75" customHeight="1">
      <c r="A1064" s="480"/>
      <c r="B1064" s="44">
        <v>71955000</v>
      </c>
      <c r="C1064" s="211" t="s">
        <v>11</v>
      </c>
      <c r="D1064" s="211"/>
      <c r="E1064" s="211"/>
      <c r="F1064" s="49"/>
      <c r="G1064" s="167"/>
      <c r="H1064" s="177"/>
      <c r="I1064" s="49"/>
      <c r="J1064" s="423" t="s">
        <v>101</v>
      </c>
      <c r="K1064" s="67" t="s">
        <v>102</v>
      </c>
      <c r="L1064" s="162">
        <v>3152521</v>
      </c>
      <c r="M1064" s="162">
        <f t="shared" si="399"/>
        <v>3152521</v>
      </c>
      <c r="N1064" s="412"/>
      <c r="O1064" s="162"/>
      <c r="P1064" s="412"/>
      <c r="Q1064" s="451">
        <f t="shared" si="383"/>
        <v>3152521</v>
      </c>
    </row>
    <row r="1065" spans="1:17" ht="15.75" customHeight="1">
      <c r="A1065" s="480">
        <v>4</v>
      </c>
      <c r="B1065" s="44">
        <v>71955000</v>
      </c>
      <c r="C1065" s="211" t="s">
        <v>11</v>
      </c>
      <c r="D1065" s="211" t="s">
        <v>11</v>
      </c>
      <c r="E1065" s="211" t="s">
        <v>122</v>
      </c>
      <c r="F1065" s="49">
        <v>35</v>
      </c>
      <c r="G1065" s="50" t="s">
        <v>38</v>
      </c>
      <c r="H1065" s="63">
        <v>3304.8</v>
      </c>
      <c r="I1065" s="49">
        <v>189</v>
      </c>
      <c r="J1065" s="423" t="s">
        <v>39</v>
      </c>
      <c r="K1065" s="50" t="s">
        <v>2</v>
      </c>
      <c r="L1065" s="162">
        <f>L1066</f>
        <v>4203849</v>
      </c>
      <c r="M1065" s="162">
        <f t="shared" ref="M1065:P1065" si="402">M1066</f>
        <v>4203849</v>
      </c>
      <c r="N1065" s="162">
        <f t="shared" si="402"/>
        <v>0</v>
      </c>
      <c r="O1065" s="162">
        <f t="shared" si="402"/>
        <v>0</v>
      </c>
      <c r="P1065" s="162">
        <f t="shared" si="402"/>
        <v>0</v>
      </c>
      <c r="Q1065" s="451">
        <f t="shared" si="383"/>
        <v>4203849</v>
      </c>
    </row>
    <row r="1066" spans="1:17" ht="15.75" customHeight="1">
      <c r="A1066" s="480"/>
      <c r="B1066" s="44">
        <v>71955000</v>
      </c>
      <c r="C1066" s="211" t="s">
        <v>11</v>
      </c>
      <c r="D1066" s="211"/>
      <c r="E1066" s="211"/>
      <c r="F1066" s="49"/>
      <c r="G1066" s="167"/>
      <c r="H1066" s="177"/>
      <c r="I1066" s="49"/>
      <c r="J1066" s="423" t="s">
        <v>101</v>
      </c>
      <c r="K1066" s="67" t="s">
        <v>102</v>
      </c>
      <c r="L1066" s="162">
        <v>4203849</v>
      </c>
      <c r="M1066" s="162">
        <f t="shared" si="399"/>
        <v>4203849</v>
      </c>
      <c r="N1066" s="412"/>
      <c r="O1066" s="162"/>
      <c r="P1066" s="412"/>
      <c r="Q1066" s="451">
        <f t="shared" si="383"/>
        <v>4203849</v>
      </c>
    </row>
    <row r="1067" spans="1:17" ht="15.75" customHeight="1">
      <c r="A1067" s="480">
        <v>5</v>
      </c>
      <c r="B1067" s="44">
        <v>71955000</v>
      </c>
      <c r="C1067" s="211" t="s">
        <v>11</v>
      </c>
      <c r="D1067" s="211" t="s">
        <v>11</v>
      </c>
      <c r="E1067" s="211" t="s">
        <v>122</v>
      </c>
      <c r="F1067" s="49">
        <v>39</v>
      </c>
      <c r="G1067" s="50" t="s">
        <v>38</v>
      </c>
      <c r="H1067" s="63">
        <v>4933.3999999999996</v>
      </c>
      <c r="I1067" s="49">
        <v>235</v>
      </c>
      <c r="J1067" s="423" t="s">
        <v>39</v>
      </c>
      <c r="K1067" s="50" t="s">
        <v>2</v>
      </c>
      <c r="L1067" s="162">
        <f>L1068</f>
        <v>5264672</v>
      </c>
      <c r="M1067" s="162">
        <f t="shared" si="399"/>
        <v>5264672</v>
      </c>
      <c r="N1067" s="162">
        <f>N1068</f>
        <v>0</v>
      </c>
      <c r="O1067" s="162">
        <v>0</v>
      </c>
      <c r="P1067" s="162">
        <v>0</v>
      </c>
      <c r="Q1067" s="451">
        <f t="shared" si="383"/>
        <v>5264672</v>
      </c>
    </row>
    <row r="1068" spans="1:17" ht="15.75" customHeight="1">
      <c r="A1068" s="480"/>
      <c r="B1068" s="44">
        <v>71955000</v>
      </c>
      <c r="C1068" s="211" t="s">
        <v>11</v>
      </c>
      <c r="D1068" s="211"/>
      <c r="E1068" s="211"/>
      <c r="F1068" s="49"/>
      <c r="G1068" s="167"/>
      <c r="H1068" s="177"/>
      <c r="I1068" s="49"/>
      <c r="J1068" s="423" t="s">
        <v>101</v>
      </c>
      <c r="K1068" s="67" t="s">
        <v>102</v>
      </c>
      <c r="L1068" s="162">
        <v>5264672</v>
      </c>
      <c r="M1068" s="162">
        <v>5264672</v>
      </c>
      <c r="N1068" s="412"/>
      <c r="O1068" s="162"/>
      <c r="P1068" s="412"/>
      <c r="Q1068" s="451">
        <f t="shared" si="383"/>
        <v>5264672</v>
      </c>
    </row>
    <row r="1069" spans="1:17" ht="15.75" customHeight="1">
      <c r="A1069" s="480">
        <v>6</v>
      </c>
      <c r="B1069" s="44">
        <v>71955000</v>
      </c>
      <c r="C1069" s="211" t="s">
        <v>11</v>
      </c>
      <c r="D1069" s="211" t="s">
        <v>11</v>
      </c>
      <c r="E1069" s="211" t="s">
        <v>121</v>
      </c>
      <c r="F1069" s="49">
        <v>1</v>
      </c>
      <c r="G1069" s="50" t="s">
        <v>38</v>
      </c>
      <c r="H1069" s="63">
        <v>2164.6</v>
      </c>
      <c r="I1069" s="49">
        <v>54</v>
      </c>
      <c r="J1069" s="423" t="s">
        <v>39</v>
      </c>
      <c r="K1069" s="50" t="s">
        <v>2</v>
      </c>
      <c r="L1069" s="162">
        <f>L1070+L1071+L1072+L1073</f>
        <v>11282493</v>
      </c>
      <c r="M1069" s="162">
        <f t="shared" ref="M1069:P1069" si="403">M1070+M1071+M1072+M1073</f>
        <v>11282493</v>
      </c>
      <c r="N1069" s="162">
        <f t="shared" si="403"/>
        <v>0</v>
      </c>
      <c r="O1069" s="162">
        <f t="shared" si="403"/>
        <v>0</v>
      </c>
      <c r="P1069" s="162">
        <f t="shared" si="403"/>
        <v>0</v>
      </c>
      <c r="Q1069" s="451">
        <f t="shared" si="383"/>
        <v>11282493</v>
      </c>
    </row>
    <row r="1070" spans="1:17" ht="15.75" customHeight="1">
      <c r="A1070" s="480"/>
      <c r="B1070" s="44">
        <v>71955000</v>
      </c>
      <c r="C1070" s="211" t="s">
        <v>11</v>
      </c>
      <c r="D1070" s="211"/>
      <c r="E1070" s="211"/>
      <c r="F1070" s="49"/>
      <c r="G1070" s="167"/>
      <c r="H1070" s="177"/>
      <c r="I1070" s="49"/>
      <c r="J1070" s="423" t="s">
        <v>101</v>
      </c>
      <c r="K1070" s="67" t="s">
        <v>102</v>
      </c>
      <c r="L1070" s="162">
        <v>5848917</v>
      </c>
      <c r="M1070" s="162">
        <f>L1070</f>
        <v>5848917</v>
      </c>
      <c r="N1070" s="412"/>
      <c r="O1070" s="162"/>
      <c r="P1070" s="412"/>
      <c r="Q1070" s="451">
        <f t="shared" si="383"/>
        <v>5848917</v>
      </c>
    </row>
    <row r="1071" spans="1:17" ht="31.5" customHeight="1">
      <c r="A1071" s="480"/>
      <c r="B1071" s="44">
        <v>71955000</v>
      </c>
      <c r="C1071" s="211" t="s">
        <v>11</v>
      </c>
      <c r="D1071" s="211"/>
      <c r="E1071" s="211"/>
      <c r="F1071" s="49"/>
      <c r="G1071" s="167"/>
      <c r="H1071" s="177"/>
      <c r="I1071" s="49"/>
      <c r="J1071" s="423" t="s">
        <v>112</v>
      </c>
      <c r="K1071" s="67" t="s">
        <v>113</v>
      </c>
      <c r="L1071" s="162">
        <v>2785755</v>
      </c>
      <c r="M1071" s="162">
        <f>L1071</f>
        <v>2785755</v>
      </c>
      <c r="N1071" s="412"/>
      <c r="O1071" s="162"/>
      <c r="P1071" s="412"/>
      <c r="Q1071" s="451">
        <f t="shared" si="383"/>
        <v>2785755</v>
      </c>
    </row>
    <row r="1072" spans="1:17" ht="31.5" customHeight="1">
      <c r="A1072" s="480"/>
      <c r="B1072" s="44">
        <v>71955000</v>
      </c>
      <c r="C1072" s="211" t="s">
        <v>11</v>
      </c>
      <c r="D1072" s="211"/>
      <c r="E1072" s="211"/>
      <c r="F1072" s="49"/>
      <c r="G1072" s="167"/>
      <c r="H1072" s="177"/>
      <c r="I1072" s="49"/>
      <c r="J1072" s="423" t="s">
        <v>105</v>
      </c>
      <c r="K1072" s="67" t="s">
        <v>106</v>
      </c>
      <c r="L1072" s="162">
        <v>2165787</v>
      </c>
      <c r="M1072" s="162">
        <f>L1072</f>
        <v>2165787</v>
      </c>
      <c r="N1072" s="412"/>
      <c r="O1072" s="162"/>
      <c r="P1072" s="412"/>
      <c r="Q1072" s="451">
        <f t="shared" si="383"/>
        <v>2165787</v>
      </c>
    </row>
    <row r="1073" spans="1:17" ht="31.5" customHeight="1">
      <c r="A1073" s="480"/>
      <c r="B1073" s="44">
        <v>71955000</v>
      </c>
      <c r="C1073" s="211" t="s">
        <v>11</v>
      </c>
      <c r="D1073" s="211"/>
      <c r="E1073" s="211"/>
      <c r="F1073" s="49"/>
      <c r="G1073" s="167"/>
      <c r="H1073" s="177"/>
      <c r="I1073" s="49"/>
      <c r="J1073" s="423" t="s">
        <v>107</v>
      </c>
      <c r="K1073" s="67" t="s">
        <v>108</v>
      </c>
      <c r="L1073" s="162">
        <v>482034</v>
      </c>
      <c r="M1073" s="162">
        <v>482034</v>
      </c>
      <c r="N1073" s="412"/>
      <c r="O1073" s="162"/>
      <c r="P1073" s="412"/>
      <c r="Q1073" s="451">
        <f t="shared" ref="Q1073:Q1136" si="404">M1073+N1073+O1073+P1073</f>
        <v>482034</v>
      </c>
    </row>
    <row r="1074" spans="1:17" ht="15.75" customHeight="1">
      <c r="A1074" s="480">
        <v>7</v>
      </c>
      <c r="B1074" s="44">
        <v>71955000</v>
      </c>
      <c r="C1074" s="211" t="s">
        <v>11</v>
      </c>
      <c r="D1074" s="211" t="s">
        <v>11</v>
      </c>
      <c r="E1074" s="211" t="s">
        <v>121</v>
      </c>
      <c r="F1074" s="49">
        <v>46</v>
      </c>
      <c r="G1074" s="50" t="s">
        <v>38</v>
      </c>
      <c r="H1074" s="63">
        <v>1360.6</v>
      </c>
      <c r="I1074" s="49">
        <v>69</v>
      </c>
      <c r="J1074" s="423" t="s">
        <v>39</v>
      </c>
      <c r="K1074" s="50" t="s">
        <v>2</v>
      </c>
      <c r="L1074" s="162">
        <f>L1075+L1076+L1077+L1078+L1079</f>
        <v>9194543</v>
      </c>
      <c r="M1074" s="162">
        <f t="shared" ref="M1074:P1074" si="405">M1075+M1076+M1077+M1078+M1079</f>
        <v>9194543</v>
      </c>
      <c r="N1074" s="162">
        <f t="shared" si="405"/>
        <v>0</v>
      </c>
      <c r="O1074" s="162">
        <f t="shared" si="405"/>
        <v>0</v>
      </c>
      <c r="P1074" s="162">
        <f t="shared" si="405"/>
        <v>0</v>
      </c>
      <c r="Q1074" s="451">
        <f t="shared" si="404"/>
        <v>9194543</v>
      </c>
    </row>
    <row r="1075" spans="1:17" ht="15.75" customHeight="1">
      <c r="A1075" s="480"/>
      <c r="B1075" s="44">
        <v>71955000</v>
      </c>
      <c r="C1075" s="211" t="s">
        <v>11</v>
      </c>
      <c r="D1075" s="211"/>
      <c r="E1075" s="211"/>
      <c r="F1075" s="49"/>
      <c r="G1075" s="167"/>
      <c r="H1075" s="177"/>
      <c r="I1075" s="49"/>
      <c r="J1075" s="423" t="s">
        <v>101</v>
      </c>
      <c r="K1075" s="67" t="s">
        <v>102</v>
      </c>
      <c r="L1075" s="63">
        <v>3919383</v>
      </c>
      <c r="M1075" s="63">
        <v>3919383</v>
      </c>
      <c r="N1075" s="162"/>
      <c r="O1075" s="162"/>
      <c r="P1075" s="162"/>
      <c r="Q1075" s="451">
        <f t="shared" si="404"/>
        <v>3919383</v>
      </c>
    </row>
    <row r="1076" spans="1:17" ht="15.75" customHeight="1">
      <c r="A1076" s="480"/>
      <c r="B1076" s="44">
        <v>71955000</v>
      </c>
      <c r="C1076" s="211" t="s">
        <v>11</v>
      </c>
      <c r="D1076" s="211"/>
      <c r="E1076" s="211"/>
      <c r="F1076" s="49"/>
      <c r="G1076" s="167"/>
      <c r="H1076" s="177"/>
      <c r="I1076" s="49"/>
      <c r="J1076" s="423" t="s">
        <v>98</v>
      </c>
      <c r="K1076" s="179">
        <v>10</v>
      </c>
      <c r="L1076" s="63">
        <v>1431953</v>
      </c>
      <c r="M1076" s="63">
        <v>1431953</v>
      </c>
      <c r="N1076" s="162"/>
      <c r="O1076" s="162"/>
      <c r="P1076" s="162"/>
      <c r="Q1076" s="451">
        <f t="shared" si="404"/>
        <v>1431953</v>
      </c>
    </row>
    <row r="1077" spans="1:17" ht="31.5" customHeight="1">
      <c r="A1077" s="480"/>
      <c r="B1077" s="44">
        <v>71955000</v>
      </c>
      <c r="C1077" s="211" t="s">
        <v>11</v>
      </c>
      <c r="D1077" s="211"/>
      <c r="E1077" s="211"/>
      <c r="F1077" s="49"/>
      <c r="G1077" s="167"/>
      <c r="H1077" s="177"/>
      <c r="I1077" s="49"/>
      <c r="J1077" s="423" t="s">
        <v>112</v>
      </c>
      <c r="K1077" s="67" t="s">
        <v>113</v>
      </c>
      <c r="L1077" s="63">
        <v>1968597</v>
      </c>
      <c r="M1077" s="63">
        <v>1968597</v>
      </c>
      <c r="N1077" s="162"/>
      <c r="O1077" s="162"/>
      <c r="P1077" s="162"/>
      <c r="Q1077" s="451">
        <f t="shared" si="404"/>
        <v>1968597</v>
      </c>
    </row>
    <row r="1078" spans="1:17" ht="31.5" customHeight="1">
      <c r="A1078" s="480"/>
      <c r="B1078" s="44">
        <v>71955000</v>
      </c>
      <c r="C1078" s="211" t="s">
        <v>11</v>
      </c>
      <c r="D1078" s="211"/>
      <c r="E1078" s="211"/>
      <c r="F1078" s="49"/>
      <c r="G1078" s="167"/>
      <c r="H1078" s="177"/>
      <c r="I1078" s="49"/>
      <c r="J1078" s="423" t="s">
        <v>105</v>
      </c>
      <c r="K1078" s="67" t="s">
        <v>106</v>
      </c>
      <c r="L1078" s="63">
        <v>1505501</v>
      </c>
      <c r="M1078" s="63">
        <v>1505501</v>
      </c>
      <c r="N1078" s="162"/>
      <c r="O1078" s="162"/>
      <c r="P1078" s="162"/>
      <c r="Q1078" s="451">
        <f t="shared" si="404"/>
        <v>1505501</v>
      </c>
    </row>
    <row r="1079" spans="1:17" ht="31.5" customHeight="1">
      <c r="A1079" s="480"/>
      <c r="B1079" s="44">
        <v>71955000</v>
      </c>
      <c r="C1079" s="211" t="s">
        <v>11</v>
      </c>
      <c r="D1079" s="211"/>
      <c r="E1079" s="211"/>
      <c r="F1079" s="49"/>
      <c r="G1079" s="167"/>
      <c r="H1079" s="177"/>
      <c r="I1079" s="49"/>
      <c r="J1079" s="423" t="s">
        <v>107</v>
      </c>
      <c r="K1079" s="67" t="s">
        <v>108</v>
      </c>
      <c r="L1079" s="63">
        <v>369109</v>
      </c>
      <c r="M1079" s="63">
        <v>369109</v>
      </c>
      <c r="N1079" s="162"/>
      <c r="O1079" s="162"/>
      <c r="P1079" s="162"/>
      <c r="Q1079" s="451">
        <f t="shared" si="404"/>
        <v>369109</v>
      </c>
    </row>
    <row r="1080" spans="1:17" s="8" customFormat="1" ht="18.75" customHeight="1">
      <c r="A1080" s="480">
        <v>8</v>
      </c>
      <c r="B1080" s="44">
        <v>71955000</v>
      </c>
      <c r="C1080" s="211" t="s">
        <v>11</v>
      </c>
      <c r="D1080" s="211" t="s">
        <v>11</v>
      </c>
      <c r="E1080" s="211" t="s">
        <v>47</v>
      </c>
      <c r="F1080" s="49">
        <v>30</v>
      </c>
      <c r="G1080" s="50" t="s">
        <v>38</v>
      </c>
      <c r="H1080" s="63">
        <v>6591.4</v>
      </c>
      <c r="I1080" s="49">
        <v>345</v>
      </c>
      <c r="J1080" s="423" t="s">
        <v>39</v>
      </c>
      <c r="K1080" s="50" t="s">
        <v>2</v>
      </c>
      <c r="L1080" s="162">
        <f>L1081+L1082</f>
        <v>823340</v>
      </c>
      <c r="M1080" s="162">
        <f t="shared" ref="M1080:P1080" si="406">M1081+M1082</f>
        <v>20000</v>
      </c>
      <c r="N1080" s="162">
        <f t="shared" si="406"/>
        <v>0</v>
      </c>
      <c r="O1080" s="162">
        <f t="shared" si="406"/>
        <v>763173</v>
      </c>
      <c r="P1080" s="162">
        <f t="shared" si="406"/>
        <v>40167</v>
      </c>
      <c r="Q1080" s="451">
        <f t="shared" si="404"/>
        <v>823340</v>
      </c>
    </row>
    <row r="1081" spans="1:17" s="8" customFormat="1" ht="51.75" customHeight="1">
      <c r="A1081" s="480"/>
      <c r="B1081" s="44">
        <v>71955000</v>
      </c>
      <c r="C1081" s="211" t="s">
        <v>11</v>
      </c>
      <c r="D1081" s="211"/>
      <c r="E1081" s="211"/>
      <c r="F1081" s="49"/>
      <c r="G1081" s="167"/>
      <c r="H1081" s="177"/>
      <c r="I1081" s="49"/>
      <c r="J1081" s="423" t="s">
        <v>48</v>
      </c>
      <c r="K1081" s="178" t="s">
        <v>40</v>
      </c>
      <c r="L1081" s="162">
        <v>803340</v>
      </c>
      <c r="M1081" s="162"/>
      <c r="N1081" s="162"/>
      <c r="O1081" s="403">
        <f>L1081*0.95</f>
        <v>763173</v>
      </c>
      <c r="P1081" s="403">
        <f>L1081*0.05</f>
        <v>40167</v>
      </c>
      <c r="Q1081" s="451">
        <f t="shared" si="404"/>
        <v>803340</v>
      </c>
    </row>
    <row r="1082" spans="1:17" s="8" customFormat="1" ht="110.25">
      <c r="A1082" s="480"/>
      <c r="B1082" s="44">
        <v>71955000</v>
      </c>
      <c r="C1082" s="211" t="s">
        <v>11</v>
      </c>
      <c r="D1082" s="211"/>
      <c r="E1082" s="211"/>
      <c r="F1082" s="49"/>
      <c r="G1082" s="167"/>
      <c r="H1082" s="177"/>
      <c r="I1082" s="49"/>
      <c r="J1082" s="423" t="s">
        <v>352</v>
      </c>
      <c r="K1082" s="67" t="s">
        <v>185</v>
      </c>
      <c r="L1082" s="162">
        <v>20000</v>
      </c>
      <c r="M1082" s="162">
        <f t="shared" ref="M1082" si="407">L1082</f>
        <v>20000</v>
      </c>
      <c r="N1082" s="412"/>
      <c r="O1082" s="162"/>
      <c r="P1082" s="412"/>
      <c r="Q1082" s="451">
        <f t="shared" si="404"/>
        <v>20000</v>
      </c>
    </row>
    <row r="1083" spans="1:17" ht="15.75" customHeight="1">
      <c r="A1083" s="481" t="s">
        <v>300</v>
      </c>
      <c r="B1083" s="482"/>
      <c r="C1083" s="482"/>
      <c r="D1083" s="482"/>
      <c r="E1083" s="483"/>
      <c r="F1083" s="49">
        <v>68</v>
      </c>
      <c r="G1083" s="431" t="s">
        <v>2</v>
      </c>
      <c r="H1083" s="63">
        <f>H1085+H1090+H1094+H1098+H1102+H1106+H1109+H1113+H1116+H1120+H1123+H1126+H1130+H1134+H1138+H1143+H1146+H1150+H1153+H1156+H1168+H1172+H1175+H1179+H1182+H1185+H1188+H1191+H1194+H1197+H1200+H1211+H1219+H1223+H1227+H1230+H1233+H1236+H1239+H1242+H1245+H1248+H1251+H1254+H1257+H1260+H1263+H1266+H1269+H1272+H1275+H1278+H1281+H1284+H1287+H1290+H1293+H1296+H1299+H1302+H1305+H1308+H1311+H1159+H1162+H1165+H1205+H1216</f>
        <v>352917.57999999996</v>
      </c>
      <c r="I1083" s="49">
        <f>I1085+I1090+I1094+I1098+I1102+I1106+I1109+I1113+I1116+I1120+I1123+I1126+I1130+I1134+I1138+I1143+I1146+I1150+I1153+I1156+I1168+I1172+I1175+I1179+I1182+I1185+I1188+I1191+I1194+I1197+I1200+I1211+I1219+I1223+I1227+I1230+I1233+I1236+I1239+I1242+I1245+I1248+I1251+I1254+I1257+I1260+I1263+I1266+I1269+I1272+I1275+I1278+I1281+I1284+I1287+I1290+I1293+I1296+I1299+I1302+I1305+I1308+I1311+I1159+I1162+I1165+I1205+I1216</f>
        <v>15064</v>
      </c>
      <c r="J1083" s="431" t="s">
        <v>2</v>
      </c>
      <c r="K1083" s="50" t="s">
        <v>2</v>
      </c>
      <c r="L1083" s="63">
        <f>L1085+L1090+L1094+L1098+L1102+L1106+L1109+L1113+L1116+L1120+L1123+L1126+L1130+L1134+L1138+L1143+L1146+L1150+L1153+L1156+L1168+L1172+L1175+L1179+L1182+L1185+L1188+L1191+L1194+L1197+L1200+L1211+L1219+L1223+L1227+L1230+L1233+L1236+L1239+L1242+L1245+L1248+L1251+L1254+L1257+L1260+L1263+L1266+L1269+L1272+L1275+L1278+L1281+L1284+L1287+L1290+L1293+L1296+L1299+L1302+L1305+L1308+L1311+L1159+L1162+L1165+L1205+L1216</f>
        <v>291091403.82999992</v>
      </c>
      <c r="M1083" s="63">
        <f>M1085+M1090+M1094+M1098+M1102+M1106+M1109+M1113+M1116+M1120+M1123+M1126+M1130+M1134+M1138+M1143+M1146+M1150+M1153+M1156+M1168+M1172+M1175+M1179+M1182+M1185+M1188+M1191+M1194+M1197+M1200+M1211+M1219+M1223+M1227+M1230+M1233+M1236+M1239+M1242+M1245+M1248+M1251+M1254+M1257+M1260+M1263+M1266+M1269+M1272+M1275+M1278+M1281+M1284+M1287+M1290+M1293+M1296+M1299+M1302+M1305+M1308+M1311+M1159+M1162+M1165+M1205+M1216</f>
        <v>283841403.82999992</v>
      </c>
      <c r="N1083" s="63">
        <f t="shared" ref="N1083" si="408">N1085+N1090+N1094+N1098+N1102+N1106+N1109+N1113+N1116+N1120+N1123+N1126+N1130+N1134+N1138+N1143+N1146+N1150+N1153+N1156+N1168+N1172+N1175+N1179+N1182+N1185+N1188+N1191+N1194+N1197+N1200+N1211+N1219+N1223+N1227+N1230+N1233+N1236+N1239+N1242+N1245+N1248+N1251+N1254+N1257+N1260+N1263+N1266+N1269+N1272+N1275+N1278+N1281+N1284+N1287+N1290+N1293+N1296+N1299+N1302+N1305+N1308+N1311</f>
        <v>0</v>
      </c>
      <c r="O1083" s="63">
        <f>O1085+O1090+O1094+O1098+O1102+O1106+O1109+O1113+O1116+O1120+O1123+O1126+O1130+O1134+O1138+O1143+O1146+O1150+O1153+O1156+O1168+O1172+O1175+O1179+O1182+O1185+O1188+O1191+O1194+O1197+O1200+O1211+O1219+O1223+O1227+O1230+O1233+O1236+O1239+O1242+O1245+O1248+O1251+O1254+O1257+O1260+O1263+O1266+O1269+O1272+O1275+O1278+O1281+O1284+O1287+O1290+O1293+O1296+O1299+O1302+O1305+O1308+O1311+O1159+O1162+O1165+O1205+O1216+O1084</f>
        <v>6890000</v>
      </c>
      <c r="P1083" s="63">
        <f>P1085+P1090+P1094+P1098+P1102+P1106+P1109+P1113+P1116+P1120+P1123+P1126+P1130+P1134+P1138+P1143+P1146+P1150+P1153+P1156+P1168+P1172+P1175+P1179+P1182+P1185+P1188+P1191+P1194+P1197+P1200+P1211+P1219+P1223+P1227+P1230+P1233+P1236+P1239+P1242+P1245+P1248+P1251+P1254+P1257+P1260+P1263+P1266+P1269+P1272+P1275+P1278+P1281+P1284+P1287+P1290+P1293+P1296+P1299+P1302+P1305+P1308+P1311+P1159+P1162+P1165+P1205+P1216</f>
        <v>362500</v>
      </c>
      <c r="Q1083" s="451">
        <f>M1083+N1083+O1083+P1083</f>
        <v>291093903.82999992</v>
      </c>
    </row>
    <row r="1084" spans="1:17" ht="15.75" customHeight="1">
      <c r="A1084" s="431"/>
      <c r="B1084" s="481" t="s">
        <v>272</v>
      </c>
      <c r="C1084" s="482"/>
      <c r="D1084" s="482"/>
      <c r="E1084" s="482"/>
      <c r="F1084" s="482"/>
      <c r="G1084" s="482"/>
      <c r="H1084" s="482"/>
      <c r="I1084" s="483"/>
      <c r="J1084" s="431" t="s">
        <v>2</v>
      </c>
      <c r="K1084" s="50" t="s">
        <v>2</v>
      </c>
      <c r="L1084" s="403"/>
      <c r="M1084" s="403"/>
      <c r="N1084" s="403"/>
      <c r="O1084" s="403">
        <v>2500</v>
      </c>
      <c r="P1084" s="403"/>
      <c r="Q1084" s="451">
        <f t="shared" si="404"/>
        <v>2500</v>
      </c>
    </row>
    <row r="1085" spans="1:17" ht="15.75" customHeight="1">
      <c r="A1085" s="465">
        <v>1</v>
      </c>
      <c r="B1085" s="431">
        <v>71956000</v>
      </c>
      <c r="C1085" s="423" t="s">
        <v>10</v>
      </c>
      <c r="D1085" s="423" t="s">
        <v>10</v>
      </c>
      <c r="E1085" s="423" t="s">
        <v>75</v>
      </c>
      <c r="F1085" s="64" t="s">
        <v>197</v>
      </c>
      <c r="G1085" s="431" t="s">
        <v>38</v>
      </c>
      <c r="H1085" s="63">
        <v>7474.8</v>
      </c>
      <c r="I1085" s="49">
        <v>332</v>
      </c>
      <c r="J1085" s="423" t="s">
        <v>39</v>
      </c>
      <c r="K1085" s="50" t="s">
        <v>2</v>
      </c>
      <c r="L1085" s="63">
        <f>L1086+L1087+L1088+L1089</f>
        <v>21474437.579999998</v>
      </c>
      <c r="M1085" s="63">
        <f t="shared" ref="M1085:P1085" si="409">M1086+M1087+M1088+M1089</f>
        <v>21474437.579999998</v>
      </c>
      <c r="N1085" s="63">
        <f t="shared" si="409"/>
        <v>0</v>
      </c>
      <c r="O1085" s="63">
        <f t="shared" si="409"/>
        <v>0</v>
      </c>
      <c r="P1085" s="63">
        <f t="shared" si="409"/>
        <v>0</v>
      </c>
      <c r="Q1085" s="451">
        <f>M1085+N1085+O1085+P1085</f>
        <v>21474437.579999998</v>
      </c>
    </row>
    <row r="1086" spans="1:17" ht="15.75" customHeight="1">
      <c r="A1086" s="466"/>
      <c r="B1086" s="431">
        <v>71956000</v>
      </c>
      <c r="C1086" s="423" t="s">
        <v>10</v>
      </c>
      <c r="D1086" s="423"/>
      <c r="E1086" s="423"/>
      <c r="F1086" s="64"/>
      <c r="G1086" s="431"/>
      <c r="H1086" s="90"/>
      <c r="I1086" s="49"/>
      <c r="J1086" s="423" t="s">
        <v>101</v>
      </c>
      <c r="K1086" s="67" t="s">
        <v>102</v>
      </c>
      <c r="L1086" s="63">
        <v>4018632</v>
      </c>
      <c r="M1086" s="63">
        <v>4018632</v>
      </c>
      <c r="N1086" s="63"/>
      <c r="O1086" s="63"/>
      <c r="P1086" s="63"/>
      <c r="Q1086" s="451">
        <f t="shared" si="404"/>
        <v>4018632</v>
      </c>
    </row>
    <row r="1087" spans="1:17" ht="15.75" customHeight="1">
      <c r="A1087" s="466"/>
      <c r="B1087" s="431">
        <v>71956000</v>
      </c>
      <c r="C1087" s="423" t="s">
        <v>10</v>
      </c>
      <c r="D1087" s="423"/>
      <c r="E1087" s="423"/>
      <c r="F1087" s="64"/>
      <c r="G1087" s="431"/>
      <c r="H1087" s="90"/>
      <c r="I1087" s="49"/>
      <c r="J1087" s="423" t="s">
        <v>98</v>
      </c>
      <c r="K1087" s="104" t="s">
        <v>99</v>
      </c>
      <c r="L1087" s="63">
        <v>6341530</v>
      </c>
      <c r="M1087" s="63">
        <v>6341530</v>
      </c>
      <c r="N1087" s="63"/>
      <c r="O1087" s="63"/>
      <c r="P1087" s="63"/>
      <c r="Q1087" s="451">
        <f t="shared" si="404"/>
        <v>6341530</v>
      </c>
    </row>
    <row r="1088" spans="1:17" ht="47.25" customHeight="1">
      <c r="A1088" s="466"/>
      <c r="B1088" s="431">
        <v>71956000</v>
      </c>
      <c r="C1088" s="423" t="s">
        <v>10</v>
      </c>
      <c r="D1088" s="423"/>
      <c r="E1088" s="423"/>
      <c r="F1088" s="64"/>
      <c r="G1088" s="431"/>
      <c r="H1088" s="90"/>
      <c r="I1088" s="49"/>
      <c r="J1088" s="91" t="s">
        <v>241</v>
      </c>
      <c r="K1088" s="104" t="s">
        <v>165</v>
      </c>
      <c r="L1088" s="63">
        <v>10664351</v>
      </c>
      <c r="M1088" s="63">
        <v>10664351</v>
      </c>
      <c r="N1088" s="63"/>
      <c r="O1088" s="63"/>
      <c r="P1088" s="63"/>
      <c r="Q1088" s="451">
        <f t="shared" si="404"/>
        <v>10664351</v>
      </c>
    </row>
    <row r="1089" spans="1:17" ht="15.75" customHeight="1">
      <c r="A1089" s="467"/>
      <c r="B1089" s="431">
        <v>71956000</v>
      </c>
      <c r="C1089" s="423" t="s">
        <v>10</v>
      </c>
      <c r="D1089" s="423"/>
      <c r="E1089" s="423"/>
      <c r="F1089" s="63"/>
      <c r="G1089" s="431"/>
      <c r="H1089" s="90"/>
      <c r="I1089" s="49"/>
      <c r="J1089" s="423" t="s">
        <v>100</v>
      </c>
      <c r="K1089" s="50">
        <v>21</v>
      </c>
      <c r="L1089" s="63">
        <f>ROUND((L1088+L1087+L1086)*2.14%,2)</f>
        <v>449924.58</v>
      </c>
      <c r="M1089" s="63">
        <f>L1089</f>
        <v>449924.58</v>
      </c>
      <c r="N1089" s="88"/>
      <c r="O1089" s="88"/>
      <c r="P1089" s="403"/>
      <c r="Q1089" s="451">
        <f t="shared" si="404"/>
        <v>449924.58</v>
      </c>
    </row>
    <row r="1090" spans="1:17" ht="15.75" customHeight="1">
      <c r="A1090" s="465">
        <v>2</v>
      </c>
      <c r="B1090" s="431">
        <v>71956000</v>
      </c>
      <c r="C1090" s="423" t="s">
        <v>10</v>
      </c>
      <c r="D1090" s="423" t="s">
        <v>10</v>
      </c>
      <c r="E1090" s="423" t="s">
        <v>75</v>
      </c>
      <c r="F1090" s="64" t="s">
        <v>201</v>
      </c>
      <c r="G1090" s="431" t="s">
        <v>38</v>
      </c>
      <c r="H1090" s="63">
        <v>5151.3999999999996</v>
      </c>
      <c r="I1090" s="49">
        <v>223</v>
      </c>
      <c r="J1090" s="423" t="s">
        <v>39</v>
      </c>
      <c r="K1090" s="50" t="s">
        <v>2</v>
      </c>
      <c r="L1090" s="63">
        <f>L1091+L1092+L1093</f>
        <v>6741339.0800000001</v>
      </c>
      <c r="M1090" s="63">
        <f t="shared" ref="M1090:P1090" si="410">M1091+M1092+M1093</f>
        <v>6741339.0800000001</v>
      </c>
      <c r="N1090" s="63">
        <f t="shared" si="410"/>
        <v>0</v>
      </c>
      <c r="O1090" s="63">
        <f t="shared" si="410"/>
        <v>0</v>
      </c>
      <c r="P1090" s="63">
        <f t="shared" si="410"/>
        <v>0</v>
      </c>
      <c r="Q1090" s="451">
        <f t="shared" si="404"/>
        <v>6741339.0800000001</v>
      </c>
    </row>
    <row r="1091" spans="1:17" ht="15.75" customHeight="1">
      <c r="A1091" s="466"/>
      <c r="B1091" s="431">
        <v>71956000</v>
      </c>
      <c r="C1091" s="423" t="s">
        <v>10</v>
      </c>
      <c r="D1091" s="423"/>
      <c r="E1091" s="423"/>
      <c r="F1091" s="64"/>
      <c r="G1091" s="431"/>
      <c r="H1091" s="90"/>
      <c r="I1091" s="49"/>
      <c r="J1091" s="423" t="s">
        <v>101</v>
      </c>
      <c r="K1091" s="67" t="s">
        <v>102</v>
      </c>
      <c r="L1091" s="63">
        <v>2560130</v>
      </c>
      <c r="M1091" s="63">
        <v>2560130</v>
      </c>
      <c r="N1091" s="63"/>
      <c r="O1091" s="63"/>
      <c r="P1091" s="63"/>
      <c r="Q1091" s="451">
        <f t="shared" si="404"/>
        <v>2560130</v>
      </c>
    </row>
    <row r="1092" spans="1:17" ht="15.75" customHeight="1">
      <c r="A1092" s="466"/>
      <c r="B1092" s="431">
        <v>71956000</v>
      </c>
      <c r="C1092" s="423" t="s">
        <v>10</v>
      </c>
      <c r="D1092" s="423"/>
      <c r="E1092" s="423"/>
      <c r="F1092" s="64"/>
      <c r="G1092" s="431"/>
      <c r="H1092" s="90"/>
      <c r="I1092" s="49"/>
      <c r="J1092" s="423" t="s">
        <v>98</v>
      </c>
      <c r="K1092" s="104" t="s">
        <v>99</v>
      </c>
      <c r="L1092" s="63">
        <v>4039967</v>
      </c>
      <c r="M1092" s="63">
        <v>4039967</v>
      </c>
      <c r="N1092" s="63"/>
      <c r="O1092" s="63"/>
      <c r="P1092" s="63"/>
      <c r="Q1092" s="451">
        <f t="shared" si="404"/>
        <v>4039967</v>
      </c>
    </row>
    <row r="1093" spans="1:17" ht="15.75" customHeight="1">
      <c r="A1093" s="467"/>
      <c r="B1093" s="431">
        <v>71956000</v>
      </c>
      <c r="C1093" s="423" t="s">
        <v>10</v>
      </c>
      <c r="D1093" s="423"/>
      <c r="E1093" s="423"/>
      <c r="F1093" s="63"/>
      <c r="G1093" s="431"/>
      <c r="H1093" s="90"/>
      <c r="I1093" s="49"/>
      <c r="J1093" s="423" t="s">
        <v>100</v>
      </c>
      <c r="K1093" s="50">
        <v>21</v>
      </c>
      <c r="L1093" s="63">
        <f>ROUND((L1092+L1091)*2.14%,2)</f>
        <v>141242.07999999999</v>
      </c>
      <c r="M1093" s="63">
        <f>L1093</f>
        <v>141242.07999999999</v>
      </c>
      <c r="N1093" s="88"/>
      <c r="O1093" s="88"/>
      <c r="P1093" s="403"/>
      <c r="Q1093" s="451">
        <f t="shared" si="404"/>
        <v>141242.07999999999</v>
      </c>
    </row>
    <row r="1094" spans="1:17" ht="15.75" customHeight="1">
      <c r="A1094" s="465">
        <v>3</v>
      </c>
      <c r="B1094" s="431">
        <v>71956000</v>
      </c>
      <c r="C1094" s="423" t="s">
        <v>10</v>
      </c>
      <c r="D1094" s="423" t="s">
        <v>10</v>
      </c>
      <c r="E1094" s="423" t="s">
        <v>75</v>
      </c>
      <c r="F1094" s="64" t="s">
        <v>202</v>
      </c>
      <c r="G1094" s="431" t="s">
        <v>38</v>
      </c>
      <c r="H1094" s="63">
        <v>4536.5</v>
      </c>
      <c r="I1094" s="49">
        <v>201</v>
      </c>
      <c r="J1094" s="423" t="s">
        <v>39</v>
      </c>
      <c r="K1094" s="50" t="s">
        <v>2</v>
      </c>
      <c r="L1094" s="63">
        <f>L1095+L1096+L1097</f>
        <v>5881084.3300000001</v>
      </c>
      <c r="M1094" s="63">
        <f t="shared" ref="M1094:P1094" si="411">M1095+M1096+M1097</f>
        <v>5881084.3300000001</v>
      </c>
      <c r="N1094" s="63">
        <f t="shared" si="411"/>
        <v>0</v>
      </c>
      <c r="O1094" s="63">
        <f t="shared" si="411"/>
        <v>0</v>
      </c>
      <c r="P1094" s="63">
        <f t="shared" si="411"/>
        <v>0</v>
      </c>
      <c r="Q1094" s="451">
        <f t="shared" si="404"/>
        <v>5881084.3300000001</v>
      </c>
    </row>
    <row r="1095" spans="1:17" ht="15.75" customHeight="1">
      <c r="A1095" s="466"/>
      <c r="B1095" s="431">
        <v>71956000</v>
      </c>
      <c r="C1095" s="423" t="s">
        <v>10</v>
      </c>
      <c r="D1095" s="423"/>
      <c r="E1095" s="423"/>
      <c r="F1095" s="64"/>
      <c r="G1095" s="431"/>
      <c r="H1095" s="90"/>
      <c r="I1095" s="49"/>
      <c r="J1095" s="423" t="s">
        <v>101</v>
      </c>
      <c r="K1095" s="67" t="s">
        <v>102</v>
      </c>
      <c r="L1095" s="63">
        <v>2233435</v>
      </c>
      <c r="M1095" s="63">
        <v>2233435</v>
      </c>
      <c r="N1095" s="63"/>
      <c r="O1095" s="63"/>
      <c r="P1095" s="63"/>
      <c r="Q1095" s="451">
        <f t="shared" si="404"/>
        <v>2233435</v>
      </c>
    </row>
    <row r="1096" spans="1:17" ht="15.75" customHeight="1">
      <c r="A1096" s="466"/>
      <c r="B1096" s="431">
        <v>71956000</v>
      </c>
      <c r="C1096" s="423" t="s">
        <v>10</v>
      </c>
      <c r="D1096" s="423"/>
      <c r="E1096" s="423"/>
      <c r="F1096" s="64"/>
      <c r="G1096" s="431"/>
      <c r="H1096" s="90"/>
      <c r="I1096" s="49"/>
      <c r="J1096" s="423" t="s">
        <v>98</v>
      </c>
      <c r="K1096" s="104" t="s">
        <v>99</v>
      </c>
      <c r="L1096" s="63">
        <v>3524431</v>
      </c>
      <c r="M1096" s="63">
        <v>3524431</v>
      </c>
      <c r="N1096" s="63"/>
      <c r="O1096" s="63"/>
      <c r="P1096" s="63"/>
      <c r="Q1096" s="451">
        <f t="shared" si="404"/>
        <v>3524431</v>
      </c>
    </row>
    <row r="1097" spans="1:17" ht="15.75" customHeight="1">
      <c r="A1097" s="467"/>
      <c r="B1097" s="431">
        <v>71956000</v>
      </c>
      <c r="C1097" s="423" t="s">
        <v>10</v>
      </c>
      <c r="D1097" s="423"/>
      <c r="E1097" s="423"/>
      <c r="F1097" s="63"/>
      <c r="G1097" s="431"/>
      <c r="H1097" s="90"/>
      <c r="I1097" s="49"/>
      <c r="J1097" s="423" t="s">
        <v>100</v>
      </c>
      <c r="K1097" s="50">
        <v>21</v>
      </c>
      <c r="L1097" s="63">
        <f>ROUND((L1096+L1095)*2.14%,2)</f>
        <v>123218.33</v>
      </c>
      <c r="M1097" s="63">
        <f>L1097</f>
        <v>123218.33</v>
      </c>
      <c r="N1097" s="88"/>
      <c r="O1097" s="88"/>
      <c r="P1097" s="403"/>
      <c r="Q1097" s="451">
        <f t="shared" si="404"/>
        <v>123218.33</v>
      </c>
    </row>
    <row r="1098" spans="1:17" ht="15.75" customHeight="1">
      <c r="A1098" s="465">
        <v>4</v>
      </c>
      <c r="B1098" s="431">
        <v>71956000</v>
      </c>
      <c r="C1098" s="423" t="s">
        <v>10</v>
      </c>
      <c r="D1098" s="423" t="s">
        <v>10</v>
      </c>
      <c r="E1098" s="423" t="s">
        <v>317</v>
      </c>
      <c r="F1098" s="64" t="s">
        <v>136</v>
      </c>
      <c r="G1098" s="431" t="s">
        <v>38</v>
      </c>
      <c r="H1098" s="63">
        <v>2888.1</v>
      </c>
      <c r="I1098" s="49">
        <v>185</v>
      </c>
      <c r="J1098" s="423" t="s">
        <v>39</v>
      </c>
      <c r="K1098" s="50" t="s">
        <v>2</v>
      </c>
      <c r="L1098" s="63">
        <f>L1099+L1100+L1101</f>
        <v>7787616.29</v>
      </c>
      <c r="M1098" s="63">
        <f t="shared" ref="M1098:P1098" si="412">M1099+M1100+M1101</f>
        <v>7787616.29</v>
      </c>
      <c r="N1098" s="63">
        <f t="shared" si="412"/>
        <v>0</v>
      </c>
      <c r="O1098" s="63">
        <f t="shared" si="412"/>
        <v>0</v>
      </c>
      <c r="P1098" s="63">
        <f t="shared" si="412"/>
        <v>0</v>
      </c>
      <c r="Q1098" s="451">
        <f t="shared" si="404"/>
        <v>7787616.29</v>
      </c>
    </row>
    <row r="1099" spans="1:17" ht="15.75" customHeight="1">
      <c r="A1099" s="466"/>
      <c r="B1099" s="431">
        <v>71956000</v>
      </c>
      <c r="C1099" s="423" t="s">
        <v>10</v>
      </c>
      <c r="D1099" s="423"/>
      <c r="E1099" s="423"/>
      <c r="F1099" s="64"/>
      <c r="G1099" s="431"/>
      <c r="H1099" s="90"/>
      <c r="I1099" s="49"/>
      <c r="J1099" s="423" t="s">
        <v>101</v>
      </c>
      <c r="K1099" s="67" t="s">
        <v>102</v>
      </c>
      <c r="L1099" s="63">
        <v>4222096</v>
      </c>
      <c r="M1099" s="63">
        <v>4222096</v>
      </c>
      <c r="N1099" s="63"/>
      <c r="O1099" s="63"/>
      <c r="P1099" s="63"/>
      <c r="Q1099" s="451">
        <f t="shared" si="404"/>
        <v>4222096</v>
      </c>
    </row>
    <row r="1100" spans="1:17" ht="15.75" customHeight="1">
      <c r="A1100" s="466"/>
      <c r="B1100" s="431">
        <v>71956000</v>
      </c>
      <c r="C1100" s="423" t="s">
        <v>10</v>
      </c>
      <c r="D1100" s="423"/>
      <c r="E1100" s="423"/>
      <c r="F1100" s="64"/>
      <c r="G1100" s="431"/>
      <c r="H1100" s="90"/>
      <c r="I1100" s="49"/>
      <c r="J1100" s="423" t="s">
        <v>98</v>
      </c>
      <c r="K1100" s="104" t="s">
        <v>99</v>
      </c>
      <c r="L1100" s="63">
        <v>3402357</v>
      </c>
      <c r="M1100" s="63">
        <v>3402357</v>
      </c>
      <c r="N1100" s="63"/>
      <c r="O1100" s="63"/>
      <c r="P1100" s="63"/>
      <c r="Q1100" s="451">
        <f t="shared" si="404"/>
        <v>3402357</v>
      </c>
    </row>
    <row r="1101" spans="1:17" ht="15.75" customHeight="1">
      <c r="A1101" s="467"/>
      <c r="B1101" s="431">
        <v>71956000</v>
      </c>
      <c r="C1101" s="423" t="s">
        <v>10</v>
      </c>
      <c r="D1101" s="423"/>
      <c r="E1101" s="423"/>
      <c r="F1101" s="63"/>
      <c r="G1101" s="431"/>
      <c r="H1101" s="90"/>
      <c r="I1101" s="49"/>
      <c r="J1101" s="423" t="s">
        <v>100</v>
      </c>
      <c r="K1101" s="50">
        <v>21</v>
      </c>
      <c r="L1101" s="63">
        <f>ROUND((L1100+L1099)*2.14%,2)</f>
        <v>163163.29</v>
      </c>
      <c r="M1101" s="63">
        <f>L1101</f>
        <v>163163.29</v>
      </c>
      <c r="N1101" s="88"/>
      <c r="O1101" s="88"/>
      <c r="P1101" s="403"/>
      <c r="Q1101" s="451">
        <f t="shared" si="404"/>
        <v>163163.29</v>
      </c>
    </row>
    <row r="1102" spans="1:17" ht="15.75" customHeight="1">
      <c r="A1102" s="465">
        <v>5</v>
      </c>
      <c r="B1102" s="431">
        <v>71956000</v>
      </c>
      <c r="C1102" s="423" t="s">
        <v>10</v>
      </c>
      <c r="D1102" s="423" t="s">
        <v>10</v>
      </c>
      <c r="E1102" s="423" t="s">
        <v>317</v>
      </c>
      <c r="F1102" s="64" t="s">
        <v>137</v>
      </c>
      <c r="G1102" s="431" t="s">
        <v>38</v>
      </c>
      <c r="H1102" s="63">
        <v>2831</v>
      </c>
      <c r="I1102" s="49">
        <v>193</v>
      </c>
      <c r="J1102" s="423" t="s">
        <v>39</v>
      </c>
      <c r="K1102" s="50" t="s">
        <v>2</v>
      </c>
      <c r="L1102" s="63">
        <f>L1103+L1104+L1105</f>
        <v>7754040.8300000001</v>
      </c>
      <c r="M1102" s="63">
        <f t="shared" ref="M1102:P1102" si="413">M1103+M1104+M1105</f>
        <v>7754040.8300000001</v>
      </c>
      <c r="N1102" s="63">
        <f t="shared" si="413"/>
        <v>0</v>
      </c>
      <c r="O1102" s="63">
        <f t="shared" si="413"/>
        <v>0</v>
      </c>
      <c r="P1102" s="63">
        <f t="shared" si="413"/>
        <v>0</v>
      </c>
      <c r="Q1102" s="451">
        <f t="shared" si="404"/>
        <v>7754040.8300000001</v>
      </c>
    </row>
    <row r="1103" spans="1:17" ht="15.75" customHeight="1">
      <c r="A1103" s="466"/>
      <c r="B1103" s="431">
        <v>71956000</v>
      </c>
      <c r="C1103" s="423" t="s">
        <v>10</v>
      </c>
      <c r="D1103" s="423"/>
      <c r="E1103" s="423"/>
      <c r="F1103" s="64"/>
      <c r="G1103" s="431"/>
      <c r="H1103" s="90"/>
      <c r="I1103" s="49"/>
      <c r="J1103" s="423" t="s">
        <v>101</v>
      </c>
      <c r="K1103" s="67" t="s">
        <v>102</v>
      </c>
      <c r="L1103" s="63">
        <v>4203893</v>
      </c>
      <c r="M1103" s="63">
        <v>4203893</v>
      </c>
      <c r="N1103" s="63"/>
      <c r="O1103" s="63"/>
      <c r="P1103" s="63"/>
      <c r="Q1103" s="451">
        <f t="shared" si="404"/>
        <v>4203893</v>
      </c>
    </row>
    <row r="1104" spans="1:17" ht="15.75" customHeight="1">
      <c r="A1104" s="466"/>
      <c r="B1104" s="431">
        <v>71956000</v>
      </c>
      <c r="C1104" s="423" t="s">
        <v>10</v>
      </c>
      <c r="D1104" s="423"/>
      <c r="E1104" s="423"/>
      <c r="F1104" s="64"/>
      <c r="G1104" s="431"/>
      <c r="H1104" s="90"/>
      <c r="I1104" s="49"/>
      <c r="J1104" s="423" t="s">
        <v>98</v>
      </c>
      <c r="K1104" s="104" t="s">
        <v>99</v>
      </c>
      <c r="L1104" s="63">
        <v>3387688</v>
      </c>
      <c r="M1104" s="63">
        <v>3387688</v>
      </c>
      <c r="N1104" s="63"/>
      <c r="O1104" s="63"/>
      <c r="P1104" s="63"/>
      <c r="Q1104" s="451">
        <f t="shared" si="404"/>
        <v>3387688</v>
      </c>
    </row>
    <row r="1105" spans="1:17" ht="15.75" customHeight="1">
      <c r="A1105" s="467"/>
      <c r="B1105" s="431">
        <v>71956000</v>
      </c>
      <c r="C1105" s="423" t="s">
        <v>10</v>
      </c>
      <c r="D1105" s="423"/>
      <c r="E1105" s="423"/>
      <c r="F1105" s="63"/>
      <c r="G1105" s="431"/>
      <c r="H1105" s="90"/>
      <c r="I1105" s="49"/>
      <c r="J1105" s="423" t="s">
        <v>100</v>
      </c>
      <c r="K1105" s="50">
        <v>21</v>
      </c>
      <c r="L1105" s="63">
        <f>ROUND((L1104+L1103)*2.14%,2)</f>
        <v>162459.82999999999</v>
      </c>
      <c r="M1105" s="63">
        <f>L1105</f>
        <v>162459.82999999999</v>
      </c>
      <c r="N1105" s="88"/>
      <c r="O1105" s="88"/>
      <c r="P1105" s="403"/>
      <c r="Q1105" s="451">
        <f t="shared" si="404"/>
        <v>162459.82999999999</v>
      </c>
    </row>
    <row r="1106" spans="1:17" ht="15.75" customHeight="1">
      <c r="A1106" s="465">
        <v>6</v>
      </c>
      <c r="B1106" s="431">
        <v>71956000</v>
      </c>
      <c r="C1106" s="423" t="s">
        <v>10</v>
      </c>
      <c r="D1106" s="423" t="s">
        <v>10</v>
      </c>
      <c r="E1106" s="423" t="s">
        <v>317</v>
      </c>
      <c r="F1106" s="64" t="s">
        <v>203</v>
      </c>
      <c r="G1106" s="431" t="s">
        <v>38</v>
      </c>
      <c r="H1106" s="63">
        <v>2734.6</v>
      </c>
      <c r="I1106" s="49">
        <v>150</v>
      </c>
      <c r="J1106" s="423" t="s">
        <v>39</v>
      </c>
      <c r="K1106" s="50" t="s">
        <v>2</v>
      </c>
      <c r="L1106" s="63">
        <f>L1107+L1108</f>
        <v>3338810.54</v>
      </c>
      <c r="M1106" s="63">
        <f t="shared" ref="M1106:P1106" si="414">M1107+M1108</f>
        <v>3338810.54</v>
      </c>
      <c r="N1106" s="63">
        <f t="shared" si="414"/>
        <v>0</v>
      </c>
      <c r="O1106" s="63">
        <f t="shared" si="414"/>
        <v>0</v>
      </c>
      <c r="P1106" s="63">
        <f t="shared" si="414"/>
        <v>0</v>
      </c>
      <c r="Q1106" s="451">
        <f t="shared" si="404"/>
        <v>3338810.54</v>
      </c>
    </row>
    <row r="1107" spans="1:17" ht="15.75" customHeight="1">
      <c r="A1107" s="466"/>
      <c r="B1107" s="431">
        <v>71956000</v>
      </c>
      <c r="C1107" s="423" t="s">
        <v>10</v>
      </c>
      <c r="D1107" s="423"/>
      <c r="E1107" s="423"/>
      <c r="F1107" s="64"/>
      <c r="G1107" s="431"/>
      <c r="H1107" s="90"/>
      <c r="I1107" s="49"/>
      <c r="J1107" s="423" t="s">
        <v>98</v>
      </c>
      <c r="K1107" s="104" t="s">
        <v>99</v>
      </c>
      <c r="L1107" s="63">
        <v>3268857</v>
      </c>
      <c r="M1107" s="63">
        <v>3268857</v>
      </c>
      <c r="N1107" s="63"/>
      <c r="O1107" s="63"/>
      <c r="P1107" s="63"/>
      <c r="Q1107" s="451">
        <f t="shared" si="404"/>
        <v>3268857</v>
      </c>
    </row>
    <row r="1108" spans="1:17" ht="15.75" customHeight="1">
      <c r="A1108" s="467"/>
      <c r="B1108" s="431">
        <v>71956000</v>
      </c>
      <c r="C1108" s="423" t="s">
        <v>10</v>
      </c>
      <c r="D1108" s="423"/>
      <c r="E1108" s="423"/>
      <c r="F1108" s="63"/>
      <c r="G1108" s="431"/>
      <c r="H1108" s="90"/>
      <c r="I1108" s="49"/>
      <c r="J1108" s="423" t="s">
        <v>100</v>
      </c>
      <c r="K1108" s="50">
        <v>21</v>
      </c>
      <c r="L1108" s="63">
        <f>ROUND(L1107*2.14%,2)</f>
        <v>69953.539999999994</v>
      </c>
      <c r="M1108" s="63">
        <f>L1108</f>
        <v>69953.539999999994</v>
      </c>
      <c r="N1108" s="88"/>
      <c r="O1108" s="88"/>
      <c r="P1108" s="403"/>
      <c r="Q1108" s="451">
        <f t="shared" si="404"/>
        <v>69953.539999999994</v>
      </c>
    </row>
    <row r="1109" spans="1:17" ht="15.75" customHeight="1">
      <c r="A1109" s="465">
        <v>7</v>
      </c>
      <c r="B1109" s="431">
        <v>71956000</v>
      </c>
      <c r="C1109" s="423" t="s">
        <v>10</v>
      </c>
      <c r="D1109" s="423" t="s">
        <v>10</v>
      </c>
      <c r="E1109" s="423" t="s">
        <v>317</v>
      </c>
      <c r="F1109" s="64" t="s">
        <v>148</v>
      </c>
      <c r="G1109" s="431" t="s">
        <v>38</v>
      </c>
      <c r="H1109" s="63">
        <v>898.9</v>
      </c>
      <c r="I1109" s="49">
        <v>28</v>
      </c>
      <c r="J1109" s="423" t="s">
        <v>39</v>
      </c>
      <c r="K1109" s="50" t="s">
        <v>2</v>
      </c>
      <c r="L1109" s="63">
        <f>L1110+L1111+L1112</f>
        <v>2077354.98</v>
      </c>
      <c r="M1109" s="63">
        <f t="shared" ref="M1109:P1109" si="415">M1110+M1111+M1112</f>
        <v>2077354.98</v>
      </c>
      <c r="N1109" s="63">
        <f t="shared" si="415"/>
        <v>0</v>
      </c>
      <c r="O1109" s="63">
        <f t="shared" si="415"/>
        <v>0</v>
      </c>
      <c r="P1109" s="63">
        <f t="shared" si="415"/>
        <v>0</v>
      </c>
      <c r="Q1109" s="451">
        <f t="shared" si="404"/>
        <v>2077354.98</v>
      </c>
    </row>
    <row r="1110" spans="1:17" ht="15.75" customHeight="1">
      <c r="A1110" s="466"/>
      <c r="B1110" s="431">
        <v>71956000</v>
      </c>
      <c r="C1110" s="423" t="s">
        <v>10</v>
      </c>
      <c r="D1110" s="423"/>
      <c r="E1110" s="423"/>
      <c r="F1110" s="64"/>
      <c r="G1110" s="431"/>
      <c r="H1110" s="90"/>
      <c r="I1110" s="49"/>
      <c r="J1110" s="423" t="s">
        <v>101</v>
      </c>
      <c r="K1110" s="67" t="s">
        <v>102</v>
      </c>
      <c r="L1110" s="63">
        <v>1126249</v>
      </c>
      <c r="M1110" s="63">
        <v>1126249</v>
      </c>
      <c r="N1110" s="63"/>
      <c r="O1110" s="63"/>
      <c r="P1110" s="63"/>
      <c r="Q1110" s="451">
        <f t="shared" si="404"/>
        <v>1126249</v>
      </c>
    </row>
    <row r="1111" spans="1:17" ht="15.75" customHeight="1">
      <c r="A1111" s="466"/>
      <c r="B1111" s="431">
        <v>71956000</v>
      </c>
      <c r="C1111" s="423" t="s">
        <v>10</v>
      </c>
      <c r="D1111" s="423"/>
      <c r="E1111" s="423"/>
      <c r="F1111" s="64"/>
      <c r="G1111" s="431"/>
      <c r="H1111" s="90"/>
      <c r="I1111" s="49"/>
      <c r="J1111" s="423" t="s">
        <v>98</v>
      </c>
      <c r="K1111" s="104" t="s">
        <v>99</v>
      </c>
      <c r="L1111" s="63">
        <v>907582</v>
      </c>
      <c r="M1111" s="63">
        <v>907582</v>
      </c>
      <c r="N1111" s="63"/>
      <c r="O1111" s="63"/>
      <c r="P1111" s="63"/>
      <c r="Q1111" s="451">
        <f t="shared" si="404"/>
        <v>907582</v>
      </c>
    </row>
    <row r="1112" spans="1:17" ht="15.75" customHeight="1">
      <c r="A1112" s="467"/>
      <c r="B1112" s="431">
        <v>71956000</v>
      </c>
      <c r="C1112" s="423" t="s">
        <v>10</v>
      </c>
      <c r="D1112" s="423"/>
      <c r="E1112" s="423"/>
      <c r="F1112" s="63"/>
      <c r="G1112" s="431"/>
      <c r="H1112" s="90"/>
      <c r="I1112" s="49"/>
      <c r="J1112" s="423" t="s">
        <v>100</v>
      </c>
      <c r="K1112" s="50">
        <v>21</v>
      </c>
      <c r="L1112" s="63">
        <f>ROUND((L1111+L1110)*2.14%,2)</f>
        <v>43523.98</v>
      </c>
      <c r="M1112" s="63">
        <f>L1112</f>
        <v>43523.98</v>
      </c>
      <c r="N1112" s="88"/>
      <c r="O1112" s="88"/>
      <c r="P1112" s="403"/>
      <c r="Q1112" s="451">
        <f t="shared" si="404"/>
        <v>43523.98</v>
      </c>
    </row>
    <row r="1113" spans="1:17" ht="15.75" customHeight="1">
      <c r="A1113" s="465">
        <v>8</v>
      </c>
      <c r="B1113" s="431">
        <v>71956000</v>
      </c>
      <c r="C1113" s="423" t="s">
        <v>10</v>
      </c>
      <c r="D1113" s="423" t="s">
        <v>10</v>
      </c>
      <c r="E1113" s="423" t="s">
        <v>317</v>
      </c>
      <c r="F1113" s="64" t="s">
        <v>142</v>
      </c>
      <c r="G1113" s="431" t="s">
        <v>38</v>
      </c>
      <c r="H1113" s="63">
        <v>3425.8</v>
      </c>
      <c r="I1113" s="49">
        <v>161</v>
      </c>
      <c r="J1113" s="423" t="s">
        <v>39</v>
      </c>
      <c r="K1113" s="50" t="s">
        <v>2</v>
      </c>
      <c r="L1113" s="63">
        <f>L1114+L1115</f>
        <v>4250144.4800000004</v>
      </c>
      <c r="M1113" s="63">
        <f t="shared" ref="M1113:P1113" si="416">M1114+M1115</f>
        <v>4250144.4800000004</v>
      </c>
      <c r="N1113" s="63">
        <f t="shared" si="416"/>
        <v>0</v>
      </c>
      <c r="O1113" s="63">
        <f t="shared" si="416"/>
        <v>0</v>
      </c>
      <c r="P1113" s="63">
        <f t="shared" si="416"/>
        <v>0</v>
      </c>
      <c r="Q1113" s="451">
        <f t="shared" si="404"/>
        <v>4250144.4800000004</v>
      </c>
    </row>
    <row r="1114" spans="1:17" ht="15.75" customHeight="1">
      <c r="A1114" s="466"/>
      <c r="B1114" s="431">
        <v>71956000</v>
      </c>
      <c r="C1114" s="423" t="s">
        <v>10</v>
      </c>
      <c r="D1114" s="423"/>
      <c r="E1114" s="423"/>
      <c r="F1114" s="64"/>
      <c r="G1114" s="431"/>
      <c r="H1114" s="90"/>
      <c r="I1114" s="49"/>
      <c r="J1114" s="423" t="s">
        <v>98</v>
      </c>
      <c r="K1114" s="104" t="s">
        <v>99</v>
      </c>
      <c r="L1114" s="63">
        <v>4161097</v>
      </c>
      <c r="M1114" s="63">
        <v>4161097</v>
      </c>
      <c r="N1114" s="63"/>
      <c r="O1114" s="63"/>
      <c r="P1114" s="63"/>
      <c r="Q1114" s="451">
        <f t="shared" si="404"/>
        <v>4161097</v>
      </c>
    </row>
    <row r="1115" spans="1:17" ht="15.75" customHeight="1">
      <c r="A1115" s="467"/>
      <c r="B1115" s="431">
        <v>71956000</v>
      </c>
      <c r="C1115" s="423" t="s">
        <v>10</v>
      </c>
      <c r="D1115" s="423"/>
      <c r="E1115" s="423"/>
      <c r="F1115" s="63"/>
      <c r="G1115" s="431"/>
      <c r="H1115" s="90"/>
      <c r="I1115" s="49"/>
      <c r="J1115" s="423" t="s">
        <v>100</v>
      </c>
      <c r="K1115" s="50">
        <v>21</v>
      </c>
      <c r="L1115" s="63">
        <f>ROUND(L1114*2.14%,2)</f>
        <v>89047.48</v>
      </c>
      <c r="M1115" s="63">
        <f>L1115</f>
        <v>89047.48</v>
      </c>
      <c r="N1115" s="88"/>
      <c r="O1115" s="88"/>
      <c r="P1115" s="403"/>
      <c r="Q1115" s="451">
        <f t="shared" si="404"/>
        <v>89047.48</v>
      </c>
    </row>
    <row r="1116" spans="1:17" ht="15.75" customHeight="1">
      <c r="A1116" s="465">
        <v>9</v>
      </c>
      <c r="B1116" s="431">
        <v>71956000</v>
      </c>
      <c r="C1116" s="423" t="s">
        <v>10</v>
      </c>
      <c r="D1116" s="423" t="s">
        <v>10</v>
      </c>
      <c r="E1116" s="423" t="s">
        <v>317</v>
      </c>
      <c r="F1116" s="64" t="s">
        <v>204</v>
      </c>
      <c r="G1116" s="431" t="s">
        <v>38</v>
      </c>
      <c r="H1116" s="63">
        <v>2493.6999999999998</v>
      </c>
      <c r="I1116" s="49">
        <v>118</v>
      </c>
      <c r="J1116" s="423" t="s">
        <v>39</v>
      </c>
      <c r="K1116" s="50" t="s">
        <v>2</v>
      </c>
      <c r="L1116" s="63">
        <f>L1117+L1118+L1119</f>
        <v>6722485.5599999996</v>
      </c>
      <c r="M1116" s="63">
        <f t="shared" ref="M1116:P1116" si="417">M1117+M1118+M1119</f>
        <v>6722485.5599999996</v>
      </c>
      <c r="N1116" s="63">
        <f t="shared" si="417"/>
        <v>0</v>
      </c>
      <c r="O1116" s="63">
        <f t="shared" si="417"/>
        <v>0</v>
      </c>
      <c r="P1116" s="63">
        <f t="shared" si="417"/>
        <v>0</v>
      </c>
      <c r="Q1116" s="451">
        <f t="shared" si="404"/>
        <v>6722485.5599999996</v>
      </c>
    </row>
    <row r="1117" spans="1:17" ht="15.75" customHeight="1">
      <c r="A1117" s="466"/>
      <c r="B1117" s="431">
        <v>71956000</v>
      </c>
      <c r="C1117" s="423" t="s">
        <v>10</v>
      </c>
      <c r="D1117" s="423"/>
      <c r="E1117" s="423"/>
      <c r="F1117" s="64"/>
      <c r="G1117" s="431"/>
      <c r="H1117" s="90"/>
      <c r="I1117" s="49"/>
      <c r="J1117" s="423" t="s">
        <v>101</v>
      </c>
      <c r="K1117" s="67" t="s">
        <v>102</v>
      </c>
      <c r="L1117" s="63">
        <v>3507513.5</v>
      </c>
      <c r="M1117" s="63">
        <v>3507513.5</v>
      </c>
      <c r="N1117" s="63"/>
      <c r="O1117" s="63"/>
      <c r="P1117" s="63"/>
      <c r="Q1117" s="451">
        <f t="shared" si="404"/>
        <v>3507513.5</v>
      </c>
    </row>
    <row r="1118" spans="1:17" ht="15.75" customHeight="1">
      <c r="A1118" s="466"/>
      <c r="B1118" s="431">
        <v>71956000</v>
      </c>
      <c r="C1118" s="423" t="s">
        <v>10</v>
      </c>
      <c r="D1118" s="423"/>
      <c r="E1118" s="423"/>
      <c r="F1118" s="64"/>
      <c r="G1118" s="431"/>
      <c r="H1118" s="90"/>
      <c r="I1118" s="49"/>
      <c r="J1118" s="423" t="s">
        <v>98</v>
      </c>
      <c r="K1118" s="104" t="s">
        <v>99</v>
      </c>
      <c r="L1118" s="63">
        <v>3074125</v>
      </c>
      <c r="M1118" s="63">
        <v>3074125</v>
      </c>
      <c r="N1118" s="63"/>
      <c r="O1118" s="63"/>
      <c r="P1118" s="63"/>
      <c r="Q1118" s="451">
        <f t="shared" si="404"/>
        <v>3074125</v>
      </c>
    </row>
    <row r="1119" spans="1:17" ht="15.75" customHeight="1">
      <c r="A1119" s="467"/>
      <c r="B1119" s="431">
        <v>71956000</v>
      </c>
      <c r="C1119" s="423" t="s">
        <v>10</v>
      </c>
      <c r="D1119" s="423"/>
      <c r="E1119" s="423"/>
      <c r="F1119" s="63"/>
      <c r="G1119" s="431"/>
      <c r="H1119" s="90"/>
      <c r="I1119" s="49"/>
      <c r="J1119" s="423" t="s">
        <v>100</v>
      </c>
      <c r="K1119" s="50">
        <v>21</v>
      </c>
      <c r="L1119" s="63">
        <f>ROUND((L1118+L1117)*2.14%,2)</f>
        <v>140847.06</v>
      </c>
      <c r="M1119" s="63">
        <f>L1119</f>
        <v>140847.06</v>
      </c>
      <c r="N1119" s="88"/>
      <c r="O1119" s="88"/>
      <c r="P1119" s="403"/>
      <c r="Q1119" s="451">
        <f t="shared" si="404"/>
        <v>140847.06</v>
      </c>
    </row>
    <row r="1120" spans="1:17" ht="15.75" customHeight="1">
      <c r="A1120" s="465">
        <v>10</v>
      </c>
      <c r="B1120" s="431">
        <v>71956000</v>
      </c>
      <c r="C1120" s="423" t="s">
        <v>10</v>
      </c>
      <c r="D1120" s="423" t="s">
        <v>10</v>
      </c>
      <c r="E1120" s="423" t="s">
        <v>317</v>
      </c>
      <c r="F1120" s="64" t="s">
        <v>149</v>
      </c>
      <c r="G1120" s="431" t="s">
        <v>38</v>
      </c>
      <c r="H1120" s="63">
        <v>3646.6</v>
      </c>
      <c r="I1120" s="49">
        <v>177</v>
      </c>
      <c r="J1120" s="423" t="s">
        <v>39</v>
      </c>
      <c r="K1120" s="50" t="s">
        <v>2</v>
      </c>
      <c r="L1120" s="63">
        <f>L1121+L1122</f>
        <v>5449494.8300000001</v>
      </c>
      <c r="M1120" s="63">
        <f t="shared" ref="M1120:P1120" si="418">M1121+M1122</f>
        <v>5449494.8300000001</v>
      </c>
      <c r="N1120" s="63">
        <f t="shared" si="418"/>
        <v>0</v>
      </c>
      <c r="O1120" s="63">
        <f t="shared" si="418"/>
        <v>0</v>
      </c>
      <c r="P1120" s="63">
        <f t="shared" si="418"/>
        <v>0</v>
      </c>
      <c r="Q1120" s="451">
        <f t="shared" si="404"/>
        <v>5449494.8300000001</v>
      </c>
    </row>
    <row r="1121" spans="1:17" ht="15.75" customHeight="1">
      <c r="A1121" s="466"/>
      <c r="B1121" s="431">
        <v>71956000</v>
      </c>
      <c r="C1121" s="423" t="s">
        <v>10</v>
      </c>
      <c r="D1121" s="423"/>
      <c r="E1121" s="423"/>
      <c r="F1121" s="64"/>
      <c r="G1121" s="431"/>
      <c r="H1121" s="90"/>
      <c r="I1121" s="49"/>
      <c r="J1121" s="423" t="s">
        <v>101</v>
      </c>
      <c r="K1121" s="67" t="s">
        <v>102</v>
      </c>
      <c r="L1121" s="63">
        <v>5335319</v>
      </c>
      <c r="M1121" s="63">
        <v>5335319</v>
      </c>
      <c r="N1121" s="63"/>
      <c r="O1121" s="63"/>
      <c r="P1121" s="63"/>
      <c r="Q1121" s="451">
        <f t="shared" si="404"/>
        <v>5335319</v>
      </c>
    </row>
    <row r="1122" spans="1:17" ht="15.75" customHeight="1">
      <c r="A1122" s="467"/>
      <c r="B1122" s="431">
        <v>71956000</v>
      </c>
      <c r="C1122" s="423" t="s">
        <v>10</v>
      </c>
      <c r="D1122" s="423"/>
      <c r="E1122" s="423"/>
      <c r="F1122" s="63"/>
      <c r="G1122" s="431"/>
      <c r="H1122" s="90"/>
      <c r="I1122" s="49"/>
      <c r="J1122" s="423" t="s">
        <v>100</v>
      </c>
      <c r="K1122" s="51" t="s">
        <v>181</v>
      </c>
      <c r="L1122" s="63">
        <f>ROUND(L1121*2.14%,2)</f>
        <v>114175.83</v>
      </c>
      <c r="M1122" s="63">
        <f>L1122</f>
        <v>114175.83</v>
      </c>
      <c r="N1122" s="88"/>
      <c r="O1122" s="88"/>
      <c r="P1122" s="403"/>
      <c r="Q1122" s="451">
        <f t="shared" si="404"/>
        <v>114175.83</v>
      </c>
    </row>
    <row r="1123" spans="1:17" ht="15.75" customHeight="1">
      <c r="A1123" s="465">
        <v>11</v>
      </c>
      <c r="B1123" s="431">
        <v>71956000</v>
      </c>
      <c r="C1123" s="423" t="s">
        <v>10</v>
      </c>
      <c r="D1123" s="423" t="s">
        <v>10</v>
      </c>
      <c r="E1123" s="423" t="s">
        <v>317</v>
      </c>
      <c r="F1123" s="64" t="s">
        <v>205</v>
      </c>
      <c r="G1123" s="431" t="s">
        <v>38</v>
      </c>
      <c r="H1123" s="63">
        <v>4161.2</v>
      </c>
      <c r="I1123" s="49">
        <v>172</v>
      </c>
      <c r="J1123" s="423" t="s">
        <v>39</v>
      </c>
      <c r="K1123" s="50" t="s">
        <v>2</v>
      </c>
      <c r="L1123" s="63">
        <f>L1124+L1125</f>
        <v>6505177.0999999996</v>
      </c>
      <c r="M1123" s="63">
        <f t="shared" ref="M1123:P1123" si="419">M1124+M1125</f>
        <v>6505177.0999999996</v>
      </c>
      <c r="N1123" s="63">
        <f t="shared" si="419"/>
        <v>0</v>
      </c>
      <c r="O1123" s="63">
        <f t="shared" si="419"/>
        <v>0</v>
      </c>
      <c r="P1123" s="63">
        <f t="shared" si="419"/>
        <v>0</v>
      </c>
      <c r="Q1123" s="451">
        <f t="shared" si="404"/>
        <v>6505177.0999999996</v>
      </c>
    </row>
    <row r="1124" spans="1:17" ht="15.75" customHeight="1">
      <c r="A1124" s="466"/>
      <c r="B1124" s="431">
        <v>71956000</v>
      </c>
      <c r="C1124" s="423" t="s">
        <v>10</v>
      </c>
      <c r="D1124" s="423"/>
      <c r="E1124" s="423"/>
      <c r="F1124" s="64"/>
      <c r="G1124" s="431"/>
      <c r="H1124" s="90"/>
      <c r="I1124" s="49"/>
      <c r="J1124" s="423" t="s">
        <v>101</v>
      </c>
      <c r="K1124" s="67" t="s">
        <v>102</v>
      </c>
      <c r="L1124" s="63">
        <v>6368883</v>
      </c>
      <c r="M1124" s="63">
        <v>6368883</v>
      </c>
      <c r="N1124" s="63"/>
      <c r="O1124" s="63"/>
      <c r="P1124" s="63"/>
      <c r="Q1124" s="451">
        <f t="shared" si="404"/>
        <v>6368883</v>
      </c>
    </row>
    <row r="1125" spans="1:17" ht="15.75" customHeight="1">
      <c r="A1125" s="467"/>
      <c r="B1125" s="431">
        <v>71956000</v>
      </c>
      <c r="C1125" s="423" t="s">
        <v>10</v>
      </c>
      <c r="D1125" s="423"/>
      <c r="E1125" s="423"/>
      <c r="F1125" s="63"/>
      <c r="G1125" s="431"/>
      <c r="H1125" s="90"/>
      <c r="I1125" s="49"/>
      <c r="J1125" s="423" t="s">
        <v>100</v>
      </c>
      <c r="K1125" s="51" t="s">
        <v>181</v>
      </c>
      <c r="L1125" s="63">
        <f>ROUND(L1124*2.14%,2)</f>
        <v>136294.1</v>
      </c>
      <c r="M1125" s="63">
        <f>L1125</f>
        <v>136294.1</v>
      </c>
      <c r="N1125" s="88"/>
      <c r="O1125" s="88"/>
      <c r="P1125" s="403"/>
      <c r="Q1125" s="451">
        <f t="shared" si="404"/>
        <v>136294.1</v>
      </c>
    </row>
    <row r="1126" spans="1:17" ht="15.75" customHeight="1">
      <c r="A1126" s="465">
        <v>12</v>
      </c>
      <c r="B1126" s="431">
        <v>71956000</v>
      </c>
      <c r="C1126" s="423" t="s">
        <v>10</v>
      </c>
      <c r="D1126" s="423" t="s">
        <v>10</v>
      </c>
      <c r="E1126" s="423" t="s">
        <v>317</v>
      </c>
      <c r="F1126" s="64" t="s">
        <v>150</v>
      </c>
      <c r="G1126" s="431" t="s">
        <v>38</v>
      </c>
      <c r="H1126" s="63">
        <v>2502.6</v>
      </c>
      <c r="I1126" s="49">
        <v>115</v>
      </c>
      <c r="J1126" s="423" t="s">
        <v>39</v>
      </c>
      <c r="K1126" s="50" t="s">
        <v>2</v>
      </c>
      <c r="L1126" s="63">
        <f>L1127+L1128+L1129</f>
        <v>7062821.6600000001</v>
      </c>
      <c r="M1126" s="63">
        <f t="shared" ref="M1126:P1126" si="420">M1127+M1128+M1129</f>
        <v>7062821.6600000001</v>
      </c>
      <c r="N1126" s="63">
        <f t="shared" si="420"/>
        <v>0</v>
      </c>
      <c r="O1126" s="63">
        <f t="shared" si="420"/>
        <v>0</v>
      </c>
      <c r="P1126" s="63">
        <f t="shared" si="420"/>
        <v>0</v>
      </c>
      <c r="Q1126" s="451">
        <f t="shared" si="404"/>
        <v>7062821.6600000001</v>
      </c>
    </row>
    <row r="1127" spans="1:17" ht="15.75" customHeight="1">
      <c r="A1127" s="466"/>
      <c r="B1127" s="431">
        <v>71956000</v>
      </c>
      <c r="C1127" s="423" t="s">
        <v>10</v>
      </c>
      <c r="D1127" s="423"/>
      <c r="E1127" s="423"/>
      <c r="F1127" s="64"/>
      <c r="G1127" s="431"/>
      <c r="H1127" s="90"/>
      <c r="I1127" s="49"/>
      <c r="J1127" s="423" t="s">
        <v>101</v>
      </c>
      <c r="K1127" s="67" t="s">
        <v>102</v>
      </c>
      <c r="L1127" s="63">
        <v>3829145</v>
      </c>
      <c r="M1127" s="63">
        <v>3829145</v>
      </c>
      <c r="N1127" s="63"/>
      <c r="O1127" s="63"/>
      <c r="P1127" s="63"/>
      <c r="Q1127" s="451">
        <f t="shared" si="404"/>
        <v>3829145</v>
      </c>
    </row>
    <row r="1128" spans="1:17" ht="15.75" customHeight="1">
      <c r="A1128" s="466"/>
      <c r="B1128" s="431">
        <v>71956000</v>
      </c>
      <c r="C1128" s="423" t="s">
        <v>10</v>
      </c>
      <c r="D1128" s="423"/>
      <c r="E1128" s="423"/>
      <c r="F1128" s="64"/>
      <c r="G1128" s="431"/>
      <c r="H1128" s="90"/>
      <c r="I1128" s="49"/>
      <c r="J1128" s="423" t="s">
        <v>98</v>
      </c>
      <c r="K1128" s="104" t="s">
        <v>99</v>
      </c>
      <c r="L1128" s="63">
        <v>3085699</v>
      </c>
      <c r="M1128" s="63">
        <v>3085699</v>
      </c>
      <c r="N1128" s="63"/>
      <c r="O1128" s="63"/>
      <c r="P1128" s="63"/>
      <c r="Q1128" s="451">
        <f t="shared" si="404"/>
        <v>3085699</v>
      </c>
    </row>
    <row r="1129" spans="1:17" ht="15.75" customHeight="1">
      <c r="A1129" s="467"/>
      <c r="B1129" s="431">
        <v>71956000</v>
      </c>
      <c r="C1129" s="423" t="s">
        <v>10</v>
      </c>
      <c r="D1129" s="423"/>
      <c r="E1129" s="423"/>
      <c r="F1129" s="63"/>
      <c r="G1129" s="431"/>
      <c r="H1129" s="90"/>
      <c r="I1129" s="49"/>
      <c r="J1129" s="423" t="s">
        <v>100</v>
      </c>
      <c r="K1129" s="50">
        <v>21</v>
      </c>
      <c r="L1129" s="63">
        <f>ROUND((L1128+L1127)*2.14%,2)</f>
        <v>147977.66</v>
      </c>
      <c r="M1129" s="63">
        <f>L1129</f>
        <v>147977.66</v>
      </c>
      <c r="N1129" s="88"/>
      <c r="O1129" s="88"/>
      <c r="P1129" s="403"/>
      <c r="Q1129" s="451">
        <f t="shared" si="404"/>
        <v>147977.66</v>
      </c>
    </row>
    <row r="1130" spans="1:17" ht="15.75" customHeight="1">
      <c r="A1130" s="465">
        <v>13</v>
      </c>
      <c r="B1130" s="431">
        <v>71956000</v>
      </c>
      <c r="C1130" s="423" t="s">
        <v>10</v>
      </c>
      <c r="D1130" s="423" t="s">
        <v>10</v>
      </c>
      <c r="E1130" s="423" t="s">
        <v>318</v>
      </c>
      <c r="F1130" s="64" t="s">
        <v>206</v>
      </c>
      <c r="G1130" s="431" t="s">
        <v>38</v>
      </c>
      <c r="H1130" s="63">
        <v>12560.2</v>
      </c>
      <c r="I1130" s="49">
        <v>557</v>
      </c>
      <c r="J1130" s="423" t="s">
        <v>39</v>
      </c>
      <c r="K1130" s="50" t="s">
        <v>2</v>
      </c>
      <c r="L1130" s="63">
        <f>L1133+L1132+L1131</f>
        <v>30181432.609999999</v>
      </c>
      <c r="M1130" s="63">
        <f t="shared" ref="M1130:P1130" si="421">M1133+M1132+M1131</f>
        <v>30181432.609999999</v>
      </c>
      <c r="N1130" s="63">
        <f t="shared" si="421"/>
        <v>0</v>
      </c>
      <c r="O1130" s="63">
        <f t="shared" si="421"/>
        <v>0</v>
      </c>
      <c r="P1130" s="63">
        <f t="shared" si="421"/>
        <v>0</v>
      </c>
      <c r="Q1130" s="451">
        <f t="shared" si="404"/>
        <v>30181432.609999999</v>
      </c>
    </row>
    <row r="1131" spans="1:17" ht="15.75" customHeight="1">
      <c r="A1131" s="466"/>
      <c r="B1131" s="431">
        <v>71956000</v>
      </c>
      <c r="C1131" s="423" t="s">
        <v>10</v>
      </c>
      <c r="D1131" s="423"/>
      <c r="E1131" s="423"/>
      <c r="F1131" s="64"/>
      <c r="G1131" s="431"/>
      <c r="H1131" s="90"/>
      <c r="I1131" s="49"/>
      <c r="J1131" s="423" t="s">
        <v>98</v>
      </c>
      <c r="K1131" s="104" t="s">
        <v>99</v>
      </c>
      <c r="L1131" s="63">
        <v>11775164</v>
      </c>
      <c r="M1131" s="63">
        <v>11775164</v>
      </c>
      <c r="N1131" s="63"/>
      <c r="O1131" s="63"/>
      <c r="P1131" s="63"/>
      <c r="Q1131" s="451">
        <f t="shared" si="404"/>
        <v>11775164</v>
      </c>
    </row>
    <row r="1132" spans="1:17" ht="47.25" customHeight="1">
      <c r="A1132" s="466"/>
      <c r="B1132" s="431">
        <v>71956000</v>
      </c>
      <c r="C1132" s="423" t="s">
        <v>10</v>
      </c>
      <c r="D1132" s="423"/>
      <c r="E1132" s="423"/>
      <c r="F1132" s="64"/>
      <c r="G1132" s="431"/>
      <c r="H1132" s="90"/>
      <c r="I1132" s="49"/>
      <c r="J1132" s="91" t="s">
        <v>241</v>
      </c>
      <c r="K1132" s="104" t="s">
        <v>165</v>
      </c>
      <c r="L1132" s="63">
        <v>17773918.25</v>
      </c>
      <c r="M1132" s="63">
        <v>17773918.25</v>
      </c>
      <c r="N1132" s="63"/>
      <c r="O1132" s="63"/>
      <c r="P1132" s="63"/>
      <c r="Q1132" s="451">
        <f t="shared" si="404"/>
        <v>17773918.25</v>
      </c>
    </row>
    <row r="1133" spans="1:17" ht="15.75" customHeight="1">
      <c r="A1133" s="467"/>
      <c r="B1133" s="431">
        <v>71956000</v>
      </c>
      <c r="C1133" s="423" t="s">
        <v>10</v>
      </c>
      <c r="D1133" s="423"/>
      <c r="E1133" s="423"/>
      <c r="F1133" s="63"/>
      <c r="G1133" s="431"/>
      <c r="H1133" s="90"/>
      <c r="I1133" s="49"/>
      <c r="J1133" s="423" t="s">
        <v>100</v>
      </c>
      <c r="K1133" s="50">
        <v>21</v>
      </c>
      <c r="L1133" s="63">
        <f>ROUND((L1131+L1132)*2.14%,2)</f>
        <v>632350.36</v>
      </c>
      <c r="M1133" s="63">
        <f>L1133</f>
        <v>632350.36</v>
      </c>
      <c r="N1133" s="88"/>
      <c r="O1133" s="88"/>
      <c r="P1133" s="403"/>
      <c r="Q1133" s="451">
        <f t="shared" si="404"/>
        <v>632350.36</v>
      </c>
    </row>
    <row r="1134" spans="1:17" ht="15.75" customHeight="1">
      <c r="A1134" s="465">
        <v>14</v>
      </c>
      <c r="B1134" s="431">
        <v>71956000</v>
      </c>
      <c r="C1134" s="423" t="s">
        <v>10</v>
      </c>
      <c r="D1134" s="423" t="s">
        <v>10</v>
      </c>
      <c r="E1134" s="54" t="s">
        <v>371</v>
      </c>
      <c r="F1134" s="64" t="s">
        <v>151</v>
      </c>
      <c r="G1134" s="431" t="s">
        <v>38</v>
      </c>
      <c r="H1134" s="63">
        <v>4359.6000000000004</v>
      </c>
      <c r="I1134" s="49">
        <v>233</v>
      </c>
      <c r="J1134" s="423" t="s">
        <v>39</v>
      </c>
      <c r="K1134" s="50" t="s">
        <v>2</v>
      </c>
      <c r="L1134" s="63">
        <f>L1135+L1136+L1137</f>
        <v>4771086.05</v>
      </c>
      <c r="M1134" s="63">
        <f t="shared" ref="M1134:P1134" si="422">M1135+M1136+M1137</f>
        <v>4771086.05</v>
      </c>
      <c r="N1134" s="63">
        <f t="shared" si="422"/>
        <v>0</v>
      </c>
      <c r="O1134" s="63">
        <f t="shared" si="422"/>
        <v>0</v>
      </c>
      <c r="P1134" s="63">
        <f t="shared" si="422"/>
        <v>0</v>
      </c>
      <c r="Q1134" s="451">
        <f t="shared" si="404"/>
        <v>4771086.05</v>
      </c>
    </row>
    <row r="1135" spans="1:17" ht="31.5" customHeight="1">
      <c r="A1135" s="466"/>
      <c r="B1135" s="431">
        <v>71956000</v>
      </c>
      <c r="C1135" s="423" t="s">
        <v>10</v>
      </c>
      <c r="D1135" s="423"/>
      <c r="E1135" s="423"/>
      <c r="F1135" s="64"/>
      <c r="G1135" s="431"/>
      <c r="H1135" s="90"/>
      <c r="I1135" s="49"/>
      <c r="J1135" s="423" t="s">
        <v>105</v>
      </c>
      <c r="K1135" s="67" t="s">
        <v>106</v>
      </c>
      <c r="L1135" s="63">
        <v>3874720</v>
      </c>
      <c r="M1135" s="63">
        <v>3874720</v>
      </c>
      <c r="N1135" s="63"/>
      <c r="O1135" s="63"/>
      <c r="P1135" s="63"/>
      <c r="Q1135" s="451">
        <f t="shared" si="404"/>
        <v>3874720</v>
      </c>
    </row>
    <row r="1136" spans="1:17" ht="31.5" customHeight="1">
      <c r="A1136" s="466"/>
      <c r="B1136" s="431">
        <v>71956000</v>
      </c>
      <c r="C1136" s="423" t="s">
        <v>10</v>
      </c>
      <c r="D1136" s="423"/>
      <c r="E1136" s="423"/>
      <c r="F1136" s="64"/>
      <c r="G1136" s="431"/>
      <c r="H1136" s="90"/>
      <c r="I1136" s="49"/>
      <c r="J1136" s="423" t="s">
        <v>107</v>
      </c>
      <c r="K1136" s="67" t="s">
        <v>108</v>
      </c>
      <c r="L1136" s="63">
        <v>796404</v>
      </c>
      <c r="M1136" s="63">
        <v>796404</v>
      </c>
      <c r="N1136" s="63"/>
      <c r="O1136" s="63"/>
      <c r="P1136" s="63"/>
      <c r="Q1136" s="451">
        <f t="shared" si="404"/>
        <v>796404</v>
      </c>
    </row>
    <row r="1137" spans="1:17" ht="15.75" customHeight="1">
      <c r="A1137" s="467"/>
      <c r="B1137" s="431">
        <v>71956000</v>
      </c>
      <c r="C1137" s="423" t="s">
        <v>10</v>
      </c>
      <c r="D1137" s="423"/>
      <c r="E1137" s="423"/>
      <c r="F1137" s="63"/>
      <c r="G1137" s="431"/>
      <c r="H1137" s="90"/>
      <c r="I1137" s="49"/>
      <c r="J1137" s="423" t="s">
        <v>100</v>
      </c>
      <c r="K1137" s="50">
        <v>21</v>
      </c>
      <c r="L1137" s="63">
        <f>ROUND((L1136+L1135)*2.14%,2)</f>
        <v>99962.05</v>
      </c>
      <c r="M1137" s="63">
        <f>L1137</f>
        <v>99962.05</v>
      </c>
      <c r="N1137" s="88"/>
      <c r="O1137" s="88"/>
      <c r="P1137" s="403"/>
      <c r="Q1137" s="451">
        <f t="shared" ref="Q1137:Q1215" si="423">M1137+N1137+O1137+P1137</f>
        <v>99962.05</v>
      </c>
    </row>
    <row r="1138" spans="1:17" ht="15.75" customHeight="1">
      <c r="A1138" s="465">
        <v>15</v>
      </c>
      <c r="B1138" s="431">
        <v>71956000</v>
      </c>
      <c r="C1138" s="423" t="s">
        <v>10</v>
      </c>
      <c r="D1138" s="423" t="s">
        <v>10</v>
      </c>
      <c r="E1138" s="54" t="s">
        <v>371</v>
      </c>
      <c r="F1138" s="64" t="s">
        <v>140</v>
      </c>
      <c r="G1138" s="431" t="s">
        <v>38</v>
      </c>
      <c r="H1138" s="63">
        <v>6153.6</v>
      </c>
      <c r="I1138" s="49">
        <v>305</v>
      </c>
      <c r="J1138" s="423" t="s">
        <v>39</v>
      </c>
      <c r="K1138" s="50" t="s">
        <v>2</v>
      </c>
      <c r="L1138" s="63">
        <f>L1139+L1140+L1141+L1142</f>
        <v>11082497.439999999</v>
      </c>
      <c r="M1138" s="63">
        <f t="shared" ref="M1138:P1138" si="424">M1139+M1140+M1141+M1142</f>
        <v>11082497.439999999</v>
      </c>
      <c r="N1138" s="63">
        <f t="shared" si="424"/>
        <v>0</v>
      </c>
      <c r="O1138" s="63">
        <f t="shared" si="424"/>
        <v>0</v>
      </c>
      <c r="P1138" s="63">
        <f t="shared" si="424"/>
        <v>0</v>
      </c>
      <c r="Q1138" s="451">
        <f t="shared" si="423"/>
        <v>11082497.439999999</v>
      </c>
    </row>
    <row r="1139" spans="1:17" ht="15.75" customHeight="1">
      <c r="A1139" s="466"/>
      <c r="B1139" s="431">
        <v>71956000</v>
      </c>
      <c r="C1139" s="423" t="s">
        <v>10</v>
      </c>
      <c r="D1139" s="423"/>
      <c r="E1139" s="423"/>
      <c r="F1139" s="64"/>
      <c r="G1139" s="431"/>
      <c r="H1139" s="90"/>
      <c r="I1139" s="49"/>
      <c r="J1139" s="423" t="s">
        <v>101</v>
      </c>
      <c r="K1139" s="67" t="s">
        <v>102</v>
      </c>
      <c r="L1139" s="63">
        <v>3705312</v>
      </c>
      <c r="M1139" s="63">
        <v>3705312</v>
      </c>
      <c r="N1139" s="63"/>
      <c r="O1139" s="63"/>
      <c r="P1139" s="63"/>
      <c r="Q1139" s="451">
        <f t="shared" si="423"/>
        <v>3705312</v>
      </c>
    </row>
    <row r="1140" spans="1:17" ht="31.5" customHeight="1">
      <c r="A1140" s="466"/>
      <c r="B1140" s="431">
        <v>71956000</v>
      </c>
      <c r="C1140" s="423" t="s">
        <v>10</v>
      </c>
      <c r="D1140" s="423"/>
      <c r="E1140" s="423"/>
      <c r="F1140" s="64"/>
      <c r="G1140" s="431"/>
      <c r="H1140" s="90"/>
      <c r="I1140" s="49"/>
      <c r="J1140" s="423" t="s">
        <v>105</v>
      </c>
      <c r="K1140" s="67" t="s">
        <v>106</v>
      </c>
      <c r="L1140" s="63">
        <v>5369830</v>
      </c>
      <c r="M1140" s="63">
        <v>5369830</v>
      </c>
      <c r="N1140" s="63"/>
      <c r="O1140" s="63"/>
      <c r="P1140" s="63"/>
      <c r="Q1140" s="451">
        <f t="shared" si="423"/>
        <v>5369830</v>
      </c>
    </row>
    <row r="1141" spans="1:17" ht="31.5" customHeight="1">
      <c r="A1141" s="466"/>
      <c r="B1141" s="431">
        <v>71956000</v>
      </c>
      <c r="C1141" s="423" t="s">
        <v>10</v>
      </c>
      <c r="D1141" s="423"/>
      <c r="E1141" s="423"/>
      <c r="F1141" s="64"/>
      <c r="G1141" s="431"/>
      <c r="H1141" s="90"/>
      <c r="I1141" s="49"/>
      <c r="J1141" s="423" t="s">
        <v>107</v>
      </c>
      <c r="K1141" s="67" t="s">
        <v>108</v>
      </c>
      <c r="L1141" s="63">
        <v>1775159</v>
      </c>
      <c r="M1141" s="63">
        <v>1775159</v>
      </c>
      <c r="N1141" s="63"/>
      <c r="O1141" s="63"/>
      <c r="P1141" s="63"/>
      <c r="Q1141" s="451">
        <f t="shared" si="423"/>
        <v>1775159</v>
      </c>
    </row>
    <row r="1142" spans="1:17" ht="15.75" customHeight="1">
      <c r="A1142" s="467"/>
      <c r="B1142" s="431">
        <v>71956000</v>
      </c>
      <c r="C1142" s="423" t="s">
        <v>10</v>
      </c>
      <c r="D1142" s="423"/>
      <c r="E1142" s="423"/>
      <c r="F1142" s="63"/>
      <c r="G1142" s="431"/>
      <c r="H1142" s="90"/>
      <c r="I1142" s="49"/>
      <c r="J1142" s="423" t="s">
        <v>100</v>
      </c>
      <c r="K1142" s="50">
        <v>21</v>
      </c>
      <c r="L1142" s="63">
        <f>ROUND((L1141+L1140+L1139)*2.14%,2)</f>
        <v>232196.44</v>
      </c>
      <c r="M1142" s="63">
        <f>L1142</f>
        <v>232196.44</v>
      </c>
      <c r="N1142" s="88"/>
      <c r="O1142" s="88"/>
      <c r="P1142" s="403"/>
      <c r="Q1142" s="451">
        <f t="shared" si="423"/>
        <v>232196.44</v>
      </c>
    </row>
    <row r="1143" spans="1:17" ht="15.75" customHeight="1">
      <c r="A1143" s="465">
        <v>16</v>
      </c>
      <c r="B1143" s="431">
        <v>71956000</v>
      </c>
      <c r="C1143" s="423" t="s">
        <v>10</v>
      </c>
      <c r="D1143" s="423" t="s">
        <v>10</v>
      </c>
      <c r="E1143" s="54" t="s">
        <v>371</v>
      </c>
      <c r="F1143" s="64" t="s">
        <v>207</v>
      </c>
      <c r="G1143" s="431" t="s">
        <v>38</v>
      </c>
      <c r="H1143" s="63">
        <v>7086.8</v>
      </c>
      <c r="I1143" s="49">
        <v>405</v>
      </c>
      <c r="J1143" s="423" t="s">
        <v>39</v>
      </c>
      <c r="K1143" s="50" t="s">
        <v>2</v>
      </c>
      <c r="L1143" s="63">
        <f>L1144+L1145</f>
        <v>1880207.42</v>
      </c>
      <c r="M1143" s="63">
        <f t="shared" ref="M1143:P1143" si="425">M1144+M1145</f>
        <v>1880207.42</v>
      </c>
      <c r="N1143" s="63">
        <f t="shared" si="425"/>
        <v>0</v>
      </c>
      <c r="O1143" s="63">
        <f t="shared" si="425"/>
        <v>0</v>
      </c>
      <c r="P1143" s="63">
        <f t="shared" si="425"/>
        <v>0</v>
      </c>
      <c r="Q1143" s="451">
        <f t="shared" si="423"/>
        <v>1880207.42</v>
      </c>
    </row>
    <row r="1144" spans="1:17" ht="31.5" customHeight="1">
      <c r="A1144" s="466"/>
      <c r="B1144" s="431">
        <v>71956000</v>
      </c>
      <c r="C1144" s="423" t="s">
        <v>10</v>
      </c>
      <c r="D1144" s="423"/>
      <c r="E1144" s="423"/>
      <c r="F1144" s="64"/>
      <c r="G1144" s="431"/>
      <c r="H1144" s="90"/>
      <c r="I1144" s="49"/>
      <c r="J1144" s="423" t="s">
        <v>107</v>
      </c>
      <c r="K1144" s="67" t="s">
        <v>108</v>
      </c>
      <c r="L1144" s="63">
        <v>1840814</v>
      </c>
      <c r="M1144" s="63">
        <v>1840814</v>
      </c>
      <c r="N1144" s="63"/>
      <c r="O1144" s="63"/>
      <c r="P1144" s="63"/>
      <c r="Q1144" s="451">
        <f t="shared" si="423"/>
        <v>1840814</v>
      </c>
    </row>
    <row r="1145" spans="1:17" ht="15.75" customHeight="1">
      <c r="A1145" s="467"/>
      <c r="B1145" s="431">
        <v>71956000</v>
      </c>
      <c r="C1145" s="423" t="s">
        <v>10</v>
      </c>
      <c r="D1145" s="423"/>
      <c r="E1145" s="423"/>
      <c r="F1145" s="63"/>
      <c r="G1145" s="431"/>
      <c r="H1145" s="90"/>
      <c r="I1145" s="49"/>
      <c r="J1145" s="423" t="s">
        <v>100</v>
      </c>
      <c r="K1145" s="50">
        <v>21</v>
      </c>
      <c r="L1145" s="63">
        <f>ROUND(L1144*2.14%,2)</f>
        <v>39393.42</v>
      </c>
      <c r="M1145" s="63">
        <f>L1145</f>
        <v>39393.42</v>
      </c>
      <c r="N1145" s="88"/>
      <c r="O1145" s="88"/>
      <c r="P1145" s="403"/>
      <c r="Q1145" s="451">
        <f t="shared" si="423"/>
        <v>39393.42</v>
      </c>
    </row>
    <row r="1146" spans="1:17" ht="15.75" customHeight="1">
      <c r="A1146" s="465">
        <v>17</v>
      </c>
      <c r="B1146" s="431">
        <v>71956000</v>
      </c>
      <c r="C1146" s="423" t="s">
        <v>10</v>
      </c>
      <c r="D1146" s="423" t="s">
        <v>10</v>
      </c>
      <c r="E1146" s="423" t="s">
        <v>147</v>
      </c>
      <c r="F1146" s="49" t="s">
        <v>123</v>
      </c>
      <c r="G1146" s="431" t="s">
        <v>38</v>
      </c>
      <c r="H1146" s="63">
        <v>6748.4</v>
      </c>
      <c r="I1146" s="49">
        <v>239</v>
      </c>
      <c r="J1146" s="423" t="s">
        <v>39</v>
      </c>
      <c r="K1146" s="50" t="s">
        <v>2</v>
      </c>
      <c r="L1146" s="63">
        <f>L1147+L1148+L1149</f>
        <v>12369872.039999999</v>
      </c>
      <c r="M1146" s="63">
        <f t="shared" ref="M1146:P1146" si="426">M1147+M1148+M1149</f>
        <v>12369872.039999999</v>
      </c>
      <c r="N1146" s="63">
        <f t="shared" si="426"/>
        <v>0</v>
      </c>
      <c r="O1146" s="63">
        <f t="shared" si="426"/>
        <v>0</v>
      </c>
      <c r="P1146" s="63">
        <f t="shared" si="426"/>
        <v>0</v>
      </c>
      <c r="Q1146" s="451">
        <f t="shared" si="423"/>
        <v>12369872.039999999</v>
      </c>
    </row>
    <row r="1147" spans="1:17" ht="15.75" customHeight="1">
      <c r="A1147" s="466"/>
      <c r="B1147" s="431">
        <v>71956000</v>
      </c>
      <c r="C1147" s="423" t="s">
        <v>10</v>
      </c>
      <c r="D1147" s="423"/>
      <c r="E1147" s="423"/>
      <c r="F1147" s="64"/>
      <c r="G1147" s="431"/>
      <c r="H1147" s="90"/>
      <c r="I1147" s="49"/>
      <c r="J1147" s="423" t="s">
        <v>101</v>
      </c>
      <c r="K1147" s="67" t="s">
        <v>102</v>
      </c>
      <c r="L1147" s="63">
        <v>6706390</v>
      </c>
      <c r="M1147" s="63">
        <v>6706390</v>
      </c>
      <c r="N1147" s="63"/>
      <c r="O1147" s="63"/>
      <c r="P1147" s="63"/>
      <c r="Q1147" s="451">
        <f t="shared" si="423"/>
        <v>6706390</v>
      </c>
    </row>
    <row r="1148" spans="1:17" ht="15.75" customHeight="1">
      <c r="A1148" s="466"/>
      <c r="B1148" s="431">
        <v>71956000</v>
      </c>
      <c r="C1148" s="423" t="s">
        <v>10</v>
      </c>
      <c r="D1148" s="423"/>
      <c r="E1148" s="423"/>
      <c r="F1148" s="64"/>
      <c r="G1148" s="431"/>
      <c r="H1148" s="90"/>
      <c r="I1148" s="49"/>
      <c r="J1148" s="423" t="s">
        <v>98</v>
      </c>
      <c r="K1148" s="104" t="s">
        <v>99</v>
      </c>
      <c r="L1148" s="63">
        <v>5404313</v>
      </c>
      <c r="M1148" s="63">
        <v>5404313</v>
      </c>
      <c r="N1148" s="63"/>
      <c r="O1148" s="63"/>
      <c r="P1148" s="63"/>
      <c r="Q1148" s="451">
        <f t="shared" si="423"/>
        <v>5404313</v>
      </c>
    </row>
    <row r="1149" spans="1:17" ht="15.75" customHeight="1">
      <c r="A1149" s="467"/>
      <c r="B1149" s="431">
        <v>71956000</v>
      </c>
      <c r="C1149" s="423" t="s">
        <v>10</v>
      </c>
      <c r="D1149" s="423"/>
      <c r="E1149" s="423"/>
      <c r="F1149" s="63"/>
      <c r="G1149" s="431"/>
      <c r="H1149" s="90"/>
      <c r="I1149" s="49"/>
      <c r="J1149" s="423" t="s">
        <v>100</v>
      </c>
      <c r="K1149" s="50">
        <v>21</v>
      </c>
      <c r="L1149" s="63">
        <f>ROUND((L1148+L1147)*2.14%,2)</f>
        <v>259169.04</v>
      </c>
      <c r="M1149" s="63">
        <f>L1149</f>
        <v>259169.04</v>
      </c>
      <c r="N1149" s="88"/>
      <c r="O1149" s="88"/>
      <c r="P1149" s="403"/>
      <c r="Q1149" s="451">
        <f t="shared" si="423"/>
        <v>259169.04</v>
      </c>
    </row>
    <row r="1150" spans="1:17" ht="15.75" customHeight="1">
      <c r="A1150" s="465">
        <v>18</v>
      </c>
      <c r="B1150" s="431">
        <v>71956000</v>
      </c>
      <c r="C1150" s="423" t="s">
        <v>10</v>
      </c>
      <c r="D1150" s="423" t="s">
        <v>10</v>
      </c>
      <c r="E1150" s="423" t="s">
        <v>82</v>
      </c>
      <c r="F1150" s="64" t="s">
        <v>137</v>
      </c>
      <c r="G1150" s="431" t="s">
        <v>38</v>
      </c>
      <c r="H1150" s="63">
        <v>5452.8</v>
      </c>
      <c r="I1150" s="49">
        <v>246</v>
      </c>
      <c r="J1150" s="423" t="s">
        <v>39</v>
      </c>
      <c r="K1150" s="50" t="s">
        <v>2</v>
      </c>
      <c r="L1150" s="63">
        <f>L1151+L1152</f>
        <v>7261711.7300000004</v>
      </c>
      <c r="M1150" s="63">
        <f t="shared" ref="M1150:P1150" si="427">M1151+M1152</f>
        <v>7261711.7300000004</v>
      </c>
      <c r="N1150" s="63">
        <f t="shared" si="427"/>
        <v>0</v>
      </c>
      <c r="O1150" s="63">
        <f t="shared" si="427"/>
        <v>0</v>
      </c>
      <c r="P1150" s="63">
        <f t="shared" si="427"/>
        <v>0</v>
      </c>
      <c r="Q1150" s="451">
        <f t="shared" si="423"/>
        <v>7261711.7300000004</v>
      </c>
    </row>
    <row r="1151" spans="1:17" ht="47.25" customHeight="1">
      <c r="A1151" s="466"/>
      <c r="B1151" s="431">
        <v>71956000</v>
      </c>
      <c r="C1151" s="423" t="s">
        <v>10</v>
      </c>
      <c r="D1151" s="423"/>
      <c r="E1151" s="423"/>
      <c r="F1151" s="64"/>
      <c r="G1151" s="431"/>
      <c r="H1151" s="90"/>
      <c r="I1151" s="49"/>
      <c r="J1151" s="91" t="s">
        <v>241</v>
      </c>
      <c r="K1151" s="104" t="s">
        <v>165</v>
      </c>
      <c r="L1151" s="63">
        <v>7109567</v>
      </c>
      <c r="M1151" s="63">
        <v>7109567</v>
      </c>
      <c r="N1151" s="63"/>
      <c r="O1151" s="63"/>
      <c r="P1151" s="63"/>
      <c r="Q1151" s="451">
        <f t="shared" si="423"/>
        <v>7109567</v>
      </c>
    </row>
    <row r="1152" spans="1:17" ht="15.75" customHeight="1">
      <c r="A1152" s="467"/>
      <c r="B1152" s="431">
        <v>71956000</v>
      </c>
      <c r="C1152" s="423" t="s">
        <v>10</v>
      </c>
      <c r="D1152" s="423"/>
      <c r="E1152" s="423"/>
      <c r="F1152" s="63"/>
      <c r="G1152" s="431"/>
      <c r="H1152" s="90"/>
      <c r="I1152" s="49"/>
      <c r="J1152" s="423" t="s">
        <v>100</v>
      </c>
      <c r="K1152" s="50">
        <v>21</v>
      </c>
      <c r="L1152" s="63">
        <f>ROUND(L1151*2.14%,2)</f>
        <v>152144.73000000001</v>
      </c>
      <c r="M1152" s="63">
        <f>L1152</f>
        <v>152144.73000000001</v>
      </c>
      <c r="N1152" s="88"/>
      <c r="O1152" s="88"/>
      <c r="P1152" s="403"/>
      <c r="Q1152" s="451">
        <f t="shared" si="423"/>
        <v>152144.73000000001</v>
      </c>
    </row>
    <row r="1153" spans="1:17" ht="15.75" customHeight="1">
      <c r="A1153" s="465">
        <v>19</v>
      </c>
      <c r="B1153" s="431">
        <v>71956000</v>
      </c>
      <c r="C1153" s="423" t="s">
        <v>10</v>
      </c>
      <c r="D1153" s="423" t="s">
        <v>10</v>
      </c>
      <c r="E1153" s="423" t="s">
        <v>82</v>
      </c>
      <c r="F1153" s="64" t="s">
        <v>152</v>
      </c>
      <c r="G1153" s="431" t="s">
        <v>38</v>
      </c>
      <c r="H1153" s="63">
        <v>4861.3</v>
      </c>
      <c r="I1153" s="49">
        <v>243</v>
      </c>
      <c r="J1153" s="423" t="s">
        <v>39</v>
      </c>
      <c r="K1153" s="50" t="s">
        <v>2</v>
      </c>
      <c r="L1153" s="63">
        <f>L1154+L1155</f>
        <v>2002371.97</v>
      </c>
      <c r="M1153" s="63">
        <f t="shared" ref="M1153:P1153" si="428">M1154+M1155</f>
        <v>2002371.97</v>
      </c>
      <c r="N1153" s="63">
        <f t="shared" si="428"/>
        <v>0</v>
      </c>
      <c r="O1153" s="63">
        <f t="shared" si="428"/>
        <v>0</v>
      </c>
      <c r="P1153" s="63">
        <f t="shared" si="428"/>
        <v>0</v>
      </c>
      <c r="Q1153" s="451">
        <f t="shared" si="423"/>
        <v>2002371.97</v>
      </c>
    </row>
    <row r="1154" spans="1:17" ht="15.75" customHeight="1">
      <c r="A1154" s="466"/>
      <c r="B1154" s="431">
        <v>71956000</v>
      </c>
      <c r="C1154" s="423" t="s">
        <v>10</v>
      </c>
      <c r="D1154" s="423"/>
      <c r="E1154" s="423"/>
      <c r="F1154" s="64"/>
      <c r="G1154" s="431"/>
      <c r="H1154" s="90"/>
      <c r="I1154" s="49"/>
      <c r="J1154" s="423" t="s">
        <v>101</v>
      </c>
      <c r="K1154" s="67" t="s">
        <v>102</v>
      </c>
      <c r="L1154" s="63">
        <v>1960419</v>
      </c>
      <c r="M1154" s="63">
        <v>1960419</v>
      </c>
      <c r="N1154" s="63"/>
      <c r="O1154" s="63"/>
      <c r="P1154" s="63"/>
      <c r="Q1154" s="451">
        <f t="shared" si="423"/>
        <v>1960419</v>
      </c>
    </row>
    <row r="1155" spans="1:17" ht="15.75" customHeight="1">
      <c r="A1155" s="467"/>
      <c r="B1155" s="431">
        <v>71956000</v>
      </c>
      <c r="C1155" s="423" t="s">
        <v>10</v>
      </c>
      <c r="D1155" s="423"/>
      <c r="E1155" s="423"/>
      <c r="F1155" s="63"/>
      <c r="G1155" s="431"/>
      <c r="H1155" s="90"/>
      <c r="I1155" s="49"/>
      <c r="J1155" s="423" t="s">
        <v>100</v>
      </c>
      <c r="K1155" s="50">
        <v>21</v>
      </c>
      <c r="L1155" s="63">
        <f>ROUND(L1154*2.14%,2)</f>
        <v>41952.97</v>
      </c>
      <c r="M1155" s="63">
        <f>L1155</f>
        <v>41952.97</v>
      </c>
      <c r="N1155" s="88"/>
      <c r="O1155" s="88"/>
      <c r="P1155" s="403"/>
      <c r="Q1155" s="451">
        <f t="shared" si="423"/>
        <v>41952.97</v>
      </c>
    </row>
    <row r="1156" spans="1:17" ht="15.75" customHeight="1">
      <c r="A1156" s="465">
        <v>20</v>
      </c>
      <c r="B1156" s="431">
        <v>71956000</v>
      </c>
      <c r="C1156" s="423" t="s">
        <v>10</v>
      </c>
      <c r="D1156" s="423" t="s">
        <v>10</v>
      </c>
      <c r="E1156" s="423" t="s">
        <v>82</v>
      </c>
      <c r="F1156" s="49" t="s">
        <v>360</v>
      </c>
      <c r="G1156" s="431" t="s">
        <v>38</v>
      </c>
      <c r="H1156" s="63">
        <v>5375.6</v>
      </c>
      <c r="I1156" s="49">
        <v>281</v>
      </c>
      <c r="J1156" s="423" t="s">
        <v>39</v>
      </c>
      <c r="K1156" s="50" t="s">
        <v>2</v>
      </c>
      <c r="L1156" s="63">
        <f>L1157+L1158</f>
        <v>2855487.12</v>
      </c>
      <c r="M1156" s="63">
        <f t="shared" ref="M1156:P1156" si="429">M1157+M1158</f>
        <v>2855487.12</v>
      </c>
      <c r="N1156" s="63">
        <f t="shared" si="429"/>
        <v>0</v>
      </c>
      <c r="O1156" s="63">
        <f t="shared" si="429"/>
        <v>0</v>
      </c>
      <c r="P1156" s="63">
        <f t="shared" si="429"/>
        <v>0</v>
      </c>
      <c r="Q1156" s="451">
        <f t="shared" si="423"/>
        <v>2855487.12</v>
      </c>
    </row>
    <row r="1157" spans="1:17" ht="15.75" customHeight="1">
      <c r="A1157" s="466"/>
      <c r="B1157" s="431">
        <v>71956000</v>
      </c>
      <c r="C1157" s="423" t="s">
        <v>10</v>
      </c>
      <c r="D1157" s="423"/>
      <c r="E1157" s="423"/>
      <c r="F1157" s="64"/>
      <c r="G1157" s="431"/>
      <c r="H1157" s="90"/>
      <c r="I1157" s="49"/>
      <c r="J1157" s="423" t="s">
        <v>101</v>
      </c>
      <c r="K1157" s="67" t="s">
        <v>102</v>
      </c>
      <c r="L1157" s="63">
        <v>2795660</v>
      </c>
      <c r="M1157" s="63">
        <v>2795660</v>
      </c>
      <c r="N1157" s="63"/>
      <c r="O1157" s="63"/>
      <c r="P1157" s="63"/>
      <c r="Q1157" s="451">
        <f t="shared" si="423"/>
        <v>2795660</v>
      </c>
    </row>
    <row r="1158" spans="1:17" ht="15.75" customHeight="1">
      <c r="A1158" s="467"/>
      <c r="B1158" s="431">
        <v>71956000</v>
      </c>
      <c r="C1158" s="423" t="s">
        <v>10</v>
      </c>
      <c r="D1158" s="423"/>
      <c r="E1158" s="423"/>
      <c r="F1158" s="63"/>
      <c r="G1158" s="431"/>
      <c r="H1158" s="90"/>
      <c r="I1158" s="49"/>
      <c r="J1158" s="423" t="s">
        <v>100</v>
      </c>
      <c r="K1158" s="50">
        <v>21</v>
      </c>
      <c r="L1158" s="63">
        <f>ROUND(L1157*2.14%,2)</f>
        <v>59827.12</v>
      </c>
      <c r="M1158" s="63">
        <f>L1158</f>
        <v>59827.12</v>
      </c>
      <c r="N1158" s="88"/>
      <c r="O1158" s="88"/>
      <c r="P1158" s="403"/>
      <c r="Q1158" s="451">
        <f t="shared" si="423"/>
        <v>59827.12</v>
      </c>
    </row>
    <row r="1159" spans="1:17" ht="15.75" customHeight="1">
      <c r="A1159" s="484">
        <v>21</v>
      </c>
      <c r="B1159" s="448">
        <v>71956000</v>
      </c>
      <c r="C1159" s="454" t="s">
        <v>10</v>
      </c>
      <c r="D1159" s="454" t="s">
        <v>10</v>
      </c>
      <c r="E1159" s="454" t="s">
        <v>83</v>
      </c>
      <c r="F1159" s="261" t="s">
        <v>353</v>
      </c>
      <c r="G1159" s="448" t="s">
        <v>38</v>
      </c>
      <c r="H1159" s="261">
        <v>1887</v>
      </c>
      <c r="I1159" s="238">
        <v>65</v>
      </c>
      <c r="J1159" s="454" t="s">
        <v>39</v>
      </c>
      <c r="K1159" s="253" t="s">
        <v>2</v>
      </c>
      <c r="L1159" s="261">
        <f>L1160+L1161</f>
        <v>2590649</v>
      </c>
      <c r="M1159" s="261">
        <f>M1160+M1161</f>
        <v>2590649</v>
      </c>
      <c r="N1159" s="261">
        <f t="shared" ref="N1159:P1159" si="430">N1160+N1161</f>
        <v>0</v>
      </c>
      <c r="O1159" s="261">
        <f t="shared" si="430"/>
        <v>0</v>
      </c>
      <c r="P1159" s="261">
        <f t="shared" si="430"/>
        <v>0</v>
      </c>
      <c r="Q1159" s="237">
        <f>M1159+N1159+O1159+P1159</f>
        <v>2590649</v>
      </c>
    </row>
    <row r="1160" spans="1:17" ht="15.75" customHeight="1">
      <c r="A1160" s="485"/>
      <c r="B1160" s="448">
        <v>71956000</v>
      </c>
      <c r="C1160" s="454" t="s">
        <v>10</v>
      </c>
      <c r="D1160" s="454"/>
      <c r="E1160" s="454"/>
      <c r="F1160" s="261"/>
      <c r="G1160" s="448"/>
      <c r="H1160" s="261"/>
      <c r="I1160" s="238"/>
      <c r="J1160" s="454" t="s">
        <v>100</v>
      </c>
      <c r="K1160" s="253" t="s">
        <v>181</v>
      </c>
      <c r="L1160" s="261">
        <v>54279</v>
      </c>
      <c r="M1160" s="261">
        <f>L1160</f>
        <v>54279</v>
      </c>
      <c r="N1160" s="288"/>
      <c r="O1160" s="288"/>
      <c r="P1160" s="382"/>
      <c r="Q1160" s="237">
        <f>M1160+N1160+O1160+P1160</f>
        <v>54279</v>
      </c>
    </row>
    <row r="1161" spans="1:17" ht="15.75" customHeight="1">
      <c r="A1161" s="486"/>
      <c r="B1161" s="448">
        <v>71956000</v>
      </c>
      <c r="C1161" s="454" t="s">
        <v>10</v>
      </c>
      <c r="D1161" s="454"/>
      <c r="E1161" s="454"/>
      <c r="F1161" s="261"/>
      <c r="G1161" s="448"/>
      <c r="H1161" s="261"/>
      <c r="I1161" s="238"/>
      <c r="J1161" s="454" t="s">
        <v>98</v>
      </c>
      <c r="K1161" s="253" t="s">
        <v>99</v>
      </c>
      <c r="L1161" s="261">
        <v>2536370</v>
      </c>
      <c r="M1161" s="261">
        <f>L1161</f>
        <v>2536370</v>
      </c>
      <c r="N1161" s="288"/>
      <c r="O1161" s="288"/>
      <c r="P1161" s="382"/>
      <c r="Q1161" s="237">
        <f>M1161+N1161+O1161+P1161</f>
        <v>2536370</v>
      </c>
    </row>
    <row r="1162" spans="1:17" ht="15.75" customHeight="1">
      <c r="A1162" s="484">
        <v>22</v>
      </c>
      <c r="B1162" s="448">
        <v>71956000</v>
      </c>
      <c r="C1162" s="454" t="s">
        <v>10</v>
      </c>
      <c r="D1162" s="454" t="s">
        <v>10</v>
      </c>
      <c r="E1162" s="454" t="s">
        <v>83</v>
      </c>
      <c r="F1162" s="261" t="s">
        <v>354</v>
      </c>
      <c r="G1162" s="448" t="s">
        <v>38</v>
      </c>
      <c r="H1162" s="261">
        <v>958.2</v>
      </c>
      <c r="I1162" s="238">
        <v>35</v>
      </c>
      <c r="J1162" s="454" t="s">
        <v>39</v>
      </c>
      <c r="K1162" s="253" t="s">
        <v>2</v>
      </c>
      <c r="L1162" s="261">
        <f>L1163+L1164</f>
        <v>2486295</v>
      </c>
      <c r="M1162" s="261">
        <f>M1163+M1164</f>
        <v>2486295</v>
      </c>
      <c r="N1162" s="261">
        <f t="shared" ref="N1162:P1162" si="431">N1163+N1164</f>
        <v>0</v>
      </c>
      <c r="O1162" s="261">
        <f t="shared" si="431"/>
        <v>0</v>
      </c>
      <c r="P1162" s="261">
        <f t="shared" si="431"/>
        <v>0</v>
      </c>
      <c r="Q1162" s="237">
        <f>M1162+N1162+O1162+P1162</f>
        <v>2486295</v>
      </c>
    </row>
    <row r="1163" spans="1:17" ht="15.75" customHeight="1">
      <c r="A1163" s="485"/>
      <c r="B1163" s="448">
        <v>71956000</v>
      </c>
      <c r="C1163" s="454" t="s">
        <v>10</v>
      </c>
      <c r="D1163" s="454"/>
      <c r="E1163" s="454"/>
      <c r="F1163" s="261"/>
      <c r="G1163" s="448"/>
      <c r="H1163" s="261"/>
      <c r="I1163" s="238"/>
      <c r="J1163" s="454" t="s">
        <v>100</v>
      </c>
      <c r="K1163" s="253">
        <v>21</v>
      </c>
      <c r="L1163" s="261">
        <v>52092</v>
      </c>
      <c r="M1163" s="261">
        <f>L1163</f>
        <v>52092</v>
      </c>
      <c r="N1163" s="288"/>
      <c r="O1163" s="288"/>
      <c r="P1163" s="382"/>
      <c r="Q1163" s="237">
        <f t="shared" si="423"/>
        <v>52092</v>
      </c>
    </row>
    <row r="1164" spans="1:17" ht="15.75" customHeight="1">
      <c r="A1164" s="486"/>
      <c r="B1164" s="448">
        <v>71956000</v>
      </c>
      <c r="C1164" s="454" t="s">
        <v>10</v>
      </c>
      <c r="D1164" s="454"/>
      <c r="E1164" s="454"/>
      <c r="F1164" s="261"/>
      <c r="G1164" s="448"/>
      <c r="H1164" s="261"/>
      <c r="I1164" s="238"/>
      <c r="J1164" s="454" t="s">
        <v>98</v>
      </c>
      <c r="K1164" s="253">
        <v>10</v>
      </c>
      <c r="L1164" s="261">
        <v>2434203</v>
      </c>
      <c r="M1164" s="261">
        <f>L1164</f>
        <v>2434203</v>
      </c>
      <c r="N1164" s="288"/>
      <c r="O1164" s="288"/>
      <c r="P1164" s="382"/>
      <c r="Q1164" s="237">
        <f t="shared" si="423"/>
        <v>2434203</v>
      </c>
    </row>
    <row r="1165" spans="1:17" ht="15.75" customHeight="1">
      <c r="A1165" s="433">
        <v>23</v>
      </c>
      <c r="B1165" s="448">
        <v>71956000</v>
      </c>
      <c r="C1165" s="454" t="s">
        <v>10</v>
      </c>
      <c r="D1165" s="454" t="s">
        <v>10</v>
      </c>
      <c r="E1165" s="454" t="s">
        <v>83</v>
      </c>
      <c r="F1165" s="261" t="s">
        <v>355</v>
      </c>
      <c r="G1165" s="448" t="s">
        <v>38</v>
      </c>
      <c r="H1165" s="261">
        <v>817.8</v>
      </c>
      <c r="I1165" s="238">
        <v>34</v>
      </c>
      <c r="J1165" s="454" t="s">
        <v>39</v>
      </c>
      <c r="K1165" s="253" t="s">
        <v>2</v>
      </c>
      <c r="L1165" s="261">
        <f>L1166+L1167</f>
        <v>2627980</v>
      </c>
      <c r="M1165" s="261">
        <f>M1166+M1167</f>
        <v>2627980</v>
      </c>
      <c r="N1165" s="261">
        <f t="shared" ref="N1165:P1165" si="432">N1166+N1167</f>
        <v>0</v>
      </c>
      <c r="O1165" s="261">
        <f t="shared" si="432"/>
        <v>0</v>
      </c>
      <c r="P1165" s="261">
        <f t="shared" si="432"/>
        <v>0</v>
      </c>
      <c r="Q1165" s="237">
        <f>M1165+N1165+O1165+P1165</f>
        <v>2627980</v>
      </c>
    </row>
    <row r="1166" spans="1:17" ht="15.75" customHeight="1">
      <c r="A1166" s="433"/>
      <c r="B1166" s="448">
        <v>71956000</v>
      </c>
      <c r="C1166" s="454" t="s">
        <v>10</v>
      </c>
      <c r="D1166" s="454"/>
      <c r="E1166" s="454"/>
      <c r="F1166" s="261"/>
      <c r="G1166" s="448"/>
      <c r="H1166" s="250"/>
      <c r="I1166" s="238"/>
      <c r="J1166" s="454" t="s">
        <v>100</v>
      </c>
      <c r="K1166" s="253">
        <v>21</v>
      </c>
      <c r="L1166" s="261">
        <v>55061</v>
      </c>
      <c r="M1166" s="261">
        <f>L1166</f>
        <v>55061</v>
      </c>
      <c r="N1166" s="288"/>
      <c r="O1166" s="288"/>
      <c r="P1166" s="382"/>
      <c r="Q1166" s="237">
        <f>M1166+N1166+O1166+P1166</f>
        <v>55061</v>
      </c>
    </row>
    <row r="1167" spans="1:17" ht="15.75" customHeight="1">
      <c r="A1167" s="433"/>
      <c r="B1167" s="448">
        <v>71956000</v>
      </c>
      <c r="C1167" s="454" t="s">
        <v>10</v>
      </c>
      <c r="D1167" s="454"/>
      <c r="E1167" s="454"/>
      <c r="F1167" s="261"/>
      <c r="G1167" s="448"/>
      <c r="H1167" s="250"/>
      <c r="I1167" s="238"/>
      <c r="J1167" s="454" t="s">
        <v>98</v>
      </c>
      <c r="K1167" s="253">
        <v>10</v>
      </c>
      <c r="L1167" s="261">
        <v>2572919</v>
      </c>
      <c r="M1167" s="261">
        <f>L1167</f>
        <v>2572919</v>
      </c>
      <c r="N1167" s="288"/>
      <c r="O1167" s="288"/>
      <c r="P1167" s="382"/>
      <c r="Q1167" s="237">
        <f>M1167+N1167+O1167+P1167</f>
        <v>2572919</v>
      </c>
    </row>
    <row r="1168" spans="1:17" ht="15.75" customHeight="1">
      <c r="A1168" s="465">
        <v>24</v>
      </c>
      <c r="B1168" s="431">
        <v>71956000</v>
      </c>
      <c r="C1168" s="423" t="s">
        <v>10</v>
      </c>
      <c r="D1168" s="423" t="s">
        <v>10</v>
      </c>
      <c r="E1168" s="423" t="s">
        <v>208</v>
      </c>
      <c r="F1168" s="49">
        <v>4</v>
      </c>
      <c r="G1168" s="431" t="s">
        <v>38</v>
      </c>
      <c r="H1168" s="63">
        <v>4886.7</v>
      </c>
      <c r="I1168" s="49">
        <v>229</v>
      </c>
      <c r="J1168" s="423" t="s">
        <v>39</v>
      </c>
      <c r="K1168" s="50" t="s">
        <v>2</v>
      </c>
      <c r="L1168" s="63">
        <f>L1169+L1170+L1171</f>
        <v>7181670.7400000002</v>
      </c>
      <c r="M1168" s="63">
        <f t="shared" ref="M1168:P1168" si="433">M1169+M1170+M1171</f>
        <v>7181670.7400000002</v>
      </c>
      <c r="N1168" s="63">
        <f t="shared" si="433"/>
        <v>0</v>
      </c>
      <c r="O1168" s="63">
        <f t="shared" si="433"/>
        <v>0</v>
      </c>
      <c r="P1168" s="63">
        <f t="shared" si="433"/>
        <v>0</v>
      </c>
      <c r="Q1168" s="451">
        <f t="shared" si="423"/>
        <v>7181670.7400000002</v>
      </c>
    </row>
    <row r="1169" spans="1:17" ht="15.75" customHeight="1">
      <c r="A1169" s="466"/>
      <c r="B1169" s="431">
        <v>71956000</v>
      </c>
      <c r="C1169" s="423" t="s">
        <v>10</v>
      </c>
      <c r="D1169" s="423"/>
      <c r="E1169" s="423"/>
      <c r="F1169" s="64"/>
      <c r="G1169" s="431"/>
      <c r="H1169" s="90"/>
      <c r="I1169" s="49"/>
      <c r="J1169" s="423" t="s">
        <v>101</v>
      </c>
      <c r="K1169" s="67" t="s">
        <v>102</v>
      </c>
      <c r="L1169" s="63">
        <v>2727353</v>
      </c>
      <c r="M1169" s="63">
        <v>2727353</v>
      </c>
      <c r="N1169" s="63"/>
      <c r="O1169" s="63"/>
      <c r="P1169" s="63"/>
      <c r="Q1169" s="451">
        <f t="shared" si="423"/>
        <v>2727353</v>
      </c>
    </row>
    <row r="1170" spans="1:17" ht="15.75" customHeight="1">
      <c r="A1170" s="466"/>
      <c r="B1170" s="431">
        <v>71956000</v>
      </c>
      <c r="C1170" s="423" t="s">
        <v>10</v>
      </c>
      <c r="D1170" s="423"/>
      <c r="E1170" s="423"/>
      <c r="F1170" s="64"/>
      <c r="G1170" s="431"/>
      <c r="H1170" s="90"/>
      <c r="I1170" s="49"/>
      <c r="J1170" s="423" t="s">
        <v>98</v>
      </c>
      <c r="K1170" s="104" t="s">
        <v>99</v>
      </c>
      <c r="L1170" s="63">
        <v>4303850</v>
      </c>
      <c r="M1170" s="63">
        <v>4303850</v>
      </c>
      <c r="N1170" s="63"/>
      <c r="O1170" s="63"/>
      <c r="P1170" s="63"/>
      <c r="Q1170" s="451">
        <f t="shared" si="423"/>
        <v>4303850</v>
      </c>
    </row>
    <row r="1171" spans="1:17" ht="15.75" customHeight="1">
      <c r="A1171" s="467"/>
      <c r="B1171" s="431">
        <v>71956000</v>
      </c>
      <c r="C1171" s="423" t="s">
        <v>10</v>
      </c>
      <c r="D1171" s="423"/>
      <c r="E1171" s="423"/>
      <c r="F1171" s="63"/>
      <c r="G1171" s="431"/>
      <c r="H1171" s="90"/>
      <c r="I1171" s="49"/>
      <c r="J1171" s="423" t="s">
        <v>100</v>
      </c>
      <c r="K1171" s="50">
        <v>21</v>
      </c>
      <c r="L1171" s="63">
        <f>ROUND((L1170+L1169)*2.14%,2)</f>
        <v>150467.74</v>
      </c>
      <c r="M1171" s="63">
        <f>L1171</f>
        <v>150467.74</v>
      </c>
      <c r="N1171" s="88"/>
      <c r="O1171" s="88"/>
      <c r="P1171" s="403"/>
      <c r="Q1171" s="451">
        <f t="shared" si="423"/>
        <v>150467.74</v>
      </c>
    </row>
    <row r="1172" spans="1:17" ht="15.75" customHeight="1">
      <c r="A1172" s="465">
        <v>25</v>
      </c>
      <c r="B1172" s="431">
        <v>71956000</v>
      </c>
      <c r="C1172" s="423" t="s">
        <v>10</v>
      </c>
      <c r="D1172" s="423" t="s">
        <v>10</v>
      </c>
      <c r="E1172" s="423" t="s">
        <v>209</v>
      </c>
      <c r="F1172" s="49" t="s">
        <v>153</v>
      </c>
      <c r="G1172" s="431" t="s">
        <v>38</v>
      </c>
      <c r="H1172" s="63">
        <v>3606.9</v>
      </c>
      <c r="I1172" s="49">
        <v>119</v>
      </c>
      <c r="J1172" s="423" t="s">
        <v>39</v>
      </c>
      <c r="K1172" s="50" t="s">
        <v>2</v>
      </c>
      <c r="L1172" s="63">
        <f>L1173+L1174</f>
        <v>4469888.47</v>
      </c>
      <c r="M1172" s="63">
        <f t="shared" ref="M1172:P1172" si="434">M1173+M1174</f>
        <v>4469888.47</v>
      </c>
      <c r="N1172" s="63">
        <f t="shared" si="434"/>
        <v>0</v>
      </c>
      <c r="O1172" s="63">
        <f t="shared" si="434"/>
        <v>0</v>
      </c>
      <c r="P1172" s="63">
        <f t="shared" si="434"/>
        <v>0</v>
      </c>
      <c r="Q1172" s="451">
        <f t="shared" si="423"/>
        <v>4469888.47</v>
      </c>
    </row>
    <row r="1173" spans="1:17" ht="15.75" customHeight="1">
      <c r="A1173" s="466"/>
      <c r="B1173" s="431">
        <v>71956000</v>
      </c>
      <c r="C1173" s="423" t="s">
        <v>10</v>
      </c>
      <c r="D1173" s="423"/>
      <c r="E1173" s="423"/>
      <c r="F1173" s="64"/>
      <c r="G1173" s="431"/>
      <c r="H1173" s="90"/>
      <c r="I1173" s="49"/>
      <c r="J1173" s="423" t="s">
        <v>101</v>
      </c>
      <c r="K1173" s="67" t="s">
        <v>102</v>
      </c>
      <c r="L1173" s="63">
        <v>4376237</v>
      </c>
      <c r="M1173" s="63">
        <v>4376237</v>
      </c>
      <c r="N1173" s="63"/>
      <c r="O1173" s="63"/>
      <c r="P1173" s="63"/>
      <c r="Q1173" s="451">
        <f t="shared" si="423"/>
        <v>4376237</v>
      </c>
    </row>
    <row r="1174" spans="1:17" ht="15.75" customHeight="1">
      <c r="A1174" s="467"/>
      <c r="B1174" s="431">
        <v>71956000</v>
      </c>
      <c r="C1174" s="423" t="s">
        <v>10</v>
      </c>
      <c r="D1174" s="423"/>
      <c r="E1174" s="423"/>
      <c r="F1174" s="63"/>
      <c r="G1174" s="431"/>
      <c r="H1174" s="90"/>
      <c r="I1174" s="49"/>
      <c r="J1174" s="423" t="s">
        <v>100</v>
      </c>
      <c r="K1174" s="50">
        <v>21</v>
      </c>
      <c r="L1174" s="63">
        <f>ROUND(L1173*2.14%,2)</f>
        <v>93651.47</v>
      </c>
      <c r="M1174" s="63">
        <f>L1174</f>
        <v>93651.47</v>
      </c>
      <c r="N1174" s="88"/>
      <c r="O1174" s="88"/>
      <c r="P1174" s="403"/>
      <c r="Q1174" s="451">
        <f t="shared" si="423"/>
        <v>93651.47</v>
      </c>
    </row>
    <row r="1175" spans="1:17" ht="15.75" customHeight="1">
      <c r="A1175" s="465">
        <v>26</v>
      </c>
      <c r="B1175" s="431">
        <v>71956000</v>
      </c>
      <c r="C1175" s="423" t="s">
        <v>10</v>
      </c>
      <c r="D1175" s="423" t="s">
        <v>10</v>
      </c>
      <c r="E1175" s="423" t="s">
        <v>209</v>
      </c>
      <c r="F1175" s="64" t="s">
        <v>154</v>
      </c>
      <c r="G1175" s="431" t="s">
        <v>38</v>
      </c>
      <c r="H1175" s="63">
        <v>4651.3999999999996</v>
      </c>
      <c r="I1175" s="49">
        <v>168</v>
      </c>
      <c r="J1175" s="423" t="s">
        <v>39</v>
      </c>
      <c r="K1175" s="50" t="s">
        <v>2</v>
      </c>
      <c r="L1175" s="63">
        <f>L1176+L1177+L1178</f>
        <v>10476260.789999999</v>
      </c>
      <c r="M1175" s="63">
        <f t="shared" ref="M1175:P1175" si="435">M1176+M1177+M1178</f>
        <v>10476260.789999999</v>
      </c>
      <c r="N1175" s="63">
        <f t="shared" si="435"/>
        <v>0</v>
      </c>
      <c r="O1175" s="63">
        <f t="shared" si="435"/>
        <v>0</v>
      </c>
      <c r="P1175" s="63">
        <f t="shared" si="435"/>
        <v>0</v>
      </c>
      <c r="Q1175" s="451">
        <f t="shared" si="423"/>
        <v>10476260.789999999</v>
      </c>
    </row>
    <row r="1176" spans="1:17" ht="15.75" customHeight="1">
      <c r="A1176" s="466"/>
      <c r="B1176" s="431">
        <v>71956000</v>
      </c>
      <c r="C1176" s="423" t="s">
        <v>10</v>
      </c>
      <c r="D1176" s="423"/>
      <c r="E1176" s="423"/>
      <c r="F1176" s="64"/>
      <c r="G1176" s="431"/>
      <c r="H1176" s="90"/>
      <c r="I1176" s="49"/>
      <c r="J1176" s="423" t="s">
        <v>101</v>
      </c>
      <c r="K1176" s="67" t="s">
        <v>102</v>
      </c>
      <c r="L1176" s="63">
        <v>5580107</v>
      </c>
      <c r="M1176" s="63">
        <v>5580107</v>
      </c>
      <c r="N1176" s="63"/>
      <c r="O1176" s="63"/>
      <c r="P1176" s="63"/>
      <c r="Q1176" s="451">
        <f t="shared" si="423"/>
        <v>5580107</v>
      </c>
    </row>
    <row r="1177" spans="1:17" ht="15.75" customHeight="1">
      <c r="A1177" s="466"/>
      <c r="B1177" s="431">
        <v>71956000</v>
      </c>
      <c r="C1177" s="423" t="s">
        <v>10</v>
      </c>
      <c r="D1177" s="423"/>
      <c r="E1177" s="423"/>
      <c r="F1177" s="64"/>
      <c r="G1177" s="431"/>
      <c r="H1177" s="90"/>
      <c r="I1177" s="49"/>
      <c r="J1177" s="423" t="s">
        <v>98</v>
      </c>
      <c r="K1177" s="104" t="s">
        <v>99</v>
      </c>
      <c r="L1177" s="63">
        <v>4676659</v>
      </c>
      <c r="M1177" s="63">
        <v>4676659</v>
      </c>
      <c r="N1177" s="63"/>
      <c r="O1177" s="63"/>
      <c r="P1177" s="63"/>
      <c r="Q1177" s="451">
        <f t="shared" si="423"/>
        <v>4676659</v>
      </c>
    </row>
    <row r="1178" spans="1:17" ht="15.75" customHeight="1">
      <c r="A1178" s="467"/>
      <c r="B1178" s="431">
        <v>71956000</v>
      </c>
      <c r="C1178" s="423" t="s">
        <v>10</v>
      </c>
      <c r="D1178" s="423"/>
      <c r="E1178" s="423"/>
      <c r="F1178" s="63"/>
      <c r="G1178" s="431"/>
      <c r="H1178" s="90"/>
      <c r="I1178" s="49"/>
      <c r="J1178" s="423" t="s">
        <v>100</v>
      </c>
      <c r="K1178" s="50">
        <v>21</v>
      </c>
      <c r="L1178" s="63">
        <f>ROUND((L1177+L1176)*2.14%,2)</f>
        <v>219494.79</v>
      </c>
      <c r="M1178" s="63">
        <f>L1178</f>
        <v>219494.79</v>
      </c>
      <c r="N1178" s="88"/>
      <c r="O1178" s="88"/>
      <c r="P1178" s="403"/>
      <c r="Q1178" s="451">
        <f t="shared" si="423"/>
        <v>219494.79</v>
      </c>
    </row>
    <row r="1179" spans="1:17" ht="15.75" customHeight="1">
      <c r="A1179" s="465">
        <v>27</v>
      </c>
      <c r="B1179" s="431">
        <v>71956000</v>
      </c>
      <c r="C1179" s="423" t="s">
        <v>10</v>
      </c>
      <c r="D1179" s="423" t="s">
        <v>10</v>
      </c>
      <c r="E1179" s="423" t="s">
        <v>209</v>
      </c>
      <c r="F1179" s="64" t="s">
        <v>210</v>
      </c>
      <c r="G1179" s="431" t="s">
        <v>38</v>
      </c>
      <c r="H1179" s="63">
        <v>13701.1</v>
      </c>
      <c r="I1179" s="49">
        <v>686</v>
      </c>
      <c r="J1179" s="423" t="s">
        <v>39</v>
      </c>
      <c r="K1179" s="50" t="s">
        <v>2</v>
      </c>
      <c r="L1179" s="63">
        <f>L1180+L1181</f>
        <v>7579299.7199999997</v>
      </c>
      <c r="M1179" s="63">
        <f t="shared" ref="M1179:P1179" si="436">M1180+M1181</f>
        <v>7579299.7199999997</v>
      </c>
      <c r="N1179" s="63">
        <f t="shared" si="436"/>
        <v>0</v>
      </c>
      <c r="O1179" s="63">
        <f t="shared" si="436"/>
        <v>0</v>
      </c>
      <c r="P1179" s="63">
        <f t="shared" si="436"/>
        <v>0</v>
      </c>
      <c r="Q1179" s="451">
        <f t="shared" si="423"/>
        <v>7579299.7199999997</v>
      </c>
    </row>
    <row r="1180" spans="1:17" ht="15.75" customHeight="1">
      <c r="A1180" s="466"/>
      <c r="B1180" s="431">
        <v>71956000</v>
      </c>
      <c r="C1180" s="423" t="s">
        <v>10</v>
      </c>
      <c r="D1180" s="423"/>
      <c r="E1180" s="423"/>
      <c r="F1180" s="64"/>
      <c r="G1180" s="431"/>
      <c r="H1180" s="90"/>
      <c r="I1180" s="49"/>
      <c r="J1180" s="423" t="s">
        <v>101</v>
      </c>
      <c r="K1180" s="67" t="s">
        <v>102</v>
      </c>
      <c r="L1180" s="63">
        <v>7420501</v>
      </c>
      <c r="M1180" s="63">
        <v>7420501</v>
      </c>
      <c r="N1180" s="63"/>
      <c r="O1180" s="63"/>
      <c r="P1180" s="63"/>
      <c r="Q1180" s="451">
        <f t="shared" si="423"/>
        <v>7420501</v>
      </c>
    </row>
    <row r="1181" spans="1:17" ht="15.75" customHeight="1">
      <c r="A1181" s="467"/>
      <c r="B1181" s="431">
        <v>71956000</v>
      </c>
      <c r="C1181" s="423" t="s">
        <v>10</v>
      </c>
      <c r="D1181" s="423"/>
      <c r="E1181" s="423"/>
      <c r="F1181" s="63"/>
      <c r="G1181" s="431"/>
      <c r="H1181" s="90"/>
      <c r="I1181" s="49"/>
      <c r="J1181" s="423" t="s">
        <v>100</v>
      </c>
      <c r="K1181" s="50">
        <v>21</v>
      </c>
      <c r="L1181" s="63">
        <f>ROUND(L1180*2.14%,2)</f>
        <v>158798.72</v>
      </c>
      <c r="M1181" s="63">
        <f>L1181</f>
        <v>158798.72</v>
      </c>
      <c r="N1181" s="88"/>
      <c r="O1181" s="88"/>
      <c r="P1181" s="403"/>
      <c r="Q1181" s="451">
        <f t="shared" si="423"/>
        <v>158798.72</v>
      </c>
    </row>
    <row r="1182" spans="1:17" ht="15.75" customHeight="1">
      <c r="A1182" s="465">
        <v>28</v>
      </c>
      <c r="B1182" s="431">
        <v>71956000</v>
      </c>
      <c r="C1182" s="423" t="s">
        <v>10</v>
      </c>
      <c r="D1182" s="423" t="s">
        <v>10</v>
      </c>
      <c r="E1182" s="423" t="s">
        <v>209</v>
      </c>
      <c r="F1182" s="64" t="s">
        <v>111</v>
      </c>
      <c r="G1182" s="431" t="s">
        <v>38</v>
      </c>
      <c r="H1182" s="63">
        <v>8100.14</v>
      </c>
      <c r="I1182" s="49">
        <v>306</v>
      </c>
      <c r="J1182" s="423" t="s">
        <v>39</v>
      </c>
      <c r="K1182" s="50" t="s">
        <v>2</v>
      </c>
      <c r="L1182" s="63">
        <f>L1183+L1184</f>
        <v>9782992.6899999995</v>
      </c>
      <c r="M1182" s="63">
        <f t="shared" ref="M1182:P1182" si="437">M1183+M1184</f>
        <v>9782992.6899999995</v>
      </c>
      <c r="N1182" s="63">
        <f t="shared" si="437"/>
        <v>0</v>
      </c>
      <c r="O1182" s="63">
        <f t="shared" si="437"/>
        <v>0</v>
      </c>
      <c r="P1182" s="63">
        <f t="shared" si="437"/>
        <v>0</v>
      </c>
      <c r="Q1182" s="451">
        <f t="shared" si="423"/>
        <v>9782992.6899999995</v>
      </c>
    </row>
    <row r="1183" spans="1:17" ht="15.75" customHeight="1">
      <c r="A1183" s="466"/>
      <c r="B1183" s="431">
        <v>71956000</v>
      </c>
      <c r="C1183" s="423" t="s">
        <v>10</v>
      </c>
      <c r="D1183" s="423"/>
      <c r="E1183" s="423"/>
      <c r="F1183" s="64"/>
      <c r="G1183" s="431"/>
      <c r="H1183" s="90"/>
      <c r="I1183" s="49"/>
      <c r="J1183" s="423" t="s">
        <v>101</v>
      </c>
      <c r="K1183" s="67" t="s">
        <v>102</v>
      </c>
      <c r="L1183" s="63">
        <v>9578023</v>
      </c>
      <c r="M1183" s="63">
        <v>9578023</v>
      </c>
      <c r="N1183" s="63"/>
      <c r="O1183" s="63"/>
      <c r="P1183" s="63"/>
      <c r="Q1183" s="451">
        <f t="shared" si="423"/>
        <v>9578023</v>
      </c>
    </row>
    <row r="1184" spans="1:17" ht="15.75" customHeight="1">
      <c r="A1184" s="467"/>
      <c r="B1184" s="431">
        <v>71956000</v>
      </c>
      <c r="C1184" s="423" t="s">
        <v>10</v>
      </c>
      <c r="D1184" s="423"/>
      <c r="E1184" s="423"/>
      <c r="F1184" s="63"/>
      <c r="G1184" s="431"/>
      <c r="H1184" s="90"/>
      <c r="I1184" s="49"/>
      <c r="J1184" s="423" t="s">
        <v>100</v>
      </c>
      <c r="K1184" s="50">
        <v>21</v>
      </c>
      <c r="L1184" s="63">
        <f>ROUND(L1183*2.14%,2)</f>
        <v>204969.69</v>
      </c>
      <c r="M1184" s="63">
        <f>L1184</f>
        <v>204969.69</v>
      </c>
      <c r="N1184" s="88"/>
      <c r="O1184" s="88"/>
      <c r="P1184" s="403"/>
      <c r="Q1184" s="451">
        <f t="shared" si="423"/>
        <v>204969.69</v>
      </c>
    </row>
    <row r="1185" spans="1:17" ht="15.75" customHeight="1">
      <c r="A1185" s="465">
        <v>29</v>
      </c>
      <c r="B1185" s="431">
        <v>71956000</v>
      </c>
      <c r="C1185" s="423" t="s">
        <v>10</v>
      </c>
      <c r="D1185" s="423" t="s">
        <v>10</v>
      </c>
      <c r="E1185" s="423" t="s">
        <v>209</v>
      </c>
      <c r="F1185" s="64" t="s">
        <v>134</v>
      </c>
      <c r="G1185" s="431" t="s">
        <v>38</v>
      </c>
      <c r="H1185" s="63">
        <v>9243.7999999999993</v>
      </c>
      <c r="I1185" s="49">
        <v>459</v>
      </c>
      <c r="J1185" s="423" t="s">
        <v>39</v>
      </c>
      <c r="K1185" s="50" t="s">
        <v>2</v>
      </c>
      <c r="L1185" s="63">
        <f>L1186+L1187</f>
        <v>5182543.7699999996</v>
      </c>
      <c r="M1185" s="63">
        <f t="shared" ref="M1185:P1185" si="438">M1186+M1187</f>
        <v>5182543.7699999996</v>
      </c>
      <c r="N1185" s="63">
        <f t="shared" si="438"/>
        <v>0</v>
      </c>
      <c r="O1185" s="63">
        <f t="shared" si="438"/>
        <v>0</v>
      </c>
      <c r="P1185" s="63">
        <f t="shared" si="438"/>
        <v>0</v>
      </c>
      <c r="Q1185" s="451">
        <f t="shared" si="423"/>
        <v>5182543.7699999996</v>
      </c>
    </row>
    <row r="1186" spans="1:17" ht="15.75" customHeight="1">
      <c r="A1186" s="466"/>
      <c r="B1186" s="431">
        <v>71956000</v>
      </c>
      <c r="C1186" s="423" t="s">
        <v>10</v>
      </c>
      <c r="D1186" s="423"/>
      <c r="E1186" s="423"/>
      <c r="F1186" s="64"/>
      <c r="G1186" s="431"/>
      <c r="H1186" s="90"/>
      <c r="I1186" s="49"/>
      <c r="J1186" s="423" t="s">
        <v>101</v>
      </c>
      <c r="K1186" s="67" t="s">
        <v>102</v>
      </c>
      <c r="L1186" s="63">
        <v>5073961</v>
      </c>
      <c r="M1186" s="63">
        <v>5073961</v>
      </c>
      <c r="N1186" s="63"/>
      <c r="O1186" s="63"/>
      <c r="P1186" s="63"/>
      <c r="Q1186" s="451">
        <f t="shared" si="423"/>
        <v>5073961</v>
      </c>
    </row>
    <row r="1187" spans="1:17" ht="15.75" customHeight="1">
      <c r="A1187" s="467"/>
      <c r="B1187" s="431">
        <v>71956000</v>
      </c>
      <c r="C1187" s="423" t="s">
        <v>10</v>
      </c>
      <c r="D1187" s="423"/>
      <c r="E1187" s="423"/>
      <c r="F1187" s="63"/>
      <c r="G1187" s="431"/>
      <c r="H1187" s="90"/>
      <c r="I1187" s="49"/>
      <c r="J1187" s="423" t="s">
        <v>100</v>
      </c>
      <c r="K1187" s="50">
        <v>21</v>
      </c>
      <c r="L1187" s="63">
        <f>ROUND(L1186*2.14%,2)</f>
        <v>108582.77</v>
      </c>
      <c r="M1187" s="63">
        <f>L1187</f>
        <v>108582.77</v>
      </c>
      <c r="N1187" s="88"/>
      <c r="O1187" s="88"/>
      <c r="P1187" s="403"/>
      <c r="Q1187" s="451">
        <f t="shared" si="423"/>
        <v>108582.77</v>
      </c>
    </row>
    <row r="1188" spans="1:17" ht="15.75" customHeight="1">
      <c r="A1188" s="465">
        <v>30</v>
      </c>
      <c r="B1188" s="431">
        <v>71956000</v>
      </c>
      <c r="C1188" s="423" t="s">
        <v>10</v>
      </c>
      <c r="D1188" s="423" t="s">
        <v>10</v>
      </c>
      <c r="E1188" s="423" t="s">
        <v>209</v>
      </c>
      <c r="F1188" s="64" t="s">
        <v>140</v>
      </c>
      <c r="G1188" s="431" t="s">
        <v>38</v>
      </c>
      <c r="H1188" s="63">
        <v>7419</v>
      </c>
      <c r="I1188" s="49">
        <v>206</v>
      </c>
      <c r="J1188" s="423" t="s">
        <v>39</v>
      </c>
      <c r="K1188" s="50" t="s">
        <v>2</v>
      </c>
      <c r="L1188" s="63">
        <f>L1189+L1190</f>
        <v>7013657.5899999999</v>
      </c>
      <c r="M1188" s="63">
        <f t="shared" ref="M1188:P1188" si="439">M1189+M1190</f>
        <v>7013657.5899999999</v>
      </c>
      <c r="N1188" s="63">
        <f t="shared" si="439"/>
        <v>0</v>
      </c>
      <c r="O1188" s="63">
        <f t="shared" si="439"/>
        <v>0</v>
      </c>
      <c r="P1188" s="63">
        <f t="shared" si="439"/>
        <v>0</v>
      </c>
      <c r="Q1188" s="451">
        <f t="shared" si="423"/>
        <v>7013657.5899999999</v>
      </c>
    </row>
    <row r="1189" spans="1:17" ht="15.75" customHeight="1">
      <c r="A1189" s="466"/>
      <c r="B1189" s="431">
        <v>71956000</v>
      </c>
      <c r="C1189" s="423" t="s">
        <v>10</v>
      </c>
      <c r="D1189" s="423"/>
      <c r="E1189" s="423"/>
      <c r="F1189" s="64"/>
      <c r="G1189" s="431"/>
      <c r="H1189" s="90"/>
      <c r="I1189" s="49"/>
      <c r="J1189" s="423" t="s">
        <v>101</v>
      </c>
      <c r="K1189" s="67" t="s">
        <v>102</v>
      </c>
      <c r="L1189" s="63">
        <v>6866710</v>
      </c>
      <c r="M1189" s="63">
        <v>6866710</v>
      </c>
      <c r="N1189" s="63"/>
      <c r="O1189" s="63"/>
      <c r="P1189" s="63"/>
      <c r="Q1189" s="451">
        <f t="shared" si="423"/>
        <v>6866710</v>
      </c>
    </row>
    <row r="1190" spans="1:17" ht="15.75" customHeight="1">
      <c r="A1190" s="467"/>
      <c r="B1190" s="431">
        <v>71956000</v>
      </c>
      <c r="C1190" s="423" t="s">
        <v>10</v>
      </c>
      <c r="D1190" s="423"/>
      <c r="E1190" s="423"/>
      <c r="F1190" s="63"/>
      <c r="G1190" s="431"/>
      <c r="H1190" s="90"/>
      <c r="I1190" s="49"/>
      <c r="J1190" s="423" t="s">
        <v>100</v>
      </c>
      <c r="K1190" s="50">
        <v>21</v>
      </c>
      <c r="L1190" s="63">
        <f>ROUND(L1189*2.14%,2)</f>
        <v>146947.59</v>
      </c>
      <c r="M1190" s="63">
        <f>L1190</f>
        <v>146947.59</v>
      </c>
      <c r="N1190" s="88"/>
      <c r="O1190" s="88"/>
      <c r="P1190" s="403"/>
      <c r="Q1190" s="451">
        <f t="shared" si="423"/>
        <v>146947.59</v>
      </c>
    </row>
    <row r="1191" spans="1:17" ht="15.75" customHeight="1">
      <c r="A1191" s="465">
        <v>31</v>
      </c>
      <c r="B1191" s="431">
        <v>71956000</v>
      </c>
      <c r="C1191" s="423" t="s">
        <v>10</v>
      </c>
      <c r="D1191" s="423" t="s">
        <v>10</v>
      </c>
      <c r="E1191" s="423" t="s">
        <v>209</v>
      </c>
      <c r="F1191" s="49" t="s">
        <v>74</v>
      </c>
      <c r="G1191" s="431" t="s">
        <v>38</v>
      </c>
      <c r="H1191" s="63">
        <v>7435.3</v>
      </c>
      <c r="I1191" s="49">
        <v>221</v>
      </c>
      <c r="J1191" s="423" t="s">
        <v>39</v>
      </c>
      <c r="K1191" s="50" t="s">
        <v>2</v>
      </c>
      <c r="L1191" s="63">
        <f>L1192+L1193</f>
        <v>6796176</v>
      </c>
      <c r="M1191" s="63">
        <f t="shared" ref="M1191:P1191" si="440">M1192+M1193</f>
        <v>6796176</v>
      </c>
      <c r="N1191" s="63">
        <f t="shared" si="440"/>
        <v>0</v>
      </c>
      <c r="O1191" s="63">
        <f t="shared" si="440"/>
        <v>0</v>
      </c>
      <c r="P1191" s="63">
        <f t="shared" si="440"/>
        <v>0</v>
      </c>
      <c r="Q1191" s="451">
        <f t="shared" si="423"/>
        <v>6796176</v>
      </c>
    </row>
    <row r="1192" spans="1:17" ht="15.75" customHeight="1">
      <c r="A1192" s="466"/>
      <c r="B1192" s="431">
        <v>71956000</v>
      </c>
      <c r="C1192" s="423" t="s">
        <v>10</v>
      </c>
      <c r="D1192" s="423"/>
      <c r="E1192" s="423"/>
      <c r="F1192" s="64"/>
      <c r="G1192" s="431"/>
      <c r="H1192" s="90"/>
      <c r="I1192" s="49"/>
      <c r="J1192" s="423" t="s">
        <v>101</v>
      </c>
      <c r="K1192" s="67" t="s">
        <v>102</v>
      </c>
      <c r="L1192" s="63">
        <v>6653785</v>
      </c>
      <c r="M1192" s="63">
        <v>6653785</v>
      </c>
      <c r="N1192" s="63"/>
      <c r="O1192" s="63"/>
      <c r="P1192" s="63"/>
      <c r="Q1192" s="451">
        <f t="shared" si="423"/>
        <v>6653785</v>
      </c>
    </row>
    <row r="1193" spans="1:17" ht="15.75" customHeight="1">
      <c r="A1193" s="467"/>
      <c r="B1193" s="431">
        <v>71956000</v>
      </c>
      <c r="C1193" s="423" t="s">
        <v>10</v>
      </c>
      <c r="D1193" s="423"/>
      <c r="E1193" s="423"/>
      <c r="F1193" s="63"/>
      <c r="G1193" s="431"/>
      <c r="H1193" s="90"/>
      <c r="I1193" s="49"/>
      <c r="J1193" s="423" t="s">
        <v>100</v>
      </c>
      <c r="K1193" s="50">
        <v>21</v>
      </c>
      <c r="L1193" s="63">
        <f>ROUND(L1192*2.14%,2)</f>
        <v>142391</v>
      </c>
      <c r="M1193" s="63">
        <f>L1193</f>
        <v>142391</v>
      </c>
      <c r="N1193" s="88"/>
      <c r="O1193" s="88"/>
      <c r="P1193" s="403"/>
      <c r="Q1193" s="451">
        <f t="shared" si="423"/>
        <v>142391</v>
      </c>
    </row>
    <row r="1194" spans="1:17" ht="15.75" customHeight="1">
      <c r="A1194" s="465">
        <v>32</v>
      </c>
      <c r="B1194" s="431">
        <v>71956000</v>
      </c>
      <c r="C1194" s="423" t="s">
        <v>10</v>
      </c>
      <c r="D1194" s="423" t="s">
        <v>10</v>
      </c>
      <c r="E1194" s="423" t="s">
        <v>209</v>
      </c>
      <c r="F1194" s="64" t="s">
        <v>207</v>
      </c>
      <c r="G1194" s="431" t="s">
        <v>38</v>
      </c>
      <c r="H1194" s="63">
        <v>4944.8</v>
      </c>
      <c r="I1194" s="49">
        <v>159</v>
      </c>
      <c r="J1194" s="423" t="s">
        <v>39</v>
      </c>
      <c r="K1194" s="50" t="s">
        <v>2</v>
      </c>
      <c r="L1194" s="63">
        <f>L1195+L1196</f>
        <v>5918913.9199999999</v>
      </c>
      <c r="M1194" s="63">
        <f t="shared" ref="M1194:P1194" si="441">M1195+M1196</f>
        <v>5918913.9199999999</v>
      </c>
      <c r="N1194" s="63">
        <f t="shared" si="441"/>
        <v>0</v>
      </c>
      <c r="O1194" s="63">
        <f t="shared" si="441"/>
        <v>0</v>
      </c>
      <c r="P1194" s="63">
        <f t="shared" si="441"/>
        <v>0</v>
      </c>
      <c r="Q1194" s="451">
        <f t="shared" si="423"/>
        <v>5918913.9199999999</v>
      </c>
    </row>
    <row r="1195" spans="1:17" ht="15.75" customHeight="1">
      <c r="A1195" s="466"/>
      <c r="B1195" s="431">
        <v>71956000</v>
      </c>
      <c r="C1195" s="423" t="s">
        <v>10</v>
      </c>
      <c r="D1195" s="423"/>
      <c r="E1195" s="423"/>
      <c r="F1195" s="64"/>
      <c r="G1195" s="431"/>
      <c r="H1195" s="90"/>
      <c r="I1195" s="49"/>
      <c r="J1195" s="423" t="s">
        <v>101</v>
      </c>
      <c r="K1195" s="67" t="s">
        <v>102</v>
      </c>
      <c r="L1195" s="63">
        <v>5794903</v>
      </c>
      <c r="M1195" s="63">
        <v>5794903</v>
      </c>
      <c r="N1195" s="63"/>
      <c r="O1195" s="63"/>
      <c r="P1195" s="63"/>
      <c r="Q1195" s="451">
        <f t="shared" si="423"/>
        <v>5794903</v>
      </c>
    </row>
    <row r="1196" spans="1:17" ht="15.75" customHeight="1">
      <c r="A1196" s="467"/>
      <c r="B1196" s="431">
        <v>71956000</v>
      </c>
      <c r="C1196" s="423" t="s">
        <v>10</v>
      </c>
      <c r="D1196" s="423"/>
      <c r="E1196" s="423"/>
      <c r="F1196" s="63"/>
      <c r="G1196" s="431"/>
      <c r="H1196" s="90"/>
      <c r="I1196" s="49"/>
      <c r="J1196" s="423" t="s">
        <v>100</v>
      </c>
      <c r="K1196" s="50">
        <v>21</v>
      </c>
      <c r="L1196" s="63">
        <f>ROUND(L1195*2.14%,2)</f>
        <v>124010.92</v>
      </c>
      <c r="M1196" s="63">
        <f>L1196</f>
        <v>124010.92</v>
      </c>
      <c r="N1196" s="88"/>
      <c r="O1196" s="88"/>
      <c r="P1196" s="403"/>
      <c r="Q1196" s="451">
        <f t="shared" si="423"/>
        <v>124010.92</v>
      </c>
    </row>
    <row r="1197" spans="1:17" ht="15.75" customHeight="1">
      <c r="A1197" s="465">
        <v>33</v>
      </c>
      <c r="B1197" s="431">
        <v>71956000</v>
      </c>
      <c r="C1197" s="423" t="s">
        <v>10</v>
      </c>
      <c r="D1197" s="423" t="s">
        <v>10</v>
      </c>
      <c r="E1197" s="423" t="s">
        <v>209</v>
      </c>
      <c r="F1197" s="64" t="s">
        <v>181</v>
      </c>
      <c r="G1197" s="431" t="s">
        <v>38</v>
      </c>
      <c r="H1197" s="63">
        <v>7769.2</v>
      </c>
      <c r="I1197" s="49">
        <v>328</v>
      </c>
      <c r="J1197" s="423" t="s">
        <v>39</v>
      </c>
      <c r="K1197" s="50" t="s">
        <v>2</v>
      </c>
      <c r="L1197" s="63">
        <f>L1198+L1199</f>
        <v>7410262.1100000003</v>
      </c>
      <c r="M1197" s="63">
        <f t="shared" ref="M1197:P1197" si="442">M1198+M1199</f>
        <v>7410262.1100000003</v>
      </c>
      <c r="N1197" s="63">
        <f t="shared" si="442"/>
        <v>0</v>
      </c>
      <c r="O1197" s="63">
        <f t="shared" si="442"/>
        <v>0</v>
      </c>
      <c r="P1197" s="63">
        <f t="shared" si="442"/>
        <v>0</v>
      </c>
      <c r="Q1197" s="451">
        <f t="shared" si="423"/>
        <v>7410262.1100000003</v>
      </c>
    </row>
    <row r="1198" spans="1:17" ht="15.75" customHeight="1">
      <c r="A1198" s="466"/>
      <c r="B1198" s="431">
        <v>71956000</v>
      </c>
      <c r="C1198" s="423" t="s">
        <v>10</v>
      </c>
      <c r="D1198" s="423"/>
      <c r="E1198" s="423"/>
      <c r="F1198" s="64"/>
      <c r="G1198" s="431"/>
      <c r="H1198" s="90"/>
      <c r="I1198" s="49"/>
      <c r="J1198" s="423" t="s">
        <v>101</v>
      </c>
      <c r="K1198" s="67" t="s">
        <v>102</v>
      </c>
      <c r="L1198" s="63">
        <v>7255005</v>
      </c>
      <c r="M1198" s="63">
        <v>7255005</v>
      </c>
      <c r="N1198" s="63"/>
      <c r="O1198" s="63"/>
      <c r="P1198" s="63"/>
      <c r="Q1198" s="451">
        <f t="shared" si="423"/>
        <v>7255005</v>
      </c>
    </row>
    <row r="1199" spans="1:17" ht="15.75" customHeight="1">
      <c r="A1199" s="467"/>
      <c r="B1199" s="431">
        <v>71956000</v>
      </c>
      <c r="C1199" s="423" t="s">
        <v>10</v>
      </c>
      <c r="D1199" s="423"/>
      <c r="E1199" s="423"/>
      <c r="F1199" s="63"/>
      <c r="G1199" s="431"/>
      <c r="H1199" s="90"/>
      <c r="I1199" s="49"/>
      <c r="J1199" s="423" t="s">
        <v>100</v>
      </c>
      <c r="K1199" s="50">
        <v>21</v>
      </c>
      <c r="L1199" s="63">
        <f>ROUND(L1198*2.14%,2)</f>
        <v>155257.10999999999</v>
      </c>
      <c r="M1199" s="63">
        <f>L1199</f>
        <v>155257.10999999999</v>
      </c>
      <c r="N1199" s="88"/>
      <c r="O1199" s="88"/>
      <c r="P1199" s="403"/>
      <c r="Q1199" s="451">
        <f t="shared" si="423"/>
        <v>155257.10999999999</v>
      </c>
    </row>
    <row r="1200" spans="1:17" ht="15.75" customHeight="1">
      <c r="A1200" s="465">
        <v>34</v>
      </c>
      <c r="B1200" s="431">
        <v>71956000</v>
      </c>
      <c r="C1200" s="423" t="s">
        <v>10</v>
      </c>
      <c r="D1200" s="423" t="s">
        <v>10</v>
      </c>
      <c r="E1200" s="423" t="s">
        <v>87</v>
      </c>
      <c r="F1200" s="64" t="s">
        <v>155</v>
      </c>
      <c r="G1200" s="431" t="s">
        <v>38</v>
      </c>
      <c r="H1200" s="63">
        <v>2153.6999999999998</v>
      </c>
      <c r="I1200" s="49">
        <v>65</v>
      </c>
      <c r="J1200" s="423" t="s">
        <v>39</v>
      </c>
      <c r="K1200" s="50" t="s">
        <v>2</v>
      </c>
      <c r="L1200" s="63">
        <f>L1201+L1202+L1203+L1204</f>
        <v>4669251.45</v>
      </c>
      <c r="M1200" s="63">
        <f t="shared" ref="M1200:P1200" si="443">M1201+M1202+M1203+M1204</f>
        <v>4669251.45</v>
      </c>
      <c r="N1200" s="63">
        <f t="shared" si="443"/>
        <v>0</v>
      </c>
      <c r="O1200" s="63">
        <f t="shared" si="443"/>
        <v>0</v>
      </c>
      <c r="P1200" s="63">
        <f t="shared" si="443"/>
        <v>0</v>
      </c>
      <c r="Q1200" s="451">
        <f t="shared" si="423"/>
        <v>4669251.45</v>
      </c>
    </row>
    <row r="1201" spans="1:17" ht="31.5" customHeight="1">
      <c r="A1201" s="466"/>
      <c r="B1201" s="431">
        <v>71956000</v>
      </c>
      <c r="C1201" s="423" t="s">
        <v>10</v>
      </c>
      <c r="D1201" s="423"/>
      <c r="E1201" s="423"/>
      <c r="F1201" s="64"/>
      <c r="G1201" s="431"/>
      <c r="H1201" s="90"/>
      <c r="I1201" s="49"/>
      <c r="J1201" s="423" t="s">
        <v>112</v>
      </c>
      <c r="K1201" s="67" t="s">
        <v>113</v>
      </c>
      <c r="L1201" s="63">
        <v>2395039</v>
      </c>
      <c r="M1201" s="63">
        <v>2395039</v>
      </c>
      <c r="N1201" s="63"/>
      <c r="O1201" s="63"/>
      <c r="P1201" s="63"/>
      <c r="Q1201" s="451">
        <f t="shared" si="423"/>
        <v>2395039</v>
      </c>
    </row>
    <row r="1202" spans="1:17" ht="31.5" customHeight="1">
      <c r="A1202" s="466"/>
      <c r="B1202" s="431">
        <v>71956000</v>
      </c>
      <c r="C1202" s="423" t="s">
        <v>10</v>
      </c>
      <c r="D1202" s="423"/>
      <c r="E1202" s="423"/>
      <c r="F1202" s="64"/>
      <c r="G1202" s="431"/>
      <c r="H1202" s="90"/>
      <c r="I1202" s="49"/>
      <c r="J1202" s="423" t="s">
        <v>105</v>
      </c>
      <c r="K1202" s="67" t="s">
        <v>106</v>
      </c>
      <c r="L1202" s="63">
        <v>1729280</v>
      </c>
      <c r="M1202" s="63">
        <v>1729280</v>
      </c>
      <c r="N1202" s="63"/>
      <c r="O1202" s="63"/>
      <c r="P1202" s="63"/>
      <c r="Q1202" s="451">
        <f t="shared" si="423"/>
        <v>1729280</v>
      </c>
    </row>
    <row r="1203" spans="1:17" ht="31.5" customHeight="1">
      <c r="A1203" s="466"/>
      <c r="B1203" s="431">
        <v>71956000</v>
      </c>
      <c r="C1203" s="423" t="s">
        <v>10</v>
      </c>
      <c r="D1203" s="423"/>
      <c r="E1203" s="423"/>
      <c r="F1203" s="64"/>
      <c r="G1203" s="431"/>
      <c r="H1203" s="90"/>
      <c r="I1203" s="49"/>
      <c r="J1203" s="423" t="s">
        <v>107</v>
      </c>
      <c r="K1203" s="67" t="s">
        <v>108</v>
      </c>
      <c r="L1203" s="63">
        <v>447104</v>
      </c>
      <c r="M1203" s="63">
        <v>447104</v>
      </c>
      <c r="N1203" s="63"/>
      <c r="O1203" s="63"/>
      <c r="P1203" s="63"/>
      <c r="Q1203" s="451">
        <f t="shared" si="423"/>
        <v>447104</v>
      </c>
    </row>
    <row r="1204" spans="1:17" ht="15.75" customHeight="1">
      <c r="A1204" s="467"/>
      <c r="B1204" s="431">
        <v>71956000</v>
      </c>
      <c r="C1204" s="423" t="s">
        <v>10</v>
      </c>
      <c r="D1204" s="423"/>
      <c r="E1204" s="423"/>
      <c r="F1204" s="63"/>
      <c r="G1204" s="431"/>
      <c r="H1204" s="90"/>
      <c r="I1204" s="49"/>
      <c r="J1204" s="423" t="s">
        <v>100</v>
      </c>
      <c r="K1204" s="50">
        <v>21</v>
      </c>
      <c r="L1204" s="63">
        <f>ROUND((L1203+L1202+L1201)*2.14%,2)</f>
        <v>97828.45</v>
      </c>
      <c r="M1204" s="63">
        <f>L1204</f>
        <v>97828.45</v>
      </c>
      <c r="N1204" s="88"/>
      <c r="O1204" s="88"/>
      <c r="P1204" s="403"/>
      <c r="Q1204" s="451">
        <f t="shared" si="423"/>
        <v>97828.45</v>
      </c>
    </row>
    <row r="1205" spans="1:17" ht="15.75" customHeight="1">
      <c r="A1205" s="420">
        <v>35</v>
      </c>
      <c r="B1205" s="448">
        <v>71956000</v>
      </c>
      <c r="C1205" s="454" t="s">
        <v>10</v>
      </c>
      <c r="D1205" s="454" t="s">
        <v>10</v>
      </c>
      <c r="E1205" s="454" t="s">
        <v>356</v>
      </c>
      <c r="F1205" s="261" t="s">
        <v>357</v>
      </c>
      <c r="G1205" s="448" t="s">
        <v>38</v>
      </c>
      <c r="H1205" s="261">
        <v>594.20000000000005</v>
      </c>
      <c r="I1205" s="238">
        <v>35</v>
      </c>
      <c r="J1205" s="454" t="s">
        <v>39</v>
      </c>
      <c r="K1205" s="253" t="s">
        <v>2</v>
      </c>
      <c r="L1205" s="261">
        <f>L1206+L1207+L1208+L1209+L1210</f>
        <v>4416284</v>
      </c>
      <c r="M1205" s="261">
        <f>M1206+M1207+M1208+M1209+M1210</f>
        <v>4416284</v>
      </c>
      <c r="N1205" s="288">
        <f t="shared" ref="N1205:P1205" si="444">N1206+N1207+N1208+N1209+N1210</f>
        <v>0</v>
      </c>
      <c r="O1205" s="288">
        <f t="shared" si="444"/>
        <v>0</v>
      </c>
      <c r="P1205" s="382">
        <f t="shared" si="444"/>
        <v>0</v>
      </c>
      <c r="Q1205" s="237">
        <f>M1205+N1205+O1205+P1205</f>
        <v>4416284</v>
      </c>
    </row>
    <row r="1206" spans="1:17" ht="15.75" customHeight="1">
      <c r="A1206" s="420"/>
      <c r="B1206" s="448">
        <v>71956000</v>
      </c>
      <c r="C1206" s="454" t="s">
        <v>10</v>
      </c>
      <c r="D1206" s="454"/>
      <c r="E1206" s="454"/>
      <c r="F1206" s="261"/>
      <c r="G1206" s="448"/>
      <c r="H1206" s="250"/>
      <c r="I1206" s="238"/>
      <c r="J1206" s="454" t="s">
        <v>100</v>
      </c>
      <c r="K1206" s="253" t="s">
        <v>181</v>
      </c>
      <c r="L1206" s="261">
        <v>92529</v>
      </c>
      <c r="M1206" s="261">
        <f t="shared" ref="M1206:M1210" si="445">L1206</f>
        <v>92529</v>
      </c>
      <c r="N1206" s="288"/>
      <c r="O1206" s="288"/>
      <c r="P1206" s="382"/>
      <c r="Q1206" s="237">
        <f>M1206+N1206+O1206+P1206</f>
        <v>92529</v>
      </c>
    </row>
    <row r="1207" spans="1:17" ht="15.75" customHeight="1">
      <c r="A1207" s="420"/>
      <c r="B1207" s="448">
        <v>71956000</v>
      </c>
      <c r="C1207" s="454" t="s">
        <v>10</v>
      </c>
      <c r="D1207" s="454"/>
      <c r="E1207" s="454"/>
      <c r="F1207" s="261"/>
      <c r="G1207" s="448"/>
      <c r="H1207" s="250"/>
      <c r="I1207" s="238"/>
      <c r="J1207" s="454" t="s">
        <v>98</v>
      </c>
      <c r="K1207" s="253" t="s">
        <v>99</v>
      </c>
      <c r="L1207" s="261">
        <v>2247123</v>
      </c>
      <c r="M1207" s="261">
        <f t="shared" si="445"/>
        <v>2247123</v>
      </c>
      <c r="N1207" s="288"/>
      <c r="O1207" s="288"/>
      <c r="P1207" s="382"/>
      <c r="Q1207" s="237">
        <f t="shared" ref="Q1207" si="446">M1207+N1207+O1207+P1207</f>
        <v>2247123</v>
      </c>
    </row>
    <row r="1208" spans="1:17" ht="15.75" customHeight="1">
      <c r="A1208" s="420"/>
      <c r="B1208" s="448">
        <v>71956000</v>
      </c>
      <c r="C1208" s="454" t="s">
        <v>10</v>
      </c>
      <c r="D1208" s="454"/>
      <c r="E1208" s="454"/>
      <c r="F1208" s="261"/>
      <c r="G1208" s="448"/>
      <c r="H1208" s="250"/>
      <c r="I1208" s="238"/>
      <c r="J1208" s="454" t="s">
        <v>101</v>
      </c>
      <c r="K1208" s="253" t="s">
        <v>102</v>
      </c>
      <c r="L1208" s="261">
        <v>1445210</v>
      </c>
      <c r="M1208" s="261">
        <f t="shared" si="445"/>
        <v>1445210</v>
      </c>
      <c r="N1208" s="288"/>
      <c r="O1208" s="288"/>
      <c r="P1208" s="382"/>
      <c r="Q1208" s="237">
        <f>M1208+N1208+O1208+P1208</f>
        <v>1445210</v>
      </c>
    </row>
    <row r="1209" spans="1:17" ht="31.5">
      <c r="A1209" s="420"/>
      <c r="B1209" s="448">
        <v>71956000</v>
      </c>
      <c r="C1209" s="454" t="s">
        <v>10</v>
      </c>
      <c r="D1209" s="454"/>
      <c r="E1209" s="454"/>
      <c r="F1209" s="261"/>
      <c r="G1209" s="448"/>
      <c r="H1209" s="250"/>
      <c r="I1209" s="238"/>
      <c r="J1209" s="454" t="s">
        <v>105</v>
      </c>
      <c r="K1209" s="253" t="s">
        <v>106</v>
      </c>
      <c r="L1209" s="261">
        <v>369520</v>
      </c>
      <c r="M1209" s="261">
        <f t="shared" si="445"/>
        <v>369520</v>
      </c>
      <c r="N1209" s="288"/>
      <c r="O1209" s="288"/>
      <c r="P1209" s="382"/>
      <c r="Q1209" s="237">
        <f>M1209+N1209+O1209+P1209</f>
        <v>369520</v>
      </c>
    </row>
    <row r="1210" spans="1:17" ht="31.5">
      <c r="A1210" s="420"/>
      <c r="B1210" s="448">
        <v>71956000</v>
      </c>
      <c r="C1210" s="454" t="s">
        <v>10</v>
      </c>
      <c r="D1210" s="454"/>
      <c r="E1210" s="454"/>
      <c r="F1210" s="261"/>
      <c r="G1210" s="448"/>
      <c r="H1210" s="250"/>
      <c r="I1210" s="238"/>
      <c r="J1210" s="454" t="s">
        <v>107</v>
      </c>
      <c r="K1210" s="253" t="s">
        <v>108</v>
      </c>
      <c r="L1210" s="261">
        <v>261902</v>
      </c>
      <c r="M1210" s="261">
        <f t="shared" si="445"/>
        <v>261902</v>
      </c>
      <c r="N1210" s="288"/>
      <c r="O1210" s="288"/>
      <c r="P1210" s="382"/>
      <c r="Q1210" s="237">
        <f>M1210+N1210+O1210+P1210</f>
        <v>261902</v>
      </c>
    </row>
    <row r="1211" spans="1:17" ht="15.75" customHeight="1">
      <c r="A1211" s="465">
        <v>36</v>
      </c>
      <c r="B1211" s="431">
        <v>71956000</v>
      </c>
      <c r="C1211" s="423" t="s">
        <v>10</v>
      </c>
      <c r="D1211" s="423" t="s">
        <v>10</v>
      </c>
      <c r="E1211" s="423" t="s">
        <v>156</v>
      </c>
      <c r="F1211" s="64" t="s">
        <v>143</v>
      </c>
      <c r="G1211" s="431" t="s">
        <v>38</v>
      </c>
      <c r="H1211" s="63">
        <v>11577.5</v>
      </c>
      <c r="I1211" s="49">
        <v>381</v>
      </c>
      <c r="J1211" s="423" t="s">
        <v>39</v>
      </c>
      <c r="K1211" s="50" t="s">
        <v>2</v>
      </c>
      <c r="L1211" s="63">
        <f>L1212+L1213+L1214+L1215</f>
        <v>24778885.16</v>
      </c>
      <c r="M1211" s="63">
        <f>M1212+M1213+M1214+M1215</f>
        <v>24778885.16</v>
      </c>
      <c r="N1211" s="63">
        <f t="shared" ref="N1211:P1211" si="447">N1212+N1213+N1214+N1215</f>
        <v>0</v>
      </c>
      <c r="O1211" s="63">
        <f t="shared" si="447"/>
        <v>0</v>
      </c>
      <c r="P1211" s="63">
        <f t="shared" si="447"/>
        <v>0</v>
      </c>
      <c r="Q1211" s="451">
        <f>M1211+N1211+O1211+P1211</f>
        <v>24778885.16</v>
      </c>
    </row>
    <row r="1212" spans="1:17" ht="15.75" customHeight="1">
      <c r="A1212" s="466"/>
      <c r="B1212" s="431">
        <v>71956000</v>
      </c>
      <c r="C1212" s="423" t="s">
        <v>10</v>
      </c>
      <c r="D1212" s="423"/>
      <c r="E1212" s="423"/>
      <c r="F1212" s="64"/>
      <c r="G1212" s="431"/>
      <c r="H1212" s="90"/>
      <c r="I1212" s="49"/>
      <c r="J1212" s="423" t="s">
        <v>101</v>
      </c>
      <c r="K1212" s="67" t="s">
        <v>102</v>
      </c>
      <c r="L1212" s="63">
        <v>13313415</v>
      </c>
      <c r="M1212" s="63">
        <v>13313415</v>
      </c>
      <c r="N1212" s="63"/>
      <c r="O1212" s="63"/>
      <c r="P1212" s="63"/>
      <c r="Q1212" s="451">
        <f t="shared" si="423"/>
        <v>13313415</v>
      </c>
    </row>
    <row r="1213" spans="1:17" ht="31.5" customHeight="1">
      <c r="A1213" s="466"/>
      <c r="B1213" s="431">
        <v>71956000</v>
      </c>
      <c r="C1213" s="423" t="s">
        <v>10</v>
      </c>
      <c r="D1213" s="423"/>
      <c r="E1213" s="423"/>
      <c r="F1213" s="64"/>
      <c r="G1213" s="431"/>
      <c r="H1213" s="90"/>
      <c r="I1213" s="49"/>
      <c r="J1213" s="423" t="s">
        <v>105</v>
      </c>
      <c r="K1213" s="67" t="s">
        <v>106</v>
      </c>
      <c r="L1213" s="63">
        <v>8438510</v>
      </c>
      <c r="M1213" s="63">
        <v>8438510</v>
      </c>
      <c r="N1213" s="63"/>
      <c r="O1213" s="63"/>
      <c r="P1213" s="63"/>
      <c r="Q1213" s="451">
        <f t="shared" si="423"/>
        <v>8438510</v>
      </c>
    </row>
    <row r="1214" spans="1:17" ht="31.5" customHeight="1">
      <c r="A1214" s="466"/>
      <c r="B1214" s="431">
        <v>71956000</v>
      </c>
      <c r="C1214" s="423" t="s">
        <v>10</v>
      </c>
      <c r="D1214" s="423"/>
      <c r="E1214" s="423"/>
      <c r="F1214" s="64"/>
      <c r="G1214" s="431"/>
      <c r="H1214" s="90"/>
      <c r="I1214" s="49"/>
      <c r="J1214" s="423" t="s">
        <v>107</v>
      </c>
      <c r="K1214" s="67" t="s">
        <v>108</v>
      </c>
      <c r="L1214" s="63">
        <v>2507802</v>
      </c>
      <c r="M1214" s="63">
        <v>2507802</v>
      </c>
      <c r="N1214" s="63"/>
      <c r="O1214" s="63"/>
      <c r="P1214" s="63"/>
      <c r="Q1214" s="451">
        <f t="shared" si="423"/>
        <v>2507802</v>
      </c>
    </row>
    <row r="1215" spans="1:17" ht="15.75" customHeight="1">
      <c r="A1215" s="467"/>
      <c r="B1215" s="431">
        <v>71956000</v>
      </c>
      <c r="C1215" s="423" t="s">
        <v>10</v>
      </c>
      <c r="D1215" s="423"/>
      <c r="E1215" s="423"/>
      <c r="F1215" s="63"/>
      <c r="G1215" s="431"/>
      <c r="H1215" s="90"/>
      <c r="I1215" s="49"/>
      <c r="J1215" s="423" t="s">
        <v>100</v>
      </c>
      <c r="K1215" s="50">
        <v>21</v>
      </c>
      <c r="L1215" s="63">
        <f>ROUND((L1214+L1213+L1212)*2.14%,2)</f>
        <v>519158.16</v>
      </c>
      <c r="M1215" s="63">
        <f>L1215</f>
        <v>519158.16</v>
      </c>
      <c r="N1215" s="88"/>
      <c r="O1215" s="88"/>
      <c r="P1215" s="403"/>
      <c r="Q1215" s="451">
        <f t="shared" si="423"/>
        <v>519158.16</v>
      </c>
    </row>
    <row r="1216" spans="1:17" ht="15.75" customHeight="1">
      <c r="A1216" s="420">
        <v>37</v>
      </c>
      <c r="B1216" s="448">
        <v>71956000</v>
      </c>
      <c r="C1216" s="454" t="s">
        <v>10</v>
      </c>
      <c r="D1216" s="454" t="s">
        <v>10</v>
      </c>
      <c r="E1216" s="454" t="s">
        <v>156</v>
      </c>
      <c r="F1216" s="261" t="s">
        <v>236</v>
      </c>
      <c r="G1216" s="448" t="s">
        <v>38</v>
      </c>
      <c r="H1216" s="261">
        <v>1119.1400000000001</v>
      </c>
      <c r="I1216" s="238">
        <v>34</v>
      </c>
      <c r="J1216" s="454" t="s">
        <v>39</v>
      </c>
      <c r="K1216" s="253" t="s">
        <v>2</v>
      </c>
      <c r="L1216" s="261">
        <f>L1217+L1218</f>
        <v>2680617</v>
      </c>
      <c r="M1216" s="261">
        <f>M1217+M1218</f>
        <v>2680617</v>
      </c>
      <c r="N1216" s="288">
        <f t="shared" ref="N1216:P1216" si="448">N1217+N1218</f>
        <v>0</v>
      </c>
      <c r="O1216" s="288">
        <f t="shared" si="448"/>
        <v>0</v>
      </c>
      <c r="P1216" s="382">
        <f t="shared" si="448"/>
        <v>0</v>
      </c>
      <c r="Q1216" s="237">
        <f t="shared" ref="Q1216:Q1223" si="449">M1216+N1216+O1216+P1216</f>
        <v>2680617</v>
      </c>
    </row>
    <row r="1217" spans="1:17" ht="15.75" customHeight="1">
      <c r="A1217" s="420"/>
      <c r="B1217" s="448">
        <v>71956000</v>
      </c>
      <c r="C1217" s="454" t="s">
        <v>10</v>
      </c>
      <c r="D1217" s="454"/>
      <c r="E1217" s="454"/>
      <c r="F1217" s="261"/>
      <c r="G1217" s="448"/>
      <c r="H1217" s="250"/>
      <c r="I1217" s="238"/>
      <c r="J1217" s="454" t="s">
        <v>100</v>
      </c>
      <c r="K1217" s="253">
        <v>21</v>
      </c>
      <c r="L1217" s="261">
        <v>56164</v>
      </c>
      <c r="M1217" s="261">
        <f>L1217</f>
        <v>56164</v>
      </c>
      <c r="N1217" s="288"/>
      <c r="O1217" s="288"/>
      <c r="P1217" s="382"/>
      <c r="Q1217" s="237">
        <f t="shared" si="449"/>
        <v>56164</v>
      </c>
    </row>
    <row r="1218" spans="1:17" ht="15.75" customHeight="1">
      <c r="A1218" s="421"/>
      <c r="B1218" s="448">
        <v>71956000</v>
      </c>
      <c r="C1218" s="454" t="s">
        <v>10</v>
      </c>
      <c r="D1218" s="454"/>
      <c r="E1218" s="454"/>
      <c r="F1218" s="261"/>
      <c r="G1218" s="448"/>
      <c r="H1218" s="250"/>
      <c r="I1218" s="238"/>
      <c r="J1218" s="454" t="s">
        <v>98</v>
      </c>
      <c r="K1218" s="253">
        <v>10</v>
      </c>
      <c r="L1218" s="261">
        <v>2624453</v>
      </c>
      <c r="M1218" s="261">
        <f>L1218</f>
        <v>2624453</v>
      </c>
      <c r="N1218" s="288"/>
      <c r="O1218" s="288"/>
      <c r="P1218" s="382"/>
      <c r="Q1218" s="237">
        <f t="shared" si="449"/>
        <v>2624453</v>
      </c>
    </row>
    <row r="1219" spans="1:17" ht="15.75" customHeight="1">
      <c r="A1219" s="465">
        <v>38</v>
      </c>
      <c r="B1219" s="448">
        <v>71956000</v>
      </c>
      <c r="C1219" s="454" t="s">
        <v>10</v>
      </c>
      <c r="D1219" s="454" t="s">
        <v>10</v>
      </c>
      <c r="E1219" s="454" t="s">
        <v>156</v>
      </c>
      <c r="F1219" s="260" t="s">
        <v>157</v>
      </c>
      <c r="G1219" s="448" t="s">
        <v>38</v>
      </c>
      <c r="H1219" s="261">
        <v>2110.5</v>
      </c>
      <c r="I1219" s="238">
        <v>60</v>
      </c>
      <c r="J1219" s="454" t="s">
        <v>39</v>
      </c>
      <c r="K1219" s="253" t="s">
        <v>2</v>
      </c>
      <c r="L1219" s="261">
        <f>L1220+L1222+L1221</f>
        <v>5637394.6299999999</v>
      </c>
      <c r="M1219" s="261">
        <f>M1220+M1222+M1221</f>
        <v>5637394.6299999999</v>
      </c>
      <c r="N1219" s="261">
        <f t="shared" ref="N1219:P1219" si="450">N1220+N1222+N1221</f>
        <v>0</v>
      </c>
      <c r="O1219" s="261">
        <f t="shared" si="450"/>
        <v>0</v>
      </c>
      <c r="P1219" s="261">
        <f t="shared" si="450"/>
        <v>0</v>
      </c>
      <c r="Q1219" s="237">
        <f t="shared" si="449"/>
        <v>5637394.6299999999</v>
      </c>
    </row>
    <row r="1220" spans="1:17" ht="15.75" customHeight="1">
      <c r="A1220" s="466"/>
      <c r="B1220" s="448">
        <v>71956000</v>
      </c>
      <c r="C1220" s="454" t="s">
        <v>10</v>
      </c>
      <c r="D1220" s="454"/>
      <c r="E1220" s="454"/>
      <c r="F1220" s="260"/>
      <c r="G1220" s="448"/>
      <c r="H1220" s="250"/>
      <c r="I1220" s="238"/>
      <c r="J1220" s="454" t="s">
        <v>101</v>
      </c>
      <c r="K1220" s="233" t="s">
        <v>102</v>
      </c>
      <c r="L1220" s="261">
        <v>2686030</v>
      </c>
      <c r="M1220" s="261">
        <f>L1220</f>
        <v>2686030</v>
      </c>
      <c r="N1220" s="261"/>
      <c r="O1220" s="261"/>
      <c r="P1220" s="261"/>
      <c r="Q1220" s="237">
        <f t="shared" si="449"/>
        <v>2686030</v>
      </c>
    </row>
    <row r="1221" spans="1:17" ht="15.75" customHeight="1">
      <c r="A1221" s="466"/>
      <c r="B1221" s="448">
        <v>71956000</v>
      </c>
      <c r="C1221" s="454" t="s">
        <v>10</v>
      </c>
      <c r="D1221" s="454"/>
      <c r="E1221" s="454"/>
      <c r="F1221" s="260"/>
      <c r="G1221" s="448"/>
      <c r="H1221" s="250"/>
      <c r="I1221" s="238"/>
      <c r="J1221" s="454" t="s">
        <v>98</v>
      </c>
      <c r="K1221" s="233">
        <v>10</v>
      </c>
      <c r="L1221" s="261">
        <v>2833252</v>
      </c>
      <c r="M1221" s="261">
        <f t="shared" ref="M1221:M1222" si="451">L1221</f>
        <v>2833252</v>
      </c>
      <c r="N1221" s="261"/>
      <c r="O1221" s="261"/>
      <c r="P1221" s="261"/>
      <c r="Q1221" s="237">
        <f t="shared" si="449"/>
        <v>2833252</v>
      </c>
    </row>
    <row r="1222" spans="1:17" ht="15.75" customHeight="1">
      <c r="A1222" s="467"/>
      <c r="B1222" s="448">
        <v>71956000</v>
      </c>
      <c r="C1222" s="454" t="s">
        <v>10</v>
      </c>
      <c r="D1222" s="454"/>
      <c r="E1222" s="454"/>
      <c r="F1222" s="261"/>
      <c r="G1222" s="448"/>
      <c r="H1222" s="250"/>
      <c r="I1222" s="238"/>
      <c r="J1222" s="454" t="s">
        <v>100</v>
      </c>
      <c r="K1222" s="253">
        <v>21</v>
      </c>
      <c r="L1222" s="261">
        <f>ROUND((L1221+L1220)*2.14%,2)</f>
        <v>118112.63</v>
      </c>
      <c r="M1222" s="261">
        <f t="shared" si="451"/>
        <v>118112.63</v>
      </c>
      <c r="N1222" s="288"/>
      <c r="O1222" s="288"/>
      <c r="P1222" s="382"/>
      <c r="Q1222" s="237">
        <f t="shared" si="449"/>
        <v>118112.63</v>
      </c>
    </row>
    <row r="1223" spans="1:17" ht="15.75" customHeight="1">
      <c r="A1223" s="484">
        <v>39</v>
      </c>
      <c r="B1223" s="448">
        <v>71956000</v>
      </c>
      <c r="C1223" s="454" t="s">
        <v>10</v>
      </c>
      <c r="D1223" s="454" t="s">
        <v>10</v>
      </c>
      <c r="E1223" s="454" t="s">
        <v>156</v>
      </c>
      <c r="F1223" s="260" t="s">
        <v>158</v>
      </c>
      <c r="G1223" s="448" t="s">
        <v>38</v>
      </c>
      <c r="H1223" s="261">
        <v>1012.9</v>
      </c>
      <c r="I1223" s="238">
        <v>46</v>
      </c>
      <c r="J1223" s="454" t="s">
        <v>39</v>
      </c>
      <c r="K1223" s="253" t="s">
        <v>2</v>
      </c>
      <c r="L1223" s="261">
        <f>L1224+L1226+L1225</f>
        <v>4112908.15</v>
      </c>
      <c r="M1223" s="261">
        <f>M1224+M1226+M1225</f>
        <v>4112908.15</v>
      </c>
      <c r="N1223" s="261">
        <f t="shared" ref="N1223:P1223" si="452">N1224+N1226+N1225</f>
        <v>0</v>
      </c>
      <c r="O1223" s="261">
        <f t="shared" si="452"/>
        <v>0</v>
      </c>
      <c r="P1223" s="261">
        <f t="shared" si="452"/>
        <v>0</v>
      </c>
      <c r="Q1223" s="237">
        <f t="shared" si="449"/>
        <v>4112908.15</v>
      </c>
    </row>
    <row r="1224" spans="1:17" ht="15.75" customHeight="1">
      <c r="A1224" s="485"/>
      <c r="B1224" s="448">
        <v>71956000</v>
      </c>
      <c r="C1224" s="454" t="s">
        <v>10</v>
      </c>
      <c r="D1224" s="454"/>
      <c r="E1224" s="454"/>
      <c r="F1224" s="260"/>
      <c r="G1224" s="448"/>
      <c r="H1224" s="250"/>
      <c r="I1224" s="238"/>
      <c r="J1224" s="454" t="s">
        <v>101</v>
      </c>
      <c r="K1224" s="233" t="s">
        <v>102</v>
      </c>
      <c r="L1224" s="261">
        <v>1321992</v>
      </c>
      <c r="M1224" s="261">
        <f>L1224</f>
        <v>1321992</v>
      </c>
      <c r="N1224" s="261"/>
      <c r="O1224" s="261"/>
      <c r="P1224" s="261"/>
      <c r="Q1224" s="237">
        <f t="shared" ref="Q1224:Q1226" si="453">M1224+N1224+O1224+P1224</f>
        <v>1321992</v>
      </c>
    </row>
    <row r="1225" spans="1:17" ht="15.75" customHeight="1">
      <c r="A1225" s="485"/>
      <c r="B1225" s="448">
        <v>71956000</v>
      </c>
      <c r="C1225" s="454" t="s">
        <v>10</v>
      </c>
      <c r="D1225" s="454"/>
      <c r="E1225" s="454"/>
      <c r="F1225" s="260"/>
      <c r="G1225" s="448"/>
      <c r="H1225" s="250"/>
      <c r="I1225" s="238"/>
      <c r="J1225" s="454" t="s">
        <v>98</v>
      </c>
      <c r="K1225" s="233">
        <v>10</v>
      </c>
      <c r="L1225" s="261">
        <v>2704744</v>
      </c>
      <c r="M1225" s="261">
        <f>L1225</f>
        <v>2704744</v>
      </c>
      <c r="N1225" s="261"/>
      <c r="O1225" s="261"/>
      <c r="P1225" s="261"/>
      <c r="Q1225" s="237">
        <f t="shared" si="453"/>
        <v>2704744</v>
      </c>
    </row>
    <row r="1226" spans="1:17" ht="15.75" customHeight="1">
      <c r="A1226" s="486"/>
      <c r="B1226" s="448">
        <v>71956000</v>
      </c>
      <c r="C1226" s="454" t="s">
        <v>10</v>
      </c>
      <c r="D1226" s="454"/>
      <c r="E1226" s="454"/>
      <c r="F1226" s="261"/>
      <c r="G1226" s="448"/>
      <c r="H1226" s="250"/>
      <c r="I1226" s="238"/>
      <c r="J1226" s="454" t="s">
        <v>100</v>
      </c>
      <c r="K1226" s="253">
        <v>21</v>
      </c>
      <c r="L1226" s="261">
        <f>ROUND((L1225+L1224)*2.14%,2)</f>
        <v>86172.15</v>
      </c>
      <c r="M1226" s="261">
        <f>L1226</f>
        <v>86172.15</v>
      </c>
      <c r="N1226" s="288"/>
      <c r="O1226" s="288"/>
      <c r="P1226" s="382"/>
      <c r="Q1226" s="237">
        <f t="shared" si="453"/>
        <v>86172.15</v>
      </c>
    </row>
    <row r="1227" spans="1:17" ht="15.75" customHeight="1">
      <c r="A1227" s="465">
        <v>40</v>
      </c>
      <c r="B1227" s="431">
        <v>71956000</v>
      </c>
      <c r="C1227" s="423" t="s">
        <v>10</v>
      </c>
      <c r="D1227" s="423" t="s">
        <v>10</v>
      </c>
      <c r="E1227" s="423" t="s">
        <v>75</v>
      </c>
      <c r="F1227" s="64" t="s">
        <v>190</v>
      </c>
      <c r="G1227" s="431" t="s">
        <v>38</v>
      </c>
      <c r="H1227" s="63">
        <v>5883.8</v>
      </c>
      <c r="I1227" s="49">
        <v>209</v>
      </c>
      <c r="J1227" s="423" t="s">
        <v>39</v>
      </c>
      <c r="K1227" s="50" t="s">
        <v>2</v>
      </c>
      <c r="L1227" s="63">
        <f>L1228+L1229</f>
        <v>270000</v>
      </c>
      <c r="M1227" s="63">
        <f t="shared" ref="M1227:P1227" si="454">M1228+M1229</f>
        <v>20000</v>
      </c>
      <c r="N1227" s="63">
        <f t="shared" si="454"/>
        <v>0</v>
      </c>
      <c r="O1227" s="63">
        <f t="shared" si="454"/>
        <v>237500</v>
      </c>
      <c r="P1227" s="63">
        <f t="shared" si="454"/>
        <v>12500</v>
      </c>
      <c r="Q1227" s="451">
        <f t="shared" ref="Q1227:Q1284" si="455">M1227+N1227+O1227+P1227</f>
        <v>270000</v>
      </c>
    </row>
    <row r="1228" spans="1:17" ht="51.75" customHeight="1">
      <c r="A1228" s="466"/>
      <c r="B1228" s="431">
        <v>71956000</v>
      </c>
      <c r="C1228" s="423" t="s">
        <v>10</v>
      </c>
      <c r="D1228" s="423"/>
      <c r="E1228" s="423"/>
      <c r="F1228" s="64"/>
      <c r="G1228" s="431"/>
      <c r="H1228" s="90"/>
      <c r="I1228" s="49"/>
      <c r="J1228" s="423" t="s">
        <v>48</v>
      </c>
      <c r="K1228" s="51" t="s">
        <v>40</v>
      </c>
      <c r="L1228" s="63">
        <v>250000</v>
      </c>
      <c r="M1228" s="63"/>
      <c r="N1228" s="63"/>
      <c r="O1228" s="403">
        <f>L1228*0.95</f>
        <v>237500</v>
      </c>
      <c r="P1228" s="403">
        <f>L1228*0.05</f>
        <v>12500</v>
      </c>
      <c r="Q1228" s="451">
        <f t="shared" si="455"/>
        <v>250000</v>
      </c>
    </row>
    <row r="1229" spans="1:17" ht="91.9" customHeight="1">
      <c r="A1229" s="467"/>
      <c r="B1229" s="431">
        <v>71956000</v>
      </c>
      <c r="C1229" s="423" t="s">
        <v>10</v>
      </c>
      <c r="D1229" s="423"/>
      <c r="E1229" s="423"/>
      <c r="F1229" s="63"/>
      <c r="G1229" s="431"/>
      <c r="H1229" s="90"/>
      <c r="I1229" s="49"/>
      <c r="J1229" s="423" t="s">
        <v>352</v>
      </c>
      <c r="K1229" s="67" t="s">
        <v>185</v>
      </c>
      <c r="L1229" s="63">
        <v>20000</v>
      </c>
      <c r="M1229" s="63">
        <v>20000</v>
      </c>
      <c r="N1229" s="88"/>
      <c r="O1229" s="88"/>
      <c r="P1229" s="403"/>
      <c r="Q1229" s="451">
        <f t="shared" si="455"/>
        <v>20000</v>
      </c>
    </row>
    <row r="1230" spans="1:17" ht="15.75" customHeight="1">
      <c r="A1230" s="465">
        <v>41</v>
      </c>
      <c r="B1230" s="431">
        <v>71956000</v>
      </c>
      <c r="C1230" s="423" t="s">
        <v>10</v>
      </c>
      <c r="D1230" s="423" t="s">
        <v>10</v>
      </c>
      <c r="E1230" s="423" t="s">
        <v>75</v>
      </c>
      <c r="F1230" s="64" t="s">
        <v>120</v>
      </c>
      <c r="G1230" s="431" t="s">
        <v>38</v>
      </c>
      <c r="H1230" s="63">
        <v>5502.7</v>
      </c>
      <c r="I1230" s="49">
        <v>247</v>
      </c>
      <c r="J1230" s="423" t="s">
        <v>39</v>
      </c>
      <c r="K1230" s="50" t="s">
        <v>2</v>
      </c>
      <c r="L1230" s="63">
        <f>L1231+L1232</f>
        <v>270000</v>
      </c>
      <c r="M1230" s="63">
        <f t="shared" ref="M1230:P1230" si="456">M1231+M1232</f>
        <v>20000</v>
      </c>
      <c r="N1230" s="63">
        <f t="shared" si="456"/>
        <v>0</v>
      </c>
      <c r="O1230" s="63">
        <f t="shared" si="456"/>
        <v>237500</v>
      </c>
      <c r="P1230" s="63">
        <f t="shared" si="456"/>
        <v>12500</v>
      </c>
      <c r="Q1230" s="451">
        <f t="shared" si="455"/>
        <v>270000</v>
      </c>
    </row>
    <row r="1231" spans="1:17" ht="51.75" customHeight="1">
      <c r="A1231" s="466"/>
      <c r="B1231" s="431">
        <v>71956000</v>
      </c>
      <c r="C1231" s="423" t="s">
        <v>10</v>
      </c>
      <c r="D1231" s="423"/>
      <c r="E1231" s="423"/>
      <c r="F1231" s="64"/>
      <c r="G1231" s="431"/>
      <c r="H1231" s="90"/>
      <c r="I1231" s="49"/>
      <c r="J1231" s="423" t="s">
        <v>48</v>
      </c>
      <c r="K1231" s="51" t="s">
        <v>40</v>
      </c>
      <c r="L1231" s="63">
        <v>250000</v>
      </c>
      <c r="M1231" s="63"/>
      <c r="N1231" s="63"/>
      <c r="O1231" s="403">
        <f>L1231*0.95</f>
        <v>237500</v>
      </c>
      <c r="P1231" s="403">
        <f>L1231*0.05</f>
        <v>12500</v>
      </c>
      <c r="Q1231" s="451">
        <f t="shared" si="455"/>
        <v>250000</v>
      </c>
    </row>
    <row r="1232" spans="1:17" ht="93.6" customHeight="1">
      <c r="A1232" s="467"/>
      <c r="B1232" s="431">
        <v>71956000</v>
      </c>
      <c r="C1232" s="423" t="s">
        <v>10</v>
      </c>
      <c r="D1232" s="423"/>
      <c r="E1232" s="423"/>
      <c r="F1232" s="63"/>
      <c r="G1232" s="431"/>
      <c r="H1232" s="90"/>
      <c r="I1232" s="49"/>
      <c r="J1232" s="423" t="s">
        <v>352</v>
      </c>
      <c r="K1232" s="67" t="s">
        <v>185</v>
      </c>
      <c r="L1232" s="63">
        <v>20000</v>
      </c>
      <c r="M1232" s="63">
        <v>20000</v>
      </c>
      <c r="N1232" s="88"/>
      <c r="O1232" s="88"/>
      <c r="P1232" s="403"/>
      <c r="Q1232" s="451">
        <f t="shared" si="455"/>
        <v>20000</v>
      </c>
    </row>
    <row r="1233" spans="1:17" ht="15.75" customHeight="1">
      <c r="A1233" s="465">
        <v>42</v>
      </c>
      <c r="B1233" s="431">
        <v>71956000</v>
      </c>
      <c r="C1233" s="423" t="s">
        <v>10</v>
      </c>
      <c r="D1233" s="423" t="s">
        <v>10</v>
      </c>
      <c r="E1233" s="423" t="s">
        <v>75</v>
      </c>
      <c r="F1233" s="64" t="s">
        <v>211</v>
      </c>
      <c r="G1233" s="431" t="s">
        <v>38</v>
      </c>
      <c r="H1233" s="63">
        <v>5168.8999999999996</v>
      </c>
      <c r="I1233" s="49">
        <v>118</v>
      </c>
      <c r="J1233" s="423" t="s">
        <v>39</v>
      </c>
      <c r="K1233" s="50" t="s">
        <v>2</v>
      </c>
      <c r="L1233" s="63">
        <f>L1234+L1235</f>
        <v>270000</v>
      </c>
      <c r="M1233" s="63">
        <f t="shared" ref="M1233:P1233" si="457">M1234+M1235</f>
        <v>20000</v>
      </c>
      <c r="N1233" s="63">
        <f t="shared" si="457"/>
        <v>0</v>
      </c>
      <c r="O1233" s="63">
        <f t="shared" si="457"/>
        <v>237500</v>
      </c>
      <c r="P1233" s="63">
        <f t="shared" si="457"/>
        <v>12500</v>
      </c>
      <c r="Q1233" s="451">
        <f t="shared" si="455"/>
        <v>270000</v>
      </c>
    </row>
    <row r="1234" spans="1:17" ht="51.75" customHeight="1">
      <c r="A1234" s="466"/>
      <c r="B1234" s="431">
        <v>71956000</v>
      </c>
      <c r="C1234" s="423" t="s">
        <v>10</v>
      </c>
      <c r="D1234" s="423"/>
      <c r="E1234" s="423"/>
      <c r="F1234" s="64"/>
      <c r="G1234" s="431"/>
      <c r="H1234" s="90"/>
      <c r="I1234" s="49"/>
      <c r="J1234" s="423" t="s">
        <v>48</v>
      </c>
      <c r="K1234" s="51" t="s">
        <v>40</v>
      </c>
      <c r="L1234" s="63">
        <v>250000</v>
      </c>
      <c r="M1234" s="63"/>
      <c r="N1234" s="63"/>
      <c r="O1234" s="403">
        <f>L1234*0.95</f>
        <v>237500</v>
      </c>
      <c r="P1234" s="403">
        <f>L1234*0.05</f>
        <v>12500</v>
      </c>
      <c r="Q1234" s="451">
        <f t="shared" si="455"/>
        <v>250000</v>
      </c>
    </row>
    <row r="1235" spans="1:17" ht="93.6" customHeight="1">
      <c r="A1235" s="467"/>
      <c r="B1235" s="431">
        <v>71956000</v>
      </c>
      <c r="C1235" s="423" t="s">
        <v>10</v>
      </c>
      <c r="D1235" s="423"/>
      <c r="E1235" s="423"/>
      <c r="F1235" s="63"/>
      <c r="G1235" s="431"/>
      <c r="H1235" s="90"/>
      <c r="I1235" s="49"/>
      <c r="J1235" s="423" t="s">
        <v>352</v>
      </c>
      <c r="K1235" s="67" t="s">
        <v>185</v>
      </c>
      <c r="L1235" s="63">
        <v>20000</v>
      </c>
      <c r="M1235" s="63">
        <v>20000</v>
      </c>
      <c r="N1235" s="88"/>
      <c r="O1235" s="88"/>
      <c r="P1235" s="403"/>
      <c r="Q1235" s="451">
        <f t="shared" si="455"/>
        <v>20000</v>
      </c>
    </row>
    <row r="1236" spans="1:17" ht="15.75" customHeight="1">
      <c r="A1236" s="465">
        <v>43</v>
      </c>
      <c r="B1236" s="431">
        <v>71956000</v>
      </c>
      <c r="C1236" s="423" t="s">
        <v>10</v>
      </c>
      <c r="D1236" s="423" t="s">
        <v>10</v>
      </c>
      <c r="E1236" s="423" t="s">
        <v>75</v>
      </c>
      <c r="F1236" s="64" t="s">
        <v>212</v>
      </c>
      <c r="G1236" s="431" t="s">
        <v>38</v>
      </c>
      <c r="H1236" s="63">
        <v>4591.5</v>
      </c>
      <c r="I1236" s="49">
        <v>144</v>
      </c>
      <c r="J1236" s="423" t="s">
        <v>39</v>
      </c>
      <c r="K1236" s="50" t="s">
        <v>2</v>
      </c>
      <c r="L1236" s="63">
        <f>L1237+L1238</f>
        <v>270000</v>
      </c>
      <c r="M1236" s="63">
        <f t="shared" ref="M1236:P1236" si="458">M1237+M1238</f>
        <v>20000</v>
      </c>
      <c r="N1236" s="63">
        <f t="shared" si="458"/>
        <v>0</v>
      </c>
      <c r="O1236" s="63">
        <f t="shared" si="458"/>
        <v>237500</v>
      </c>
      <c r="P1236" s="63">
        <f t="shared" si="458"/>
        <v>12500</v>
      </c>
      <c r="Q1236" s="451">
        <f t="shared" si="455"/>
        <v>270000</v>
      </c>
    </row>
    <row r="1237" spans="1:17" ht="51.75" customHeight="1">
      <c r="A1237" s="466"/>
      <c r="B1237" s="431">
        <v>71956000</v>
      </c>
      <c r="C1237" s="423" t="s">
        <v>10</v>
      </c>
      <c r="D1237" s="423"/>
      <c r="E1237" s="423"/>
      <c r="F1237" s="64"/>
      <c r="G1237" s="431"/>
      <c r="H1237" s="90"/>
      <c r="I1237" s="49"/>
      <c r="J1237" s="423" t="s">
        <v>48</v>
      </c>
      <c r="K1237" s="51" t="s">
        <v>40</v>
      </c>
      <c r="L1237" s="63">
        <v>250000</v>
      </c>
      <c r="M1237" s="63"/>
      <c r="N1237" s="63"/>
      <c r="O1237" s="403">
        <f>L1237*0.95</f>
        <v>237500</v>
      </c>
      <c r="P1237" s="403">
        <f>L1237*0.05</f>
        <v>12500</v>
      </c>
      <c r="Q1237" s="451">
        <f t="shared" si="455"/>
        <v>250000</v>
      </c>
    </row>
    <row r="1238" spans="1:17" ht="85.15" customHeight="1">
      <c r="A1238" s="467"/>
      <c r="B1238" s="431">
        <v>71956000</v>
      </c>
      <c r="C1238" s="423" t="s">
        <v>10</v>
      </c>
      <c r="D1238" s="423"/>
      <c r="E1238" s="423"/>
      <c r="F1238" s="63"/>
      <c r="G1238" s="431"/>
      <c r="H1238" s="90"/>
      <c r="I1238" s="49"/>
      <c r="J1238" s="423" t="s">
        <v>352</v>
      </c>
      <c r="K1238" s="67" t="s">
        <v>185</v>
      </c>
      <c r="L1238" s="63">
        <v>20000</v>
      </c>
      <c r="M1238" s="63">
        <v>20000</v>
      </c>
      <c r="N1238" s="88"/>
      <c r="O1238" s="88"/>
      <c r="P1238" s="403"/>
      <c r="Q1238" s="451">
        <f t="shared" si="455"/>
        <v>20000</v>
      </c>
    </row>
    <row r="1239" spans="1:17" ht="15.75" customHeight="1">
      <c r="A1239" s="465">
        <v>44</v>
      </c>
      <c r="B1239" s="431">
        <v>71956000</v>
      </c>
      <c r="C1239" s="423" t="s">
        <v>10</v>
      </c>
      <c r="D1239" s="423" t="s">
        <v>10</v>
      </c>
      <c r="E1239" s="423" t="s">
        <v>75</v>
      </c>
      <c r="F1239" s="64" t="s">
        <v>213</v>
      </c>
      <c r="G1239" s="431" t="s">
        <v>38</v>
      </c>
      <c r="H1239" s="63">
        <v>4814.3</v>
      </c>
      <c r="I1239" s="49">
        <v>224</v>
      </c>
      <c r="J1239" s="423" t="s">
        <v>39</v>
      </c>
      <c r="K1239" s="50" t="s">
        <v>2</v>
      </c>
      <c r="L1239" s="63">
        <f>L1240+L1241</f>
        <v>270000</v>
      </c>
      <c r="M1239" s="63">
        <f t="shared" ref="M1239:P1239" si="459">M1240+M1241</f>
        <v>20000</v>
      </c>
      <c r="N1239" s="63">
        <f t="shared" si="459"/>
        <v>0</v>
      </c>
      <c r="O1239" s="63">
        <f t="shared" si="459"/>
        <v>237500</v>
      </c>
      <c r="P1239" s="63">
        <f t="shared" si="459"/>
        <v>12500</v>
      </c>
      <c r="Q1239" s="451">
        <f t="shared" si="455"/>
        <v>270000</v>
      </c>
    </row>
    <row r="1240" spans="1:17" ht="51.75" customHeight="1">
      <c r="A1240" s="466"/>
      <c r="B1240" s="431">
        <v>71956000</v>
      </c>
      <c r="C1240" s="423" t="s">
        <v>10</v>
      </c>
      <c r="D1240" s="423"/>
      <c r="E1240" s="423"/>
      <c r="F1240" s="64"/>
      <c r="G1240" s="431"/>
      <c r="H1240" s="90"/>
      <c r="I1240" s="49"/>
      <c r="J1240" s="423" t="s">
        <v>48</v>
      </c>
      <c r="K1240" s="51" t="s">
        <v>40</v>
      </c>
      <c r="L1240" s="63">
        <v>250000</v>
      </c>
      <c r="M1240" s="63"/>
      <c r="N1240" s="63"/>
      <c r="O1240" s="403">
        <f>L1240*0.95</f>
        <v>237500</v>
      </c>
      <c r="P1240" s="403">
        <f>L1240*0.05</f>
        <v>12500</v>
      </c>
      <c r="Q1240" s="451">
        <f t="shared" si="455"/>
        <v>250000</v>
      </c>
    </row>
    <row r="1241" spans="1:17" ht="91.15" customHeight="1">
      <c r="A1241" s="467"/>
      <c r="B1241" s="431">
        <v>71956000</v>
      </c>
      <c r="C1241" s="423" t="s">
        <v>10</v>
      </c>
      <c r="D1241" s="423"/>
      <c r="E1241" s="423"/>
      <c r="F1241" s="63"/>
      <c r="G1241" s="431"/>
      <c r="H1241" s="90"/>
      <c r="I1241" s="49"/>
      <c r="J1241" s="423" t="s">
        <v>352</v>
      </c>
      <c r="K1241" s="67" t="s">
        <v>185</v>
      </c>
      <c r="L1241" s="63">
        <v>20000</v>
      </c>
      <c r="M1241" s="63">
        <v>20000</v>
      </c>
      <c r="N1241" s="88"/>
      <c r="O1241" s="88"/>
      <c r="P1241" s="403"/>
      <c r="Q1241" s="451">
        <f t="shared" si="455"/>
        <v>20000</v>
      </c>
    </row>
    <row r="1242" spans="1:17" ht="15.75" customHeight="1">
      <c r="A1242" s="465">
        <v>45</v>
      </c>
      <c r="B1242" s="431">
        <v>71956000</v>
      </c>
      <c r="C1242" s="423" t="s">
        <v>10</v>
      </c>
      <c r="D1242" s="423" t="s">
        <v>10</v>
      </c>
      <c r="E1242" s="423" t="s">
        <v>76</v>
      </c>
      <c r="F1242" s="64" t="s">
        <v>214</v>
      </c>
      <c r="G1242" s="431" t="s">
        <v>38</v>
      </c>
      <c r="H1242" s="63">
        <v>9618.1</v>
      </c>
      <c r="I1242" s="49">
        <v>420</v>
      </c>
      <c r="J1242" s="423" t="s">
        <v>39</v>
      </c>
      <c r="K1242" s="50" t="s">
        <v>2</v>
      </c>
      <c r="L1242" s="63">
        <f>L1243+L1244</f>
        <v>270000</v>
      </c>
      <c r="M1242" s="63">
        <f t="shared" ref="M1242:P1242" si="460">M1243+M1244</f>
        <v>20000</v>
      </c>
      <c r="N1242" s="63">
        <f t="shared" si="460"/>
        <v>0</v>
      </c>
      <c r="O1242" s="63">
        <f t="shared" si="460"/>
        <v>237500</v>
      </c>
      <c r="P1242" s="63">
        <f t="shared" si="460"/>
        <v>12500</v>
      </c>
      <c r="Q1242" s="451">
        <f t="shared" si="455"/>
        <v>270000</v>
      </c>
    </row>
    <row r="1243" spans="1:17" ht="51.75" customHeight="1">
      <c r="A1243" s="466"/>
      <c r="B1243" s="431">
        <v>71956000</v>
      </c>
      <c r="C1243" s="423" t="s">
        <v>10</v>
      </c>
      <c r="D1243" s="423"/>
      <c r="E1243" s="423"/>
      <c r="F1243" s="64"/>
      <c r="G1243" s="431"/>
      <c r="H1243" s="90"/>
      <c r="I1243" s="49"/>
      <c r="J1243" s="423" t="s">
        <v>48</v>
      </c>
      <c r="K1243" s="51" t="s">
        <v>40</v>
      </c>
      <c r="L1243" s="63">
        <v>250000</v>
      </c>
      <c r="M1243" s="63"/>
      <c r="N1243" s="63"/>
      <c r="O1243" s="403">
        <f>L1243*0.95</f>
        <v>237500</v>
      </c>
      <c r="P1243" s="403">
        <f>L1243*0.05</f>
        <v>12500</v>
      </c>
      <c r="Q1243" s="451">
        <f t="shared" si="455"/>
        <v>250000</v>
      </c>
    </row>
    <row r="1244" spans="1:17" ht="91.9" customHeight="1">
      <c r="A1244" s="467"/>
      <c r="B1244" s="431">
        <v>71956000</v>
      </c>
      <c r="C1244" s="423" t="s">
        <v>10</v>
      </c>
      <c r="D1244" s="423"/>
      <c r="E1244" s="423"/>
      <c r="F1244" s="63"/>
      <c r="G1244" s="431"/>
      <c r="H1244" s="90"/>
      <c r="I1244" s="49"/>
      <c r="J1244" s="423" t="s">
        <v>352</v>
      </c>
      <c r="K1244" s="67" t="s">
        <v>185</v>
      </c>
      <c r="L1244" s="63">
        <v>20000</v>
      </c>
      <c r="M1244" s="63">
        <v>20000</v>
      </c>
      <c r="N1244" s="88"/>
      <c r="O1244" s="88"/>
      <c r="P1244" s="403"/>
      <c r="Q1244" s="451">
        <f t="shared" si="455"/>
        <v>20000</v>
      </c>
    </row>
    <row r="1245" spans="1:17" ht="15.75" customHeight="1">
      <c r="A1245" s="465">
        <v>46</v>
      </c>
      <c r="B1245" s="431">
        <v>71956000</v>
      </c>
      <c r="C1245" s="423" t="s">
        <v>10</v>
      </c>
      <c r="D1245" s="423" t="s">
        <v>10</v>
      </c>
      <c r="E1245" s="423" t="s">
        <v>76</v>
      </c>
      <c r="F1245" s="64" t="s">
        <v>215</v>
      </c>
      <c r="G1245" s="431" t="s">
        <v>38</v>
      </c>
      <c r="H1245" s="63">
        <v>6424.4</v>
      </c>
      <c r="I1245" s="49">
        <v>215</v>
      </c>
      <c r="J1245" s="423" t="s">
        <v>39</v>
      </c>
      <c r="K1245" s="50" t="s">
        <v>2</v>
      </c>
      <c r="L1245" s="63">
        <f>L1246+L1247</f>
        <v>270000</v>
      </c>
      <c r="M1245" s="63">
        <f t="shared" ref="M1245:P1245" si="461">M1246+M1247</f>
        <v>20000</v>
      </c>
      <c r="N1245" s="63">
        <f t="shared" si="461"/>
        <v>0</v>
      </c>
      <c r="O1245" s="63">
        <f t="shared" si="461"/>
        <v>237500</v>
      </c>
      <c r="P1245" s="63">
        <f t="shared" si="461"/>
        <v>12500</v>
      </c>
      <c r="Q1245" s="451">
        <f t="shared" si="455"/>
        <v>270000</v>
      </c>
    </row>
    <row r="1246" spans="1:17" ht="51.75" customHeight="1">
      <c r="A1246" s="466"/>
      <c r="B1246" s="431">
        <v>71956000</v>
      </c>
      <c r="C1246" s="423" t="s">
        <v>10</v>
      </c>
      <c r="D1246" s="423"/>
      <c r="E1246" s="423"/>
      <c r="F1246" s="64"/>
      <c r="G1246" s="431"/>
      <c r="H1246" s="90"/>
      <c r="I1246" s="49"/>
      <c r="J1246" s="423" t="s">
        <v>48</v>
      </c>
      <c r="K1246" s="51" t="s">
        <v>40</v>
      </c>
      <c r="L1246" s="63">
        <v>250000</v>
      </c>
      <c r="M1246" s="63"/>
      <c r="N1246" s="63"/>
      <c r="O1246" s="403">
        <f>L1246*0.95</f>
        <v>237500</v>
      </c>
      <c r="P1246" s="403">
        <f>L1246*0.05</f>
        <v>12500</v>
      </c>
      <c r="Q1246" s="451">
        <f t="shared" si="455"/>
        <v>250000</v>
      </c>
    </row>
    <row r="1247" spans="1:17" ht="93.6" customHeight="1">
      <c r="A1247" s="467"/>
      <c r="B1247" s="431">
        <v>71956000</v>
      </c>
      <c r="C1247" s="423" t="s">
        <v>10</v>
      </c>
      <c r="D1247" s="423"/>
      <c r="E1247" s="423"/>
      <c r="F1247" s="63"/>
      <c r="G1247" s="431"/>
      <c r="H1247" s="90"/>
      <c r="I1247" s="49"/>
      <c r="J1247" s="423" t="s">
        <v>352</v>
      </c>
      <c r="K1247" s="67" t="s">
        <v>185</v>
      </c>
      <c r="L1247" s="63">
        <v>20000</v>
      </c>
      <c r="M1247" s="63">
        <v>20000</v>
      </c>
      <c r="N1247" s="88"/>
      <c r="O1247" s="88"/>
      <c r="P1247" s="403"/>
      <c r="Q1247" s="451">
        <f t="shared" si="455"/>
        <v>20000</v>
      </c>
    </row>
    <row r="1248" spans="1:17" ht="15.75" customHeight="1">
      <c r="A1248" s="465">
        <v>47</v>
      </c>
      <c r="B1248" s="431">
        <v>71956000</v>
      </c>
      <c r="C1248" s="423" t="s">
        <v>10</v>
      </c>
      <c r="D1248" s="423" t="s">
        <v>10</v>
      </c>
      <c r="E1248" s="423" t="s">
        <v>76</v>
      </c>
      <c r="F1248" s="64" t="s">
        <v>193</v>
      </c>
      <c r="G1248" s="431" t="s">
        <v>38</v>
      </c>
      <c r="H1248" s="63">
        <v>6389.3</v>
      </c>
      <c r="I1248" s="49">
        <v>350</v>
      </c>
      <c r="J1248" s="423" t="s">
        <v>39</v>
      </c>
      <c r="K1248" s="50" t="s">
        <v>2</v>
      </c>
      <c r="L1248" s="63">
        <f>L1249+L1250</f>
        <v>270000</v>
      </c>
      <c r="M1248" s="63">
        <f t="shared" ref="M1248:P1248" si="462">M1249+M1250</f>
        <v>20000</v>
      </c>
      <c r="N1248" s="63">
        <f t="shared" si="462"/>
        <v>0</v>
      </c>
      <c r="O1248" s="63">
        <f t="shared" si="462"/>
        <v>237500</v>
      </c>
      <c r="P1248" s="63">
        <f t="shared" si="462"/>
        <v>12500</v>
      </c>
      <c r="Q1248" s="451">
        <f t="shared" si="455"/>
        <v>270000</v>
      </c>
    </row>
    <row r="1249" spans="1:17" ht="51.75" customHeight="1">
      <c r="A1249" s="466"/>
      <c r="B1249" s="431">
        <v>71956000</v>
      </c>
      <c r="C1249" s="423" t="s">
        <v>10</v>
      </c>
      <c r="D1249" s="423"/>
      <c r="E1249" s="423"/>
      <c r="F1249" s="64"/>
      <c r="G1249" s="431"/>
      <c r="H1249" s="90"/>
      <c r="I1249" s="49"/>
      <c r="J1249" s="423" t="s">
        <v>48</v>
      </c>
      <c r="K1249" s="51" t="s">
        <v>40</v>
      </c>
      <c r="L1249" s="63">
        <v>250000</v>
      </c>
      <c r="M1249" s="63"/>
      <c r="N1249" s="63"/>
      <c r="O1249" s="403">
        <f>L1249*0.95</f>
        <v>237500</v>
      </c>
      <c r="P1249" s="403">
        <f>L1249*0.05</f>
        <v>12500</v>
      </c>
      <c r="Q1249" s="451">
        <f t="shared" si="455"/>
        <v>250000</v>
      </c>
    </row>
    <row r="1250" spans="1:17" ht="89.45" customHeight="1">
      <c r="A1250" s="467"/>
      <c r="B1250" s="431">
        <v>71956000</v>
      </c>
      <c r="C1250" s="423" t="s">
        <v>10</v>
      </c>
      <c r="D1250" s="423"/>
      <c r="E1250" s="423"/>
      <c r="F1250" s="63"/>
      <c r="G1250" s="431"/>
      <c r="H1250" s="90"/>
      <c r="I1250" s="49"/>
      <c r="J1250" s="423" t="s">
        <v>352</v>
      </c>
      <c r="K1250" s="67" t="s">
        <v>185</v>
      </c>
      <c r="L1250" s="63">
        <v>20000</v>
      </c>
      <c r="M1250" s="63">
        <v>20000</v>
      </c>
      <c r="N1250" s="88"/>
      <c r="O1250" s="88"/>
      <c r="P1250" s="403"/>
      <c r="Q1250" s="451">
        <f t="shared" si="455"/>
        <v>20000</v>
      </c>
    </row>
    <row r="1251" spans="1:17" ht="15.75" customHeight="1">
      <c r="A1251" s="465">
        <v>48</v>
      </c>
      <c r="B1251" s="431">
        <v>71956000</v>
      </c>
      <c r="C1251" s="423" t="s">
        <v>10</v>
      </c>
      <c r="D1251" s="423" t="s">
        <v>10</v>
      </c>
      <c r="E1251" s="423" t="s">
        <v>76</v>
      </c>
      <c r="F1251" s="64" t="s">
        <v>216</v>
      </c>
      <c r="G1251" s="431" t="s">
        <v>38</v>
      </c>
      <c r="H1251" s="63">
        <v>6224.5</v>
      </c>
      <c r="I1251" s="49">
        <v>287</v>
      </c>
      <c r="J1251" s="423" t="s">
        <v>39</v>
      </c>
      <c r="K1251" s="50" t="s">
        <v>2</v>
      </c>
      <c r="L1251" s="63">
        <f>L1252+L1253</f>
        <v>270000</v>
      </c>
      <c r="M1251" s="63">
        <f t="shared" ref="M1251:P1251" si="463">M1252+M1253</f>
        <v>20000</v>
      </c>
      <c r="N1251" s="63">
        <f t="shared" si="463"/>
        <v>0</v>
      </c>
      <c r="O1251" s="63">
        <f t="shared" si="463"/>
        <v>237500</v>
      </c>
      <c r="P1251" s="63">
        <f t="shared" si="463"/>
        <v>12500</v>
      </c>
      <c r="Q1251" s="451">
        <f t="shared" si="455"/>
        <v>270000</v>
      </c>
    </row>
    <row r="1252" spans="1:17" ht="51.75" customHeight="1">
      <c r="A1252" s="466"/>
      <c r="B1252" s="431">
        <v>71956000</v>
      </c>
      <c r="C1252" s="423" t="s">
        <v>10</v>
      </c>
      <c r="D1252" s="423"/>
      <c r="E1252" s="423"/>
      <c r="F1252" s="64"/>
      <c r="G1252" s="431"/>
      <c r="H1252" s="90"/>
      <c r="I1252" s="49"/>
      <c r="J1252" s="423" t="s">
        <v>48</v>
      </c>
      <c r="K1252" s="51" t="s">
        <v>40</v>
      </c>
      <c r="L1252" s="63">
        <v>250000</v>
      </c>
      <c r="M1252" s="63"/>
      <c r="N1252" s="63"/>
      <c r="O1252" s="403">
        <f>L1252*0.95</f>
        <v>237500</v>
      </c>
      <c r="P1252" s="403">
        <f>L1252*0.05</f>
        <v>12500</v>
      </c>
      <c r="Q1252" s="451">
        <f t="shared" si="455"/>
        <v>250000</v>
      </c>
    </row>
    <row r="1253" spans="1:17" ht="94.15" customHeight="1">
      <c r="A1253" s="467"/>
      <c r="B1253" s="431">
        <v>71956000</v>
      </c>
      <c r="C1253" s="423" t="s">
        <v>10</v>
      </c>
      <c r="D1253" s="423"/>
      <c r="E1253" s="423"/>
      <c r="F1253" s="63"/>
      <c r="G1253" s="431"/>
      <c r="H1253" s="90"/>
      <c r="I1253" s="49"/>
      <c r="J1253" s="423" t="s">
        <v>352</v>
      </c>
      <c r="K1253" s="67" t="s">
        <v>185</v>
      </c>
      <c r="L1253" s="63">
        <v>20000</v>
      </c>
      <c r="M1253" s="63">
        <v>20000</v>
      </c>
      <c r="N1253" s="88"/>
      <c r="O1253" s="88"/>
      <c r="P1253" s="403"/>
      <c r="Q1253" s="451">
        <f t="shared" si="455"/>
        <v>20000</v>
      </c>
    </row>
    <row r="1254" spans="1:17" ht="15.75" customHeight="1">
      <c r="A1254" s="465">
        <v>49</v>
      </c>
      <c r="B1254" s="431">
        <v>71956000</v>
      </c>
      <c r="C1254" s="423" t="s">
        <v>10</v>
      </c>
      <c r="D1254" s="423" t="s">
        <v>10</v>
      </c>
      <c r="E1254" s="423" t="s">
        <v>76</v>
      </c>
      <c r="F1254" s="64" t="s">
        <v>202</v>
      </c>
      <c r="G1254" s="431" t="s">
        <v>38</v>
      </c>
      <c r="H1254" s="63">
        <v>4118</v>
      </c>
      <c r="I1254" s="49">
        <v>219</v>
      </c>
      <c r="J1254" s="423" t="s">
        <v>39</v>
      </c>
      <c r="K1254" s="50" t="s">
        <v>2</v>
      </c>
      <c r="L1254" s="63">
        <f>L1255+L1256</f>
        <v>270000</v>
      </c>
      <c r="M1254" s="63">
        <f t="shared" ref="M1254:P1254" si="464">M1255+M1256</f>
        <v>20000</v>
      </c>
      <c r="N1254" s="63">
        <f t="shared" si="464"/>
        <v>0</v>
      </c>
      <c r="O1254" s="63">
        <f t="shared" si="464"/>
        <v>237500</v>
      </c>
      <c r="P1254" s="63">
        <f t="shared" si="464"/>
        <v>12500</v>
      </c>
      <c r="Q1254" s="451">
        <f t="shared" si="455"/>
        <v>270000</v>
      </c>
    </row>
    <row r="1255" spans="1:17" ht="51.75" customHeight="1">
      <c r="A1255" s="466"/>
      <c r="B1255" s="431">
        <v>71956000</v>
      </c>
      <c r="C1255" s="423" t="s">
        <v>10</v>
      </c>
      <c r="D1255" s="423"/>
      <c r="E1255" s="423"/>
      <c r="F1255" s="64"/>
      <c r="G1255" s="431"/>
      <c r="H1255" s="90"/>
      <c r="I1255" s="49"/>
      <c r="J1255" s="423" t="s">
        <v>48</v>
      </c>
      <c r="K1255" s="51" t="s">
        <v>40</v>
      </c>
      <c r="L1255" s="63">
        <v>250000</v>
      </c>
      <c r="M1255" s="63"/>
      <c r="N1255" s="63"/>
      <c r="O1255" s="403">
        <f>L1255*0.95</f>
        <v>237500</v>
      </c>
      <c r="P1255" s="403">
        <f>L1255*0.05</f>
        <v>12500</v>
      </c>
      <c r="Q1255" s="451">
        <f t="shared" si="455"/>
        <v>250000</v>
      </c>
    </row>
    <row r="1256" spans="1:17" ht="110.25">
      <c r="A1256" s="467"/>
      <c r="B1256" s="431">
        <v>71956000</v>
      </c>
      <c r="C1256" s="423" t="s">
        <v>10</v>
      </c>
      <c r="D1256" s="423"/>
      <c r="E1256" s="423"/>
      <c r="F1256" s="63"/>
      <c r="G1256" s="431"/>
      <c r="H1256" s="90"/>
      <c r="I1256" s="49"/>
      <c r="J1256" s="423" t="s">
        <v>352</v>
      </c>
      <c r="K1256" s="67" t="s">
        <v>185</v>
      </c>
      <c r="L1256" s="63">
        <v>20000</v>
      </c>
      <c r="M1256" s="63">
        <v>20000</v>
      </c>
      <c r="N1256" s="88"/>
      <c r="O1256" s="88"/>
      <c r="P1256" s="403"/>
      <c r="Q1256" s="451">
        <f t="shared" si="455"/>
        <v>20000</v>
      </c>
    </row>
    <row r="1257" spans="1:17" ht="15.75" customHeight="1">
      <c r="A1257" s="465">
        <v>50</v>
      </c>
      <c r="B1257" s="431">
        <v>71956000</v>
      </c>
      <c r="C1257" s="423" t="s">
        <v>10</v>
      </c>
      <c r="D1257" s="423" t="s">
        <v>10</v>
      </c>
      <c r="E1257" s="423" t="s">
        <v>76</v>
      </c>
      <c r="F1257" s="64" t="s">
        <v>206</v>
      </c>
      <c r="G1257" s="431" t="s">
        <v>38</v>
      </c>
      <c r="H1257" s="63">
        <v>4749.8999999999996</v>
      </c>
      <c r="I1257" s="49">
        <v>257</v>
      </c>
      <c r="J1257" s="423" t="s">
        <v>39</v>
      </c>
      <c r="K1257" s="50" t="s">
        <v>2</v>
      </c>
      <c r="L1257" s="63">
        <f>L1258+L1259</f>
        <v>270000</v>
      </c>
      <c r="M1257" s="63">
        <f t="shared" ref="M1257:P1257" si="465">M1258+M1259</f>
        <v>20000</v>
      </c>
      <c r="N1257" s="63">
        <f t="shared" si="465"/>
        <v>0</v>
      </c>
      <c r="O1257" s="63">
        <f t="shared" si="465"/>
        <v>237500</v>
      </c>
      <c r="P1257" s="63">
        <f t="shared" si="465"/>
        <v>12500</v>
      </c>
      <c r="Q1257" s="451">
        <f t="shared" si="455"/>
        <v>270000</v>
      </c>
    </row>
    <row r="1258" spans="1:17" ht="51.75" customHeight="1">
      <c r="A1258" s="466"/>
      <c r="B1258" s="431">
        <v>71956000</v>
      </c>
      <c r="C1258" s="423" t="s">
        <v>10</v>
      </c>
      <c r="D1258" s="423"/>
      <c r="E1258" s="423"/>
      <c r="F1258" s="64"/>
      <c r="G1258" s="431"/>
      <c r="H1258" s="90"/>
      <c r="I1258" s="49"/>
      <c r="J1258" s="423" t="s">
        <v>48</v>
      </c>
      <c r="K1258" s="51" t="s">
        <v>40</v>
      </c>
      <c r="L1258" s="63">
        <v>250000</v>
      </c>
      <c r="M1258" s="63"/>
      <c r="N1258" s="63"/>
      <c r="O1258" s="403">
        <f>L1258*0.95</f>
        <v>237500</v>
      </c>
      <c r="P1258" s="403">
        <f>L1258*0.05</f>
        <v>12500</v>
      </c>
      <c r="Q1258" s="451">
        <f t="shared" si="455"/>
        <v>250000</v>
      </c>
    </row>
    <row r="1259" spans="1:17" ht="97.15" customHeight="1">
      <c r="A1259" s="467"/>
      <c r="B1259" s="431">
        <v>71956000</v>
      </c>
      <c r="C1259" s="423" t="s">
        <v>10</v>
      </c>
      <c r="D1259" s="423"/>
      <c r="E1259" s="423"/>
      <c r="F1259" s="63"/>
      <c r="G1259" s="431"/>
      <c r="H1259" s="90"/>
      <c r="I1259" s="49"/>
      <c r="J1259" s="423" t="s">
        <v>352</v>
      </c>
      <c r="K1259" s="67" t="s">
        <v>185</v>
      </c>
      <c r="L1259" s="63">
        <v>20000</v>
      </c>
      <c r="M1259" s="63">
        <v>20000</v>
      </c>
      <c r="N1259" s="88"/>
      <c r="O1259" s="88"/>
      <c r="P1259" s="403"/>
      <c r="Q1259" s="451">
        <f t="shared" si="455"/>
        <v>20000</v>
      </c>
    </row>
    <row r="1260" spans="1:17" ht="15.75" customHeight="1">
      <c r="A1260" s="465">
        <v>51</v>
      </c>
      <c r="B1260" s="431">
        <v>71956000</v>
      </c>
      <c r="C1260" s="423" t="s">
        <v>10</v>
      </c>
      <c r="D1260" s="423" t="s">
        <v>10</v>
      </c>
      <c r="E1260" s="423" t="s">
        <v>318</v>
      </c>
      <c r="F1260" s="64" t="s">
        <v>189</v>
      </c>
      <c r="G1260" s="431" t="s">
        <v>38</v>
      </c>
      <c r="H1260" s="63">
        <v>5678.3</v>
      </c>
      <c r="I1260" s="49">
        <v>231</v>
      </c>
      <c r="J1260" s="423" t="s">
        <v>39</v>
      </c>
      <c r="K1260" s="50" t="s">
        <v>2</v>
      </c>
      <c r="L1260" s="63">
        <f>L1261+L1262</f>
        <v>270000</v>
      </c>
      <c r="M1260" s="63">
        <f t="shared" ref="M1260:P1260" si="466">M1261+M1262</f>
        <v>20000</v>
      </c>
      <c r="N1260" s="63">
        <f t="shared" si="466"/>
        <v>0</v>
      </c>
      <c r="O1260" s="63">
        <f t="shared" si="466"/>
        <v>237500</v>
      </c>
      <c r="P1260" s="63">
        <f t="shared" si="466"/>
        <v>12500</v>
      </c>
      <c r="Q1260" s="451">
        <f t="shared" si="455"/>
        <v>270000</v>
      </c>
    </row>
    <row r="1261" spans="1:17" ht="51.75" customHeight="1">
      <c r="A1261" s="466"/>
      <c r="B1261" s="431">
        <v>71956000</v>
      </c>
      <c r="C1261" s="423" t="s">
        <v>10</v>
      </c>
      <c r="D1261" s="423"/>
      <c r="E1261" s="423"/>
      <c r="F1261" s="64"/>
      <c r="G1261" s="431"/>
      <c r="H1261" s="90"/>
      <c r="I1261" s="49"/>
      <c r="J1261" s="423" t="s">
        <v>48</v>
      </c>
      <c r="K1261" s="51" t="s">
        <v>40</v>
      </c>
      <c r="L1261" s="63">
        <v>250000</v>
      </c>
      <c r="M1261" s="63"/>
      <c r="N1261" s="63"/>
      <c r="O1261" s="403">
        <f>L1261*0.95</f>
        <v>237500</v>
      </c>
      <c r="P1261" s="403">
        <f>L1261*0.05</f>
        <v>12500</v>
      </c>
      <c r="Q1261" s="451">
        <f t="shared" si="455"/>
        <v>250000</v>
      </c>
    </row>
    <row r="1262" spans="1:17" ht="94.15" customHeight="1">
      <c r="A1262" s="467"/>
      <c r="B1262" s="431">
        <v>71956000</v>
      </c>
      <c r="C1262" s="423" t="s">
        <v>10</v>
      </c>
      <c r="D1262" s="423"/>
      <c r="E1262" s="423"/>
      <c r="F1262" s="63"/>
      <c r="G1262" s="431"/>
      <c r="H1262" s="90"/>
      <c r="I1262" s="49"/>
      <c r="J1262" s="423" t="s">
        <v>352</v>
      </c>
      <c r="K1262" s="67" t="s">
        <v>185</v>
      </c>
      <c r="L1262" s="63">
        <v>20000</v>
      </c>
      <c r="M1262" s="63">
        <v>20000</v>
      </c>
      <c r="N1262" s="88"/>
      <c r="O1262" s="88"/>
      <c r="P1262" s="403"/>
      <c r="Q1262" s="451">
        <f t="shared" si="455"/>
        <v>20000</v>
      </c>
    </row>
    <row r="1263" spans="1:17" ht="15.75" customHeight="1">
      <c r="A1263" s="465">
        <v>52</v>
      </c>
      <c r="B1263" s="431">
        <v>71956000</v>
      </c>
      <c r="C1263" s="423" t="s">
        <v>10</v>
      </c>
      <c r="D1263" s="423" t="s">
        <v>10</v>
      </c>
      <c r="E1263" s="423" t="s">
        <v>373</v>
      </c>
      <c r="F1263" s="64" t="s">
        <v>85</v>
      </c>
      <c r="G1263" s="431" t="s">
        <v>38</v>
      </c>
      <c r="H1263" s="63">
        <v>16598.8</v>
      </c>
      <c r="I1263" s="49">
        <v>464</v>
      </c>
      <c r="J1263" s="423" t="s">
        <v>39</v>
      </c>
      <c r="K1263" s="50" t="s">
        <v>2</v>
      </c>
      <c r="L1263" s="63">
        <f>L1264+L1265</f>
        <v>270000</v>
      </c>
      <c r="M1263" s="63">
        <f t="shared" ref="M1263:P1263" si="467">M1264+M1265</f>
        <v>20000</v>
      </c>
      <c r="N1263" s="63">
        <f t="shared" si="467"/>
        <v>0</v>
      </c>
      <c r="O1263" s="63">
        <f t="shared" si="467"/>
        <v>237500</v>
      </c>
      <c r="P1263" s="63">
        <f t="shared" si="467"/>
        <v>12500</v>
      </c>
      <c r="Q1263" s="451">
        <f t="shared" si="455"/>
        <v>270000</v>
      </c>
    </row>
    <row r="1264" spans="1:17" ht="51.75" customHeight="1">
      <c r="A1264" s="466"/>
      <c r="B1264" s="431">
        <v>71956000</v>
      </c>
      <c r="C1264" s="423" t="s">
        <v>10</v>
      </c>
      <c r="D1264" s="423"/>
      <c r="E1264" s="423"/>
      <c r="F1264" s="64"/>
      <c r="G1264" s="431"/>
      <c r="H1264" s="90"/>
      <c r="I1264" s="49"/>
      <c r="J1264" s="423" t="s">
        <v>48</v>
      </c>
      <c r="K1264" s="51" t="s">
        <v>40</v>
      </c>
      <c r="L1264" s="63">
        <v>250000</v>
      </c>
      <c r="M1264" s="63"/>
      <c r="N1264" s="63"/>
      <c r="O1264" s="403">
        <f>L1264*0.95</f>
        <v>237500</v>
      </c>
      <c r="P1264" s="403">
        <f>L1264*0.05</f>
        <v>12500</v>
      </c>
      <c r="Q1264" s="451">
        <f t="shared" si="455"/>
        <v>250000</v>
      </c>
    </row>
    <row r="1265" spans="1:17" ht="93.6" customHeight="1">
      <c r="A1265" s="467"/>
      <c r="B1265" s="431">
        <v>71956000</v>
      </c>
      <c r="C1265" s="423" t="s">
        <v>10</v>
      </c>
      <c r="D1265" s="423"/>
      <c r="E1265" s="423"/>
      <c r="F1265" s="63"/>
      <c r="G1265" s="431"/>
      <c r="H1265" s="90"/>
      <c r="I1265" s="49"/>
      <c r="J1265" s="423" t="s">
        <v>352</v>
      </c>
      <c r="K1265" s="67" t="s">
        <v>185</v>
      </c>
      <c r="L1265" s="63">
        <v>20000</v>
      </c>
      <c r="M1265" s="63">
        <v>20000</v>
      </c>
      <c r="N1265" s="88"/>
      <c r="O1265" s="88"/>
      <c r="P1265" s="403"/>
      <c r="Q1265" s="451">
        <f t="shared" si="455"/>
        <v>20000</v>
      </c>
    </row>
    <row r="1266" spans="1:17" ht="15.75" customHeight="1">
      <c r="A1266" s="465">
        <v>53</v>
      </c>
      <c r="B1266" s="431">
        <v>71956000</v>
      </c>
      <c r="C1266" s="423" t="s">
        <v>10</v>
      </c>
      <c r="D1266" s="423" t="s">
        <v>10</v>
      </c>
      <c r="E1266" s="423" t="s">
        <v>373</v>
      </c>
      <c r="F1266" s="64" t="s">
        <v>181</v>
      </c>
      <c r="G1266" s="431" t="s">
        <v>38</v>
      </c>
      <c r="H1266" s="63">
        <v>15996</v>
      </c>
      <c r="I1266" s="49">
        <v>597</v>
      </c>
      <c r="J1266" s="423" t="s">
        <v>39</v>
      </c>
      <c r="K1266" s="50" t="s">
        <v>2</v>
      </c>
      <c r="L1266" s="63">
        <f>L1267+L1268</f>
        <v>270000</v>
      </c>
      <c r="M1266" s="63">
        <f t="shared" ref="M1266:P1266" si="468">M1267+M1268</f>
        <v>20000</v>
      </c>
      <c r="N1266" s="63">
        <f t="shared" si="468"/>
        <v>0</v>
      </c>
      <c r="O1266" s="63">
        <f t="shared" si="468"/>
        <v>237500</v>
      </c>
      <c r="P1266" s="63">
        <f t="shared" si="468"/>
        <v>12500</v>
      </c>
      <c r="Q1266" s="451">
        <f t="shared" si="455"/>
        <v>270000</v>
      </c>
    </row>
    <row r="1267" spans="1:17" ht="51.75" customHeight="1">
      <c r="A1267" s="466"/>
      <c r="B1267" s="431">
        <v>71956000</v>
      </c>
      <c r="C1267" s="423" t="s">
        <v>10</v>
      </c>
      <c r="D1267" s="423"/>
      <c r="E1267" s="423"/>
      <c r="F1267" s="64"/>
      <c r="G1267" s="431"/>
      <c r="H1267" s="90"/>
      <c r="I1267" s="49"/>
      <c r="J1267" s="423" t="s">
        <v>48</v>
      </c>
      <c r="K1267" s="51" t="s">
        <v>40</v>
      </c>
      <c r="L1267" s="63">
        <v>250000</v>
      </c>
      <c r="M1267" s="63"/>
      <c r="N1267" s="63"/>
      <c r="O1267" s="403">
        <f>L1267*0.95</f>
        <v>237500</v>
      </c>
      <c r="P1267" s="403">
        <f>L1267*0.05</f>
        <v>12500</v>
      </c>
      <c r="Q1267" s="451">
        <f t="shared" si="455"/>
        <v>250000</v>
      </c>
    </row>
    <row r="1268" spans="1:17" ht="96.75" customHeight="1">
      <c r="A1268" s="467"/>
      <c r="B1268" s="431">
        <v>71956000</v>
      </c>
      <c r="C1268" s="423" t="s">
        <v>10</v>
      </c>
      <c r="D1268" s="423"/>
      <c r="E1268" s="423"/>
      <c r="F1268" s="63"/>
      <c r="G1268" s="431"/>
      <c r="H1268" s="90"/>
      <c r="I1268" s="49"/>
      <c r="J1268" s="423" t="s">
        <v>352</v>
      </c>
      <c r="K1268" s="67" t="s">
        <v>185</v>
      </c>
      <c r="L1268" s="63">
        <v>20000</v>
      </c>
      <c r="M1268" s="63">
        <v>20000</v>
      </c>
      <c r="N1268" s="88"/>
      <c r="O1268" s="88"/>
      <c r="P1268" s="403"/>
      <c r="Q1268" s="451">
        <f t="shared" si="455"/>
        <v>20000</v>
      </c>
    </row>
    <row r="1269" spans="1:17" ht="15.75" customHeight="1">
      <c r="A1269" s="465">
        <v>54</v>
      </c>
      <c r="B1269" s="431">
        <v>71956000</v>
      </c>
      <c r="C1269" s="423" t="s">
        <v>10</v>
      </c>
      <c r="D1269" s="423" t="s">
        <v>10</v>
      </c>
      <c r="E1269" s="423" t="s">
        <v>372</v>
      </c>
      <c r="F1269" s="64" t="s">
        <v>217</v>
      </c>
      <c r="G1269" s="431" t="s">
        <v>38</v>
      </c>
      <c r="H1269" s="63">
        <v>4787</v>
      </c>
      <c r="I1269" s="49">
        <v>206</v>
      </c>
      <c r="J1269" s="423" t="s">
        <v>39</v>
      </c>
      <c r="K1269" s="50" t="s">
        <v>2</v>
      </c>
      <c r="L1269" s="63">
        <f>L1270+L1271</f>
        <v>270000</v>
      </c>
      <c r="M1269" s="63">
        <f t="shared" ref="M1269:P1269" si="469">M1270+M1271</f>
        <v>20000</v>
      </c>
      <c r="N1269" s="63">
        <f t="shared" si="469"/>
        <v>0</v>
      </c>
      <c r="O1269" s="63">
        <f t="shared" si="469"/>
        <v>237500</v>
      </c>
      <c r="P1269" s="63">
        <f t="shared" si="469"/>
        <v>12500</v>
      </c>
      <c r="Q1269" s="451">
        <f t="shared" si="455"/>
        <v>270000</v>
      </c>
    </row>
    <row r="1270" spans="1:17" ht="51.75" customHeight="1">
      <c r="A1270" s="466"/>
      <c r="B1270" s="431">
        <v>71956000</v>
      </c>
      <c r="C1270" s="423" t="s">
        <v>10</v>
      </c>
      <c r="D1270" s="423"/>
      <c r="E1270" s="423"/>
      <c r="F1270" s="64"/>
      <c r="G1270" s="431"/>
      <c r="H1270" s="90"/>
      <c r="I1270" s="49"/>
      <c r="J1270" s="423" t="s">
        <v>48</v>
      </c>
      <c r="K1270" s="51" t="s">
        <v>40</v>
      </c>
      <c r="L1270" s="63">
        <v>250000</v>
      </c>
      <c r="M1270" s="63"/>
      <c r="N1270" s="63"/>
      <c r="O1270" s="403">
        <f>L1270*0.95</f>
        <v>237500</v>
      </c>
      <c r="P1270" s="403">
        <f>L1270*0.05</f>
        <v>12500</v>
      </c>
      <c r="Q1270" s="451">
        <f t="shared" si="455"/>
        <v>250000</v>
      </c>
    </row>
    <row r="1271" spans="1:17" ht="110.25">
      <c r="A1271" s="467"/>
      <c r="B1271" s="431">
        <v>71956000</v>
      </c>
      <c r="C1271" s="423" t="s">
        <v>10</v>
      </c>
      <c r="D1271" s="423"/>
      <c r="E1271" s="423"/>
      <c r="F1271" s="63"/>
      <c r="G1271" s="431"/>
      <c r="H1271" s="90"/>
      <c r="I1271" s="49"/>
      <c r="J1271" s="423" t="s">
        <v>352</v>
      </c>
      <c r="K1271" s="67" t="s">
        <v>185</v>
      </c>
      <c r="L1271" s="63">
        <v>20000</v>
      </c>
      <c r="M1271" s="63">
        <v>20000</v>
      </c>
      <c r="N1271" s="88"/>
      <c r="O1271" s="88"/>
      <c r="P1271" s="403"/>
      <c r="Q1271" s="451">
        <f t="shared" si="455"/>
        <v>20000</v>
      </c>
    </row>
    <row r="1272" spans="1:17" ht="15.75" customHeight="1">
      <c r="A1272" s="465">
        <v>55</v>
      </c>
      <c r="B1272" s="431">
        <v>71956000</v>
      </c>
      <c r="C1272" s="423" t="s">
        <v>10</v>
      </c>
      <c r="D1272" s="423" t="s">
        <v>10</v>
      </c>
      <c r="E1272" s="423" t="s">
        <v>372</v>
      </c>
      <c r="F1272" s="64" t="s">
        <v>218</v>
      </c>
      <c r="G1272" s="431" t="s">
        <v>38</v>
      </c>
      <c r="H1272" s="63">
        <v>5708.4</v>
      </c>
      <c r="I1272" s="49">
        <v>188</v>
      </c>
      <c r="J1272" s="423" t="s">
        <v>39</v>
      </c>
      <c r="K1272" s="50" t="s">
        <v>2</v>
      </c>
      <c r="L1272" s="63">
        <f>L1273+L1274</f>
        <v>270000</v>
      </c>
      <c r="M1272" s="63">
        <f t="shared" ref="M1272:P1272" si="470">M1273+M1274</f>
        <v>20000</v>
      </c>
      <c r="N1272" s="63">
        <f t="shared" si="470"/>
        <v>0</v>
      </c>
      <c r="O1272" s="63">
        <f t="shared" si="470"/>
        <v>237500</v>
      </c>
      <c r="P1272" s="63">
        <f t="shared" si="470"/>
        <v>12500</v>
      </c>
      <c r="Q1272" s="451">
        <f t="shared" si="455"/>
        <v>270000</v>
      </c>
    </row>
    <row r="1273" spans="1:17" ht="51.75" customHeight="1">
      <c r="A1273" s="466"/>
      <c r="B1273" s="431">
        <v>71956000</v>
      </c>
      <c r="C1273" s="423" t="s">
        <v>10</v>
      </c>
      <c r="D1273" s="423"/>
      <c r="E1273" s="423"/>
      <c r="F1273" s="64"/>
      <c r="G1273" s="431"/>
      <c r="H1273" s="90"/>
      <c r="I1273" s="49"/>
      <c r="J1273" s="423" t="s">
        <v>48</v>
      </c>
      <c r="K1273" s="51" t="s">
        <v>40</v>
      </c>
      <c r="L1273" s="63">
        <v>250000</v>
      </c>
      <c r="M1273" s="63"/>
      <c r="N1273" s="63"/>
      <c r="O1273" s="403">
        <f>L1273*0.95</f>
        <v>237500</v>
      </c>
      <c r="P1273" s="403">
        <f>L1273*0.05</f>
        <v>12500</v>
      </c>
      <c r="Q1273" s="451">
        <f t="shared" si="455"/>
        <v>250000</v>
      </c>
    </row>
    <row r="1274" spans="1:17" ht="85.9" customHeight="1">
      <c r="A1274" s="467"/>
      <c r="B1274" s="431">
        <v>71956000</v>
      </c>
      <c r="C1274" s="423" t="s">
        <v>10</v>
      </c>
      <c r="D1274" s="423"/>
      <c r="E1274" s="423"/>
      <c r="F1274" s="63"/>
      <c r="G1274" s="431"/>
      <c r="H1274" s="90"/>
      <c r="I1274" s="49"/>
      <c r="J1274" s="423" t="s">
        <v>352</v>
      </c>
      <c r="K1274" s="67" t="s">
        <v>185</v>
      </c>
      <c r="L1274" s="63">
        <v>20000</v>
      </c>
      <c r="M1274" s="63">
        <v>20000</v>
      </c>
      <c r="N1274" s="88"/>
      <c r="O1274" s="88"/>
      <c r="P1274" s="403"/>
      <c r="Q1274" s="451">
        <f t="shared" si="455"/>
        <v>20000</v>
      </c>
    </row>
    <row r="1275" spans="1:17" ht="15.75" customHeight="1">
      <c r="A1275" s="465">
        <v>56</v>
      </c>
      <c r="B1275" s="431">
        <v>71956000</v>
      </c>
      <c r="C1275" s="423" t="s">
        <v>10</v>
      </c>
      <c r="D1275" s="423" t="s">
        <v>10</v>
      </c>
      <c r="E1275" s="423" t="s">
        <v>372</v>
      </c>
      <c r="F1275" s="64" t="s">
        <v>219</v>
      </c>
      <c r="G1275" s="431" t="s">
        <v>38</v>
      </c>
      <c r="H1275" s="63">
        <v>1317.8</v>
      </c>
      <c r="I1275" s="49">
        <v>66</v>
      </c>
      <c r="J1275" s="423" t="s">
        <v>39</v>
      </c>
      <c r="K1275" s="50" t="s">
        <v>2</v>
      </c>
      <c r="L1275" s="63">
        <f>L1276+L1277</f>
        <v>270000</v>
      </c>
      <c r="M1275" s="63">
        <f t="shared" ref="M1275:P1275" si="471">M1276+M1277</f>
        <v>20000</v>
      </c>
      <c r="N1275" s="63">
        <f t="shared" si="471"/>
        <v>0</v>
      </c>
      <c r="O1275" s="63">
        <f t="shared" si="471"/>
        <v>237500</v>
      </c>
      <c r="P1275" s="63">
        <f t="shared" si="471"/>
        <v>12500</v>
      </c>
      <c r="Q1275" s="451">
        <f t="shared" si="455"/>
        <v>270000</v>
      </c>
    </row>
    <row r="1276" spans="1:17" ht="51.75" customHeight="1">
      <c r="A1276" s="466"/>
      <c r="B1276" s="431">
        <v>71956000</v>
      </c>
      <c r="C1276" s="423" t="s">
        <v>10</v>
      </c>
      <c r="D1276" s="423"/>
      <c r="E1276" s="423"/>
      <c r="F1276" s="64"/>
      <c r="G1276" s="431"/>
      <c r="H1276" s="90"/>
      <c r="I1276" s="49"/>
      <c r="J1276" s="423" t="s">
        <v>48</v>
      </c>
      <c r="K1276" s="51" t="s">
        <v>40</v>
      </c>
      <c r="L1276" s="63">
        <v>250000</v>
      </c>
      <c r="M1276" s="63"/>
      <c r="N1276" s="63"/>
      <c r="O1276" s="403">
        <f>L1276*0.95</f>
        <v>237500</v>
      </c>
      <c r="P1276" s="403">
        <f>L1276*0.05</f>
        <v>12500</v>
      </c>
      <c r="Q1276" s="451">
        <f t="shared" si="455"/>
        <v>250000</v>
      </c>
    </row>
    <row r="1277" spans="1:17" ht="94.9" customHeight="1">
      <c r="A1277" s="467"/>
      <c r="B1277" s="431">
        <v>71956000</v>
      </c>
      <c r="C1277" s="423" t="s">
        <v>10</v>
      </c>
      <c r="D1277" s="423"/>
      <c r="E1277" s="423"/>
      <c r="F1277" s="63"/>
      <c r="G1277" s="431"/>
      <c r="H1277" s="90"/>
      <c r="I1277" s="49"/>
      <c r="J1277" s="423" t="s">
        <v>352</v>
      </c>
      <c r="K1277" s="67" t="s">
        <v>185</v>
      </c>
      <c r="L1277" s="63">
        <v>20000</v>
      </c>
      <c r="M1277" s="63">
        <v>20000</v>
      </c>
      <c r="N1277" s="88"/>
      <c r="O1277" s="88"/>
      <c r="P1277" s="403"/>
      <c r="Q1277" s="451">
        <f t="shared" si="455"/>
        <v>20000</v>
      </c>
    </row>
    <row r="1278" spans="1:17" ht="15.75" customHeight="1">
      <c r="A1278" s="465">
        <v>57</v>
      </c>
      <c r="B1278" s="431">
        <v>71956000</v>
      </c>
      <c r="C1278" s="423" t="s">
        <v>10</v>
      </c>
      <c r="D1278" s="423" t="s">
        <v>10</v>
      </c>
      <c r="E1278" s="423" t="s">
        <v>82</v>
      </c>
      <c r="F1278" s="64" t="s">
        <v>205</v>
      </c>
      <c r="G1278" s="431" t="s">
        <v>38</v>
      </c>
      <c r="H1278" s="63">
        <v>4941.3</v>
      </c>
      <c r="I1278" s="49">
        <v>219</v>
      </c>
      <c r="J1278" s="423" t="s">
        <v>39</v>
      </c>
      <c r="K1278" s="50" t="s">
        <v>2</v>
      </c>
      <c r="L1278" s="63">
        <f>L1279+L1280</f>
        <v>270000</v>
      </c>
      <c r="M1278" s="63">
        <f t="shared" ref="M1278:P1278" si="472">M1279+M1280</f>
        <v>20000</v>
      </c>
      <c r="N1278" s="63">
        <f t="shared" si="472"/>
        <v>0</v>
      </c>
      <c r="O1278" s="63">
        <f t="shared" si="472"/>
        <v>237500</v>
      </c>
      <c r="P1278" s="63">
        <f t="shared" si="472"/>
        <v>12500</v>
      </c>
      <c r="Q1278" s="451">
        <f t="shared" si="455"/>
        <v>270000</v>
      </c>
    </row>
    <row r="1279" spans="1:17" ht="51.75" customHeight="1">
      <c r="A1279" s="466"/>
      <c r="B1279" s="431">
        <v>71956000</v>
      </c>
      <c r="C1279" s="423" t="s">
        <v>10</v>
      </c>
      <c r="D1279" s="423"/>
      <c r="E1279" s="423"/>
      <c r="F1279" s="64"/>
      <c r="G1279" s="431"/>
      <c r="H1279" s="90"/>
      <c r="I1279" s="49"/>
      <c r="J1279" s="423" t="s">
        <v>48</v>
      </c>
      <c r="K1279" s="51" t="s">
        <v>40</v>
      </c>
      <c r="L1279" s="63">
        <v>250000</v>
      </c>
      <c r="M1279" s="63"/>
      <c r="N1279" s="63"/>
      <c r="O1279" s="403">
        <f>L1279*0.95</f>
        <v>237500</v>
      </c>
      <c r="P1279" s="403">
        <f>L1279*0.05</f>
        <v>12500</v>
      </c>
      <c r="Q1279" s="451">
        <f t="shared" si="455"/>
        <v>250000</v>
      </c>
    </row>
    <row r="1280" spans="1:17" ht="86.45" customHeight="1">
      <c r="A1280" s="467"/>
      <c r="B1280" s="431">
        <v>71956000</v>
      </c>
      <c r="C1280" s="423" t="s">
        <v>10</v>
      </c>
      <c r="D1280" s="423"/>
      <c r="E1280" s="423"/>
      <c r="F1280" s="63"/>
      <c r="G1280" s="431"/>
      <c r="H1280" s="90"/>
      <c r="I1280" s="49"/>
      <c r="J1280" s="423" t="s">
        <v>352</v>
      </c>
      <c r="K1280" s="67" t="s">
        <v>185</v>
      </c>
      <c r="L1280" s="63">
        <v>20000</v>
      </c>
      <c r="M1280" s="63">
        <v>20000</v>
      </c>
      <c r="N1280" s="88"/>
      <c r="O1280" s="88"/>
      <c r="P1280" s="403"/>
      <c r="Q1280" s="451">
        <f t="shared" si="455"/>
        <v>20000</v>
      </c>
    </row>
    <row r="1281" spans="1:17" ht="15.75" customHeight="1">
      <c r="A1281" s="465">
        <v>58</v>
      </c>
      <c r="B1281" s="431">
        <v>71956000</v>
      </c>
      <c r="C1281" s="423" t="s">
        <v>10</v>
      </c>
      <c r="D1281" s="423" t="s">
        <v>10</v>
      </c>
      <c r="E1281" s="423" t="s">
        <v>82</v>
      </c>
      <c r="F1281" s="64" t="s">
        <v>77</v>
      </c>
      <c r="G1281" s="431" t="s">
        <v>38</v>
      </c>
      <c r="H1281" s="63">
        <v>4722.7</v>
      </c>
      <c r="I1281" s="49">
        <v>519</v>
      </c>
      <c r="J1281" s="423" t="s">
        <v>39</v>
      </c>
      <c r="K1281" s="50" t="s">
        <v>2</v>
      </c>
      <c r="L1281" s="63">
        <f>L1282+L1283</f>
        <v>270000</v>
      </c>
      <c r="M1281" s="63">
        <f t="shared" ref="M1281:P1281" si="473">M1282+M1283</f>
        <v>20000</v>
      </c>
      <c r="N1281" s="63">
        <f t="shared" si="473"/>
        <v>0</v>
      </c>
      <c r="O1281" s="63">
        <f t="shared" si="473"/>
        <v>237500</v>
      </c>
      <c r="P1281" s="63">
        <f t="shared" si="473"/>
        <v>12500</v>
      </c>
      <c r="Q1281" s="451">
        <f t="shared" si="455"/>
        <v>270000</v>
      </c>
    </row>
    <row r="1282" spans="1:17" ht="51.75" customHeight="1">
      <c r="A1282" s="466"/>
      <c r="B1282" s="431">
        <v>71956000</v>
      </c>
      <c r="C1282" s="423" t="s">
        <v>10</v>
      </c>
      <c r="D1282" s="423"/>
      <c r="E1282" s="423"/>
      <c r="F1282" s="64"/>
      <c r="G1282" s="431"/>
      <c r="H1282" s="90"/>
      <c r="I1282" s="49"/>
      <c r="J1282" s="423" t="s">
        <v>48</v>
      </c>
      <c r="K1282" s="51" t="s">
        <v>40</v>
      </c>
      <c r="L1282" s="63">
        <v>250000</v>
      </c>
      <c r="M1282" s="63"/>
      <c r="N1282" s="63"/>
      <c r="O1282" s="403">
        <f>L1282*0.95</f>
        <v>237500</v>
      </c>
      <c r="P1282" s="403">
        <f>L1282*0.05</f>
        <v>12500</v>
      </c>
      <c r="Q1282" s="451">
        <f t="shared" si="455"/>
        <v>250000</v>
      </c>
    </row>
    <row r="1283" spans="1:17" ht="97.9" customHeight="1">
      <c r="A1283" s="467"/>
      <c r="B1283" s="431">
        <v>71956000</v>
      </c>
      <c r="C1283" s="423" t="s">
        <v>10</v>
      </c>
      <c r="D1283" s="423"/>
      <c r="E1283" s="423"/>
      <c r="F1283" s="63"/>
      <c r="G1283" s="431"/>
      <c r="H1283" s="90"/>
      <c r="I1283" s="49"/>
      <c r="J1283" s="423" t="s">
        <v>352</v>
      </c>
      <c r="K1283" s="67" t="s">
        <v>185</v>
      </c>
      <c r="L1283" s="63">
        <v>20000</v>
      </c>
      <c r="M1283" s="63">
        <v>20000</v>
      </c>
      <c r="N1283" s="88"/>
      <c r="O1283" s="88"/>
      <c r="P1283" s="403"/>
      <c r="Q1283" s="451">
        <f t="shared" si="455"/>
        <v>20000</v>
      </c>
    </row>
    <row r="1284" spans="1:17" ht="15.75" customHeight="1">
      <c r="A1284" s="465">
        <v>59</v>
      </c>
      <c r="B1284" s="431">
        <v>71956000</v>
      </c>
      <c r="C1284" s="423" t="s">
        <v>10</v>
      </c>
      <c r="D1284" s="423" t="s">
        <v>10</v>
      </c>
      <c r="E1284" s="423" t="s">
        <v>82</v>
      </c>
      <c r="F1284" s="64" t="s">
        <v>220</v>
      </c>
      <c r="G1284" s="431" t="s">
        <v>38</v>
      </c>
      <c r="H1284" s="63">
        <v>2221.6999999999998</v>
      </c>
      <c r="I1284" s="49">
        <v>87</v>
      </c>
      <c r="J1284" s="423" t="s">
        <v>39</v>
      </c>
      <c r="K1284" s="50" t="s">
        <v>2</v>
      </c>
      <c r="L1284" s="63">
        <f>L1285+L1286</f>
        <v>270000</v>
      </c>
      <c r="M1284" s="63">
        <f t="shared" ref="M1284:P1284" si="474">M1285+M1286</f>
        <v>20000</v>
      </c>
      <c r="N1284" s="63">
        <f t="shared" si="474"/>
        <v>0</v>
      </c>
      <c r="O1284" s="63">
        <f t="shared" si="474"/>
        <v>237500</v>
      </c>
      <c r="P1284" s="63">
        <f t="shared" si="474"/>
        <v>12500</v>
      </c>
      <c r="Q1284" s="451">
        <f t="shared" si="455"/>
        <v>270000</v>
      </c>
    </row>
    <row r="1285" spans="1:17" ht="51.75" customHeight="1">
      <c r="A1285" s="466"/>
      <c r="B1285" s="431">
        <v>71956000</v>
      </c>
      <c r="C1285" s="423" t="s">
        <v>10</v>
      </c>
      <c r="D1285" s="423"/>
      <c r="E1285" s="423"/>
      <c r="F1285" s="64"/>
      <c r="G1285" s="431"/>
      <c r="H1285" s="90"/>
      <c r="I1285" s="49"/>
      <c r="J1285" s="423" t="s">
        <v>48</v>
      </c>
      <c r="K1285" s="51" t="s">
        <v>40</v>
      </c>
      <c r="L1285" s="63">
        <v>250000</v>
      </c>
      <c r="M1285" s="63"/>
      <c r="N1285" s="63"/>
      <c r="O1285" s="403">
        <f>L1285*0.95</f>
        <v>237500</v>
      </c>
      <c r="P1285" s="403">
        <f>L1285*0.05</f>
        <v>12500</v>
      </c>
      <c r="Q1285" s="451">
        <f t="shared" ref="Q1285:Q1352" si="475">M1285+N1285+O1285+P1285</f>
        <v>250000</v>
      </c>
    </row>
    <row r="1286" spans="1:17" ht="94.5" customHeight="1">
      <c r="A1286" s="467"/>
      <c r="B1286" s="431">
        <v>71956000</v>
      </c>
      <c r="C1286" s="423" t="s">
        <v>10</v>
      </c>
      <c r="D1286" s="423"/>
      <c r="E1286" s="423"/>
      <c r="F1286" s="63"/>
      <c r="G1286" s="431"/>
      <c r="H1286" s="90"/>
      <c r="I1286" s="49"/>
      <c r="J1286" s="423" t="s">
        <v>352</v>
      </c>
      <c r="K1286" s="67" t="s">
        <v>185</v>
      </c>
      <c r="L1286" s="63">
        <v>20000</v>
      </c>
      <c r="M1286" s="63">
        <v>20000</v>
      </c>
      <c r="N1286" s="88"/>
      <c r="O1286" s="88"/>
      <c r="P1286" s="403"/>
      <c r="Q1286" s="451">
        <f t="shared" si="475"/>
        <v>20000</v>
      </c>
    </row>
    <row r="1287" spans="1:17" ht="15.75" customHeight="1">
      <c r="A1287" s="465">
        <v>60</v>
      </c>
      <c r="B1287" s="431">
        <v>71956000</v>
      </c>
      <c r="C1287" s="423" t="s">
        <v>10</v>
      </c>
      <c r="D1287" s="423" t="s">
        <v>10</v>
      </c>
      <c r="E1287" s="423" t="s">
        <v>82</v>
      </c>
      <c r="F1287" s="64" t="s">
        <v>160</v>
      </c>
      <c r="G1287" s="431" t="s">
        <v>38</v>
      </c>
      <c r="H1287" s="63">
        <v>6615.1</v>
      </c>
      <c r="I1287" s="49">
        <v>216</v>
      </c>
      <c r="J1287" s="423" t="s">
        <v>39</v>
      </c>
      <c r="K1287" s="50" t="s">
        <v>2</v>
      </c>
      <c r="L1287" s="63">
        <f>L1288+L1289</f>
        <v>270000</v>
      </c>
      <c r="M1287" s="63">
        <f t="shared" ref="M1287:P1287" si="476">M1288+M1289</f>
        <v>20000</v>
      </c>
      <c r="N1287" s="63">
        <f t="shared" si="476"/>
        <v>0</v>
      </c>
      <c r="O1287" s="63">
        <f t="shared" si="476"/>
        <v>237500</v>
      </c>
      <c r="P1287" s="63">
        <f t="shared" si="476"/>
        <v>12500</v>
      </c>
      <c r="Q1287" s="451">
        <f t="shared" si="475"/>
        <v>270000</v>
      </c>
    </row>
    <row r="1288" spans="1:17" ht="51.75" customHeight="1">
      <c r="A1288" s="466"/>
      <c r="B1288" s="431">
        <v>71956000</v>
      </c>
      <c r="C1288" s="423" t="s">
        <v>10</v>
      </c>
      <c r="D1288" s="423"/>
      <c r="E1288" s="423"/>
      <c r="F1288" s="64"/>
      <c r="G1288" s="431"/>
      <c r="H1288" s="90"/>
      <c r="I1288" s="49"/>
      <c r="J1288" s="423" t="s">
        <v>48</v>
      </c>
      <c r="K1288" s="51" t="s">
        <v>40</v>
      </c>
      <c r="L1288" s="63">
        <v>250000</v>
      </c>
      <c r="M1288" s="63"/>
      <c r="N1288" s="63"/>
      <c r="O1288" s="403">
        <f>L1288*0.95</f>
        <v>237500</v>
      </c>
      <c r="P1288" s="403">
        <f>L1288*0.05</f>
        <v>12500</v>
      </c>
      <c r="Q1288" s="451">
        <f t="shared" si="475"/>
        <v>250000</v>
      </c>
    </row>
    <row r="1289" spans="1:17" ht="94.9" customHeight="1">
      <c r="A1289" s="467"/>
      <c r="B1289" s="431">
        <v>71956000</v>
      </c>
      <c r="C1289" s="423" t="s">
        <v>10</v>
      </c>
      <c r="D1289" s="423"/>
      <c r="E1289" s="423"/>
      <c r="F1289" s="63"/>
      <c r="G1289" s="431"/>
      <c r="H1289" s="90"/>
      <c r="I1289" s="49"/>
      <c r="J1289" s="423" t="s">
        <v>352</v>
      </c>
      <c r="K1289" s="67" t="s">
        <v>185</v>
      </c>
      <c r="L1289" s="63">
        <v>20000</v>
      </c>
      <c r="M1289" s="63">
        <v>20000</v>
      </c>
      <c r="N1289" s="88"/>
      <c r="O1289" s="88"/>
      <c r="P1289" s="403"/>
      <c r="Q1289" s="451">
        <f t="shared" si="475"/>
        <v>20000</v>
      </c>
    </row>
    <row r="1290" spans="1:17" ht="15.75" customHeight="1">
      <c r="A1290" s="465">
        <v>61</v>
      </c>
      <c r="B1290" s="431">
        <v>71956000</v>
      </c>
      <c r="C1290" s="423" t="s">
        <v>10</v>
      </c>
      <c r="D1290" s="423" t="s">
        <v>10</v>
      </c>
      <c r="E1290" s="423" t="s">
        <v>82</v>
      </c>
      <c r="F1290" s="64" t="s">
        <v>161</v>
      </c>
      <c r="G1290" s="431" t="s">
        <v>38</v>
      </c>
      <c r="H1290" s="63">
        <v>4633.7</v>
      </c>
      <c r="I1290" s="49">
        <v>129</v>
      </c>
      <c r="J1290" s="423" t="s">
        <v>39</v>
      </c>
      <c r="K1290" s="50" t="s">
        <v>2</v>
      </c>
      <c r="L1290" s="63">
        <f>L1291+L1292</f>
        <v>270000</v>
      </c>
      <c r="M1290" s="63">
        <f t="shared" ref="M1290:P1290" si="477">M1291+M1292</f>
        <v>20000</v>
      </c>
      <c r="N1290" s="63">
        <f t="shared" si="477"/>
        <v>0</v>
      </c>
      <c r="O1290" s="63">
        <f t="shared" si="477"/>
        <v>237500</v>
      </c>
      <c r="P1290" s="63">
        <f t="shared" si="477"/>
        <v>12500</v>
      </c>
      <c r="Q1290" s="451">
        <f t="shared" si="475"/>
        <v>270000</v>
      </c>
    </row>
    <row r="1291" spans="1:17" ht="51.75" customHeight="1">
      <c r="A1291" s="466"/>
      <c r="B1291" s="431">
        <v>71956000</v>
      </c>
      <c r="C1291" s="423" t="s">
        <v>10</v>
      </c>
      <c r="D1291" s="423"/>
      <c r="E1291" s="423"/>
      <c r="F1291" s="64"/>
      <c r="G1291" s="431"/>
      <c r="H1291" s="90"/>
      <c r="I1291" s="49"/>
      <c r="J1291" s="423" t="s">
        <v>48</v>
      </c>
      <c r="K1291" s="51" t="s">
        <v>40</v>
      </c>
      <c r="L1291" s="63">
        <v>250000</v>
      </c>
      <c r="M1291" s="63"/>
      <c r="N1291" s="63"/>
      <c r="O1291" s="403">
        <f>L1291*0.95</f>
        <v>237500</v>
      </c>
      <c r="P1291" s="403">
        <f>L1291*0.05</f>
        <v>12500</v>
      </c>
      <c r="Q1291" s="451">
        <f t="shared" si="475"/>
        <v>250000</v>
      </c>
    </row>
    <row r="1292" spans="1:17" ht="85.15" customHeight="1">
      <c r="A1292" s="467"/>
      <c r="B1292" s="431">
        <v>71956000</v>
      </c>
      <c r="C1292" s="423" t="s">
        <v>10</v>
      </c>
      <c r="D1292" s="423"/>
      <c r="E1292" s="423"/>
      <c r="F1292" s="63"/>
      <c r="G1292" s="431"/>
      <c r="H1292" s="90"/>
      <c r="I1292" s="49"/>
      <c r="J1292" s="423" t="s">
        <v>352</v>
      </c>
      <c r="K1292" s="67" t="s">
        <v>185</v>
      </c>
      <c r="L1292" s="63">
        <v>20000</v>
      </c>
      <c r="M1292" s="63">
        <v>20000</v>
      </c>
      <c r="N1292" s="88"/>
      <c r="O1292" s="88"/>
      <c r="P1292" s="403"/>
      <c r="Q1292" s="451">
        <f t="shared" si="475"/>
        <v>20000</v>
      </c>
    </row>
    <row r="1293" spans="1:17" ht="15.75" customHeight="1">
      <c r="A1293" s="465">
        <v>62</v>
      </c>
      <c r="B1293" s="431">
        <v>71956000</v>
      </c>
      <c r="C1293" s="423" t="s">
        <v>10</v>
      </c>
      <c r="D1293" s="423" t="s">
        <v>10</v>
      </c>
      <c r="E1293" s="423" t="s">
        <v>82</v>
      </c>
      <c r="F1293" s="64" t="s">
        <v>162</v>
      </c>
      <c r="G1293" s="431" t="s">
        <v>38</v>
      </c>
      <c r="H1293" s="63">
        <v>3705.8</v>
      </c>
      <c r="I1293" s="49">
        <v>165</v>
      </c>
      <c r="J1293" s="423" t="s">
        <v>39</v>
      </c>
      <c r="K1293" s="50" t="s">
        <v>2</v>
      </c>
      <c r="L1293" s="63">
        <f>L1294+L1295</f>
        <v>270000</v>
      </c>
      <c r="M1293" s="63">
        <f t="shared" ref="M1293:P1293" si="478">M1294+M1295</f>
        <v>20000</v>
      </c>
      <c r="N1293" s="63">
        <f t="shared" si="478"/>
        <v>0</v>
      </c>
      <c r="O1293" s="63">
        <f t="shared" si="478"/>
        <v>237500</v>
      </c>
      <c r="P1293" s="63">
        <f t="shared" si="478"/>
        <v>12500</v>
      </c>
      <c r="Q1293" s="451">
        <f t="shared" si="475"/>
        <v>270000</v>
      </c>
    </row>
    <row r="1294" spans="1:17" ht="51.75" customHeight="1">
      <c r="A1294" s="466"/>
      <c r="B1294" s="431">
        <v>71956000</v>
      </c>
      <c r="C1294" s="423" t="s">
        <v>10</v>
      </c>
      <c r="D1294" s="423"/>
      <c r="E1294" s="423"/>
      <c r="F1294" s="64"/>
      <c r="G1294" s="431"/>
      <c r="H1294" s="90"/>
      <c r="I1294" s="49"/>
      <c r="J1294" s="423" t="s">
        <v>48</v>
      </c>
      <c r="K1294" s="51" t="s">
        <v>40</v>
      </c>
      <c r="L1294" s="63">
        <v>250000</v>
      </c>
      <c r="M1294" s="63"/>
      <c r="N1294" s="63"/>
      <c r="O1294" s="403">
        <f>L1294*0.95</f>
        <v>237500</v>
      </c>
      <c r="P1294" s="403">
        <f>L1294*0.05</f>
        <v>12500</v>
      </c>
      <c r="Q1294" s="451">
        <f t="shared" si="475"/>
        <v>250000</v>
      </c>
    </row>
    <row r="1295" spans="1:17" ht="96.6" customHeight="1">
      <c r="A1295" s="467"/>
      <c r="B1295" s="431">
        <v>71956000</v>
      </c>
      <c r="C1295" s="423" t="s">
        <v>10</v>
      </c>
      <c r="D1295" s="423"/>
      <c r="E1295" s="423"/>
      <c r="F1295" s="63"/>
      <c r="G1295" s="431"/>
      <c r="H1295" s="90"/>
      <c r="I1295" s="49"/>
      <c r="J1295" s="423" t="s">
        <v>352</v>
      </c>
      <c r="K1295" s="67" t="s">
        <v>185</v>
      </c>
      <c r="L1295" s="63">
        <v>20000</v>
      </c>
      <c r="M1295" s="63">
        <v>20000</v>
      </c>
      <c r="N1295" s="88"/>
      <c r="O1295" s="88"/>
      <c r="P1295" s="403"/>
      <c r="Q1295" s="451">
        <f t="shared" si="475"/>
        <v>20000</v>
      </c>
    </row>
    <row r="1296" spans="1:17" ht="15.75" customHeight="1">
      <c r="A1296" s="465">
        <v>63</v>
      </c>
      <c r="B1296" s="431">
        <v>71956000</v>
      </c>
      <c r="C1296" s="423" t="s">
        <v>10</v>
      </c>
      <c r="D1296" s="423" t="s">
        <v>10</v>
      </c>
      <c r="E1296" s="423" t="s">
        <v>208</v>
      </c>
      <c r="F1296" s="64" t="s">
        <v>143</v>
      </c>
      <c r="G1296" s="431" t="s">
        <v>38</v>
      </c>
      <c r="H1296" s="63">
        <v>9187.2999999999993</v>
      </c>
      <c r="I1296" s="49">
        <v>428</v>
      </c>
      <c r="J1296" s="423" t="s">
        <v>39</v>
      </c>
      <c r="K1296" s="50" t="s">
        <v>2</v>
      </c>
      <c r="L1296" s="63">
        <f>L1297+L1298</f>
        <v>270000</v>
      </c>
      <c r="M1296" s="63">
        <f t="shared" ref="M1296:P1296" si="479">M1297+M1298</f>
        <v>20000</v>
      </c>
      <c r="N1296" s="63">
        <f t="shared" si="479"/>
        <v>0</v>
      </c>
      <c r="O1296" s="63">
        <f t="shared" si="479"/>
        <v>237500</v>
      </c>
      <c r="P1296" s="63">
        <f t="shared" si="479"/>
        <v>12500</v>
      </c>
      <c r="Q1296" s="451">
        <f t="shared" si="475"/>
        <v>270000</v>
      </c>
    </row>
    <row r="1297" spans="1:17" ht="51.75" customHeight="1">
      <c r="A1297" s="466"/>
      <c r="B1297" s="431">
        <v>71956000</v>
      </c>
      <c r="C1297" s="423" t="s">
        <v>10</v>
      </c>
      <c r="D1297" s="423"/>
      <c r="E1297" s="423"/>
      <c r="F1297" s="64"/>
      <c r="G1297" s="431"/>
      <c r="H1297" s="90"/>
      <c r="I1297" s="49"/>
      <c r="J1297" s="423" t="s">
        <v>48</v>
      </c>
      <c r="K1297" s="51" t="s">
        <v>40</v>
      </c>
      <c r="L1297" s="63">
        <v>250000</v>
      </c>
      <c r="M1297" s="63"/>
      <c r="N1297" s="63"/>
      <c r="O1297" s="403">
        <f>L1297*0.95</f>
        <v>237500</v>
      </c>
      <c r="P1297" s="403">
        <f>L1297*0.05</f>
        <v>12500</v>
      </c>
      <c r="Q1297" s="451">
        <f t="shared" si="475"/>
        <v>250000</v>
      </c>
    </row>
    <row r="1298" spans="1:17" ht="98.25" customHeight="1">
      <c r="A1298" s="467"/>
      <c r="B1298" s="431">
        <v>71956000</v>
      </c>
      <c r="C1298" s="423" t="s">
        <v>10</v>
      </c>
      <c r="D1298" s="423"/>
      <c r="E1298" s="423"/>
      <c r="F1298" s="63"/>
      <c r="G1298" s="431"/>
      <c r="H1298" s="90"/>
      <c r="I1298" s="49"/>
      <c r="J1298" s="423" t="s">
        <v>352</v>
      </c>
      <c r="K1298" s="67" t="s">
        <v>185</v>
      </c>
      <c r="L1298" s="63">
        <v>20000</v>
      </c>
      <c r="M1298" s="63">
        <v>20000</v>
      </c>
      <c r="N1298" s="88"/>
      <c r="O1298" s="88"/>
      <c r="P1298" s="403"/>
      <c r="Q1298" s="451">
        <f t="shared" si="475"/>
        <v>20000</v>
      </c>
    </row>
    <row r="1299" spans="1:17" ht="15.75" customHeight="1">
      <c r="A1299" s="465">
        <v>64</v>
      </c>
      <c r="B1299" s="431">
        <v>71956000</v>
      </c>
      <c r="C1299" s="423" t="s">
        <v>10</v>
      </c>
      <c r="D1299" s="423" t="s">
        <v>10</v>
      </c>
      <c r="E1299" s="423" t="s">
        <v>87</v>
      </c>
      <c r="F1299" s="64" t="s">
        <v>203</v>
      </c>
      <c r="G1299" s="431" t="s">
        <v>38</v>
      </c>
      <c r="H1299" s="63">
        <v>3590.4</v>
      </c>
      <c r="I1299" s="49">
        <v>180</v>
      </c>
      <c r="J1299" s="423" t="s">
        <v>39</v>
      </c>
      <c r="K1299" s="50" t="s">
        <v>2</v>
      </c>
      <c r="L1299" s="63">
        <f>L1300+L1301</f>
        <v>270000</v>
      </c>
      <c r="M1299" s="63">
        <f t="shared" ref="M1299:P1299" si="480">M1300+M1301</f>
        <v>20000</v>
      </c>
      <c r="N1299" s="63">
        <f t="shared" si="480"/>
        <v>0</v>
      </c>
      <c r="O1299" s="63">
        <f t="shared" si="480"/>
        <v>237500</v>
      </c>
      <c r="P1299" s="63">
        <f t="shared" si="480"/>
        <v>12500</v>
      </c>
      <c r="Q1299" s="451">
        <f t="shared" si="475"/>
        <v>270000</v>
      </c>
    </row>
    <row r="1300" spans="1:17" ht="51.75" customHeight="1">
      <c r="A1300" s="466"/>
      <c r="B1300" s="431">
        <v>71956000</v>
      </c>
      <c r="C1300" s="423" t="s">
        <v>10</v>
      </c>
      <c r="D1300" s="423"/>
      <c r="E1300" s="423"/>
      <c r="F1300" s="64"/>
      <c r="G1300" s="431"/>
      <c r="H1300" s="90"/>
      <c r="I1300" s="49"/>
      <c r="J1300" s="423" t="s">
        <v>48</v>
      </c>
      <c r="K1300" s="51" t="s">
        <v>40</v>
      </c>
      <c r="L1300" s="63">
        <v>250000</v>
      </c>
      <c r="M1300" s="63"/>
      <c r="N1300" s="63"/>
      <c r="O1300" s="403">
        <f>L1300*0.95</f>
        <v>237500</v>
      </c>
      <c r="P1300" s="403">
        <f>L1300*0.05</f>
        <v>12500</v>
      </c>
      <c r="Q1300" s="451">
        <f t="shared" si="475"/>
        <v>250000</v>
      </c>
    </row>
    <row r="1301" spans="1:17" ht="95.45" customHeight="1">
      <c r="A1301" s="467"/>
      <c r="B1301" s="431">
        <v>71956000</v>
      </c>
      <c r="C1301" s="423" t="s">
        <v>10</v>
      </c>
      <c r="D1301" s="423"/>
      <c r="E1301" s="423"/>
      <c r="F1301" s="63"/>
      <c r="G1301" s="431"/>
      <c r="H1301" s="90"/>
      <c r="I1301" s="49"/>
      <c r="J1301" s="423" t="s">
        <v>352</v>
      </c>
      <c r="K1301" s="67" t="s">
        <v>185</v>
      </c>
      <c r="L1301" s="63">
        <v>20000</v>
      </c>
      <c r="M1301" s="63">
        <v>20000</v>
      </c>
      <c r="N1301" s="88"/>
      <c r="O1301" s="88"/>
      <c r="P1301" s="403"/>
      <c r="Q1301" s="451">
        <f t="shared" si="475"/>
        <v>20000</v>
      </c>
    </row>
    <row r="1302" spans="1:17" ht="15.75" customHeight="1">
      <c r="A1302" s="465">
        <v>65</v>
      </c>
      <c r="B1302" s="431">
        <v>71956000</v>
      </c>
      <c r="C1302" s="423" t="s">
        <v>10</v>
      </c>
      <c r="D1302" s="423" t="s">
        <v>10</v>
      </c>
      <c r="E1302" s="423" t="s">
        <v>87</v>
      </c>
      <c r="F1302" s="64" t="s">
        <v>148</v>
      </c>
      <c r="G1302" s="431" t="s">
        <v>38</v>
      </c>
      <c r="H1302" s="63">
        <v>1786.6</v>
      </c>
      <c r="I1302" s="49">
        <v>69</v>
      </c>
      <c r="J1302" s="423" t="s">
        <v>39</v>
      </c>
      <c r="K1302" s="50" t="s">
        <v>2</v>
      </c>
      <c r="L1302" s="63">
        <f>L1303+L1304</f>
        <v>270000</v>
      </c>
      <c r="M1302" s="63">
        <f t="shared" ref="M1302:P1302" si="481">M1303+M1304</f>
        <v>20000</v>
      </c>
      <c r="N1302" s="63">
        <f t="shared" si="481"/>
        <v>0</v>
      </c>
      <c r="O1302" s="63">
        <f t="shared" si="481"/>
        <v>237500</v>
      </c>
      <c r="P1302" s="63">
        <f t="shared" si="481"/>
        <v>12500</v>
      </c>
      <c r="Q1302" s="451">
        <f t="shared" si="475"/>
        <v>270000</v>
      </c>
    </row>
    <row r="1303" spans="1:17" ht="51.75" customHeight="1">
      <c r="A1303" s="466"/>
      <c r="B1303" s="431">
        <v>71956000</v>
      </c>
      <c r="C1303" s="423" t="s">
        <v>10</v>
      </c>
      <c r="D1303" s="423"/>
      <c r="E1303" s="423"/>
      <c r="F1303" s="64"/>
      <c r="G1303" s="431"/>
      <c r="H1303" s="90"/>
      <c r="I1303" s="49"/>
      <c r="J1303" s="423" t="s">
        <v>48</v>
      </c>
      <c r="K1303" s="51" t="s">
        <v>40</v>
      </c>
      <c r="L1303" s="63">
        <v>250000</v>
      </c>
      <c r="M1303" s="63"/>
      <c r="N1303" s="63"/>
      <c r="O1303" s="403">
        <f>L1303*0.95</f>
        <v>237500</v>
      </c>
      <c r="P1303" s="403">
        <f>L1303*0.05</f>
        <v>12500</v>
      </c>
      <c r="Q1303" s="451">
        <f t="shared" si="475"/>
        <v>250000</v>
      </c>
    </row>
    <row r="1304" spans="1:17" ht="91.9" customHeight="1">
      <c r="A1304" s="467"/>
      <c r="B1304" s="431">
        <v>71956000</v>
      </c>
      <c r="C1304" s="423" t="s">
        <v>10</v>
      </c>
      <c r="D1304" s="423"/>
      <c r="E1304" s="423"/>
      <c r="F1304" s="63"/>
      <c r="G1304" s="431"/>
      <c r="H1304" s="90"/>
      <c r="I1304" s="49"/>
      <c r="J1304" s="423" t="s">
        <v>352</v>
      </c>
      <c r="K1304" s="67" t="s">
        <v>185</v>
      </c>
      <c r="L1304" s="63">
        <v>20000</v>
      </c>
      <c r="M1304" s="63">
        <v>20000</v>
      </c>
      <c r="N1304" s="88"/>
      <c r="O1304" s="88"/>
      <c r="P1304" s="403"/>
      <c r="Q1304" s="451">
        <f t="shared" si="475"/>
        <v>20000</v>
      </c>
    </row>
    <row r="1305" spans="1:17" ht="15.75" customHeight="1">
      <c r="A1305" s="465">
        <v>66</v>
      </c>
      <c r="B1305" s="431">
        <v>71956000</v>
      </c>
      <c r="C1305" s="423" t="s">
        <v>10</v>
      </c>
      <c r="D1305" s="423" t="s">
        <v>10</v>
      </c>
      <c r="E1305" s="423" t="s">
        <v>87</v>
      </c>
      <c r="F1305" s="64" t="s">
        <v>204</v>
      </c>
      <c r="G1305" s="431" t="s">
        <v>38</v>
      </c>
      <c r="H1305" s="63">
        <v>3649.2</v>
      </c>
      <c r="I1305" s="49">
        <v>179</v>
      </c>
      <c r="J1305" s="423" t="s">
        <v>39</v>
      </c>
      <c r="K1305" s="50" t="s">
        <v>2</v>
      </c>
      <c r="L1305" s="63">
        <f>L1306+L1307</f>
        <v>270000</v>
      </c>
      <c r="M1305" s="63">
        <f t="shared" ref="M1305:P1305" si="482">M1306+M1307</f>
        <v>20000</v>
      </c>
      <c r="N1305" s="63">
        <f t="shared" si="482"/>
        <v>0</v>
      </c>
      <c r="O1305" s="63">
        <f t="shared" si="482"/>
        <v>237500</v>
      </c>
      <c r="P1305" s="63">
        <f t="shared" si="482"/>
        <v>12500</v>
      </c>
      <c r="Q1305" s="451">
        <f t="shared" si="475"/>
        <v>270000</v>
      </c>
    </row>
    <row r="1306" spans="1:17" ht="51.75" customHeight="1">
      <c r="A1306" s="466"/>
      <c r="B1306" s="431">
        <v>71956000</v>
      </c>
      <c r="C1306" s="423" t="s">
        <v>10</v>
      </c>
      <c r="D1306" s="423"/>
      <c r="E1306" s="423"/>
      <c r="F1306" s="64"/>
      <c r="G1306" s="431"/>
      <c r="H1306" s="90"/>
      <c r="I1306" s="49"/>
      <c r="J1306" s="423" t="s">
        <v>48</v>
      </c>
      <c r="K1306" s="51" t="s">
        <v>40</v>
      </c>
      <c r="L1306" s="63">
        <v>250000</v>
      </c>
      <c r="M1306" s="63"/>
      <c r="N1306" s="63"/>
      <c r="O1306" s="403">
        <f>L1306*0.95</f>
        <v>237500</v>
      </c>
      <c r="P1306" s="403">
        <f>L1306*0.05</f>
        <v>12500</v>
      </c>
      <c r="Q1306" s="451">
        <f t="shared" si="475"/>
        <v>250000</v>
      </c>
    </row>
    <row r="1307" spans="1:17" ht="96.75" customHeight="1">
      <c r="A1307" s="467"/>
      <c r="B1307" s="431">
        <v>71956000</v>
      </c>
      <c r="C1307" s="423" t="s">
        <v>10</v>
      </c>
      <c r="D1307" s="423"/>
      <c r="E1307" s="423"/>
      <c r="F1307" s="63"/>
      <c r="G1307" s="431"/>
      <c r="H1307" s="90"/>
      <c r="I1307" s="49"/>
      <c r="J1307" s="423" t="s">
        <v>352</v>
      </c>
      <c r="K1307" s="67" t="s">
        <v>185</v>
      </c>
      <c r="L1307" s="63">
        <v>20000</v>
      </c>
      <c r="M1307" s="63">
        <v>20000</v>
      </c>
      <c r="N1307" s="88"/>
      <c r="O1307" s="88"/>
      <c r="P1307" s="403"/>
      <c r="Q1307" s="451">
        <f t="shared" si="475"/>
        <v>20000</v>
      </c>
    </row>
    <row r="1308" spans="1:17" ht="15.75" customHeight="1">
      <c r="A1308" s="465">
        <v>67</v>
      </c>
      <c r="B1308" s="431">
        <v>71956000</v>
      </c>
      <c r="C1308" s="423" t="s">
        <v>10</v>
      </c>
      <c r="D1308" s="423" t="s">
        <v>10</v>
      </c>
      <c r="E1308" s="423" t="s">
        <v>87</v>
      </c>
      <c r="F1308" s="64" t="s">
        <v>221</v>
      </c>
      <c r="G1308" s="431" t="s">
        <v>38</v>
      </c>
      <c r="H1308" s="63">
        <v>3593.7</v>
      </c>
      <c r="I1308" s="49">
        <v>173</v>
      </c>
      <c r="J1308" s="423" t="s">
        <v>39</v>
      </c>
      <c r="K1308" s="50" t="s">
        <v>2</v>
      </c>
      <c r="L1308" s="63">
        <f>L1309+L1310</f>
        <v>270000</v>
      </c>
      <c r="M1308" s="63">
        <f t="shared" ref="M1308:P1308" si="483">M1309+M1310</f>
        <v>20000</v>
      </c>
      <c r="N1308" s="63">
        <f t="shared" si="483"/>
        <v>0</v>
      </c>
      <c r="O1308" s="63">
        <f t="shared" si="483"/>
        <v>237500</v>
      </c>
      <c r="P1308" s="63">
        <f t="shared" si="483"/>
        <v>12500</v>
      </c>
      <c r="Q1308" s="451">
        <f t="shared" si="475"/>
        <v>270000</v>
      </c>
    </row>
    <row r="1309" spans="1:17" ht="51.75" customHeight="1">
      <c r="A1309" s="466"/>
      <c r="B1309" s="431">
        <v>71956000</v>
      </c>
      <c r="C1309" s="423" t="s">
        <v>10</v>
      </c>
      <c r="D1309" s="423"/>
      <c r="E1309" s="423"/>
      <c r="F1309" s="64"/>
      <c r="G1309" s="431"/>
      <c r="H1309" s="90"/>
      <c r="I1309" s="49"/>
      <c r="J1309" s="423" t="s">
        <v>48</v>
      </c>
      <c r="K1309" s="51" t="s">
        <v>40</v>
      </c>
      <c r="L1309" s="63">
        <v>250000</v>
      </c>
      <c r="M1309" s="63"/>
      <c r="N1309" s="63"/>
      <c r="O1309" s="403">
        <f>L1309*0.95</f>
        <v>237500</v>
      </c>
      <c r="P1309" s="403">
        <f>L1309*0.05</f>
        <v>12500</v>
      </c>
      <c r="Q1309" s="451">
        <f t="shared" si="475"/>
        <v>250000</v>
      </c>
    </row>
    <row r="1310" spans="1:17" ht="92.45" customHeight="1">
      <c r="A1310" s="467"/>
      <c r="B1310" s="431">
        <v>71956000</v>
      </c>
      <c r="C1310" s="423" t="s">
        <v>10</v>
      </c>
      <c r="D1310" s="423"/>
      <c r="E1310" s="423"/>
      <c r="F1310" s="63"/>
      <c r="G1310" s="431"/>
      <c r="H1310" s="90"/>
      <c r="I1310" s="49"/>
      <c r="J1310" s="423" t="s">
        <v>352</v>
      </c>
      <c r="K1310" s="67" t="s">
        <v>185</v>
      </c>
      <c r="L1310" s="63">
        <v>20000</v>
      </c>
      <c r="M1310" s="63">
        <v>20000</v>
      </c>
      <c r="N1310" s="88"/>
      <c r="O1310" s="88"/>
      <c r="P1310" s="403"/>
      <c r="Q1310" s="451">
        <f t="shared" si="475"/>
        <v>20000</v>
      </c>
    </row>
    <row r="1311" spans="1:17" ht="15.75" customHeight="1">
      <c r="A1311" s="465">
        <v>68</v>
      </c>
      <c r="B1311" s="431">
        <v>71956000</v>
      </c>
      <c r="C1311" s="423" t="s">
        <v>10</v>
      </c>
      <c r="D1311" s="423" t="s">
        <v>10</v>
      </c>
      <c r="E1311" s="423" t="s">
        <v>163</v>
      </c>
      <c r="F1311" s="64" t="s">
        <v>203</v>
      </c>
      <c r="G1311" s="431" t="s">
        <v>38</v>
      </c>
      <c r="H1311" s="63">
        <v>1365.6</v>
      </c>
      <c r="I1311" s="49">
        <v>58</v>
      </c>
      <c r="J1311" s="423" t="s">
        <v>39</v>
      </c>
      <c r="K1311" s="50" t="s">
        <v>2</v>
      </c>
      <c r="L1311" s="63">
        <f>L1312+L1313</f>
        <v>270000</v>
      </c>
      <c r="M1311" s="63">
        <f t="shared" ref="M1311:P1311" si="484">M1312+M1313</f>
        <v>20000</v>
      </c>
      <c r="N1311" s="63">
        <f t="shared" si="484"/>
        <v>0</v>
      </c>
      <c r="O1311" s="63">
        <f t="shared" si="484"/>
        <v>237500</v>
      </c>
      <c r="P1311" s="63">
        <f t="shared" si="484"/>
        <v>12500</v>
      </c>
      <c r="Q1311" s="451">
        <f t="shared" si="475"/>
        <v>270000</v>
      </c>
    </row>
    <row r="1312" spans="1:17" ht="51.75" customHeight="1">
      <c r="A1312" s="466"/>
      <c r="B1312" s="431">
        <v>71956000</v>
      </c>
      <c r="C1312" s="423" t="s">
        <v>10</v>
      </c>
      <c r="D1312" s="423"/>
      <c r="E1312" s="423"/>
      <c r="F1312" s="64"/>
      <c r="G1312" s="431"/>
      <c r="H1312" s="90"/>
      <c r="I1312" s="49"/>
      <c r="J1312" s="423" t="s">
        <v>48</v>
      </c>
      <c r="K1312" s="51" t="s">
        <v>40</v>
      </c>
      <c r="L1312" s="63">
        <v>250000</v>
      </c>
      <c r="M1312" s="63"/>
      <c r="N1312" s="63"/>
      <c r="O1312" s="403">
        <f>L1312*0.95</f>
        <v>237500</v>
      </c>
      <c r="P1312" s="403">
        <f>L1312*0.05</f>
        <v>12500</v>
      </c>
      <c r="Q1312" s="451">
        <f t="shared" si="475"/>
        <v>250000</v>
      </c>
    </row>
    <row r="1313" spans="1:17" ht="99" customHeight="1">
      <c r="A1313" s="467"/>
      <c r="B1313" s="431">
        <v>71956000</v>
      </c>
      <c r="C1313" s="423" t="s">
        <v>10</v>
      </c>
      <c r="D1313" s="423"/>
      <c r="E1313" s="423"/>
      <c r="F1313" s="63"/>
      <c r="G1313" s="431"/>
      <c r="H1313" s="90"/>
      <c r="I1313" s="49"/>
      <c r="J1313" s="423" t="s">
        <v>352</v>
      </c>
      <c r="K1313" s="67" t="s">
        <v>185</v>
      </c>
      <c r="L1313" s="63">
        <v>20000</v>
      </c>
      <c r="M1313" s="63">
        <v>20000</v>
      </c>
      <c r="N1313" s="88"/>
      <c r="O1313" s="88"/>
      <c r="P1313" s="403"/>
      <c r="Q1313" s="451">
        <f t="shared" si="475"/>
        <v>20000</v>
      </c>
    </row>
    <row r="1314" spans="1:17" ht="15.75" customHeight="1">
      <c r="A1314" s="470" t="s">
        <v>301</v>
      </c>
      <c r="B1314" s="470"/>
      <c r="C1314" s="470"/>
      <c r="D1314" s="470"/>
      <c r="E1314" s="470"/>
      <c r="F1314" s="439">
        <v>34</v>
      </c>
      <c r="G1314" s="439" t="s">
        <v>2</v>
      </c>
      <c r="H1314" s="451">
        <f>H1316+H1320+H1324+H1329+H1334+H1339+H1348+H1353+H1361+H1366+H1388+H1396+H1404+H1448+H1451+H1454+H1457+H1460+H1463+H1466+H1412+H1417+H1422+H1427+H1430+H1433+H1436+H1439+H1442+H1445+H1371+H1380+H1358+H1344</f>
        <v>129452.62000000001</v>
      </c>
      <c r="I1314" s="69">
        <f>I1316+I1320+I1324+I1329+I1334+I1339+I1348+I1353+I1361+I1366+I1388+I1396+I1404+I1448+I1451+I1454+I1457+I1460+I1463+I1466+I1412+I1417+I1422+I1427+I1430+I1433+I1436+I1439+I1442+I1445+I1371+I1380+I1358+I1344</f>
        <v>6126</v>
      </c>
      <c r="J1314" s="431" t="s">
        <v>2</v>
      </c>
      <c r="K1314" s="439" t="s">
        <v>2</v>
      </c>
      <c r="L1314" s="451">
        <f>L1316+L1320+L1324+L1329+L1334+L1339+L1348+L1353+L1361+L1366+L1388+L1396+L1404+L1448+L1451+L1454+L1457+L1460+L1463+L1466+L1412+L1417+L1422+L1427+L1430+L1433+L1436+L1439+L1442+L1445+L1371+L1380+L1358+L1344</f>
        <v>271367132.57000011</v>
      </c>
      <c r="M1314" s="451">
        <f>M1316+M1320+M1324+M1329+M1334+M1339+M1348+M1353+M1361+M1366+M1388+M1396+M1404+M1448+M1451+M1454+M1457+M1460+M1463+M1466+M1412+M1417+M1422+M1427+M1430+M1433+M1436+M1439+M1442+M1445+M1371+M1380+M1358+M1344</f>
        <v>265368852.06000003</v>
      </c>
      <c r="N1314" s="451">
        <f>N1316+N1320+N1324+N1329+N1334+N1339+N1348+N1353+N1361+N1366+N1388+N1396+N1404+N1448+N1451+N1454+N1457+N1460+N1463+N1466+N1412+N1417+N1422+N1427+N1430+N1433+N1436+N1439+N1442+N1445+N1371+N1380+N1358</f>
        <v>0</v>
      </c>
      <c r="O1314" s="451">
        <f>O1316+O1320+O1324+O1329+O1334+O1339+O1348+O1353+O1361+O1366+O1388+O1396+O1404+O1448+O1451+O1454+O1457+O1460+O1463+O1466+O1412+O1417+O1422+O1427+O1430+O1433+O1436+O1439+O1442+O1445+O1371+O1380+O1315+O1358+O1344</f>
        <v>5700000</v>
      </c>
      <c r="P1314" s="451">
        <f>P1316+P1320+P1324+P1329+P1334+P1339+P1348+P1353+P1361+P1366+P1388+P1396+P1404+P1448+P1451+P1454+P1457+P1460+P1463+P1466+P1412+P1417+P1422+P1427+P1430+P1433+P1436+P1439+P1442+P1445+P1371+P1380+P1358+P1344</f>
        <v>299914.02</v>
      </c>
      <c r="Q1314" s="451">
        <f>M1314+N1314+O1314+P1314</f>
        <v>271368766.08000004</v>
      </c>
    </row>
    <row r="1315" spans="1:17" ht="15.75" customHeight="1">
      <c r="A1315" s="439"/>
      <c r="B1315" s="470" t="s">
        <v>271</v>
      </c>
      <c r="C1315" s="470"/>
      <c r="D1315" s="470"/>
      <c r="E1315" s="470"/>
      <c r="F1315" s="470"/>
      <c r="G1315" s="470"/>
      <c r="H1315" s="470"/>
      <c r="I1315" s="470"/>
      <c r="J1315" s="431" t="s">
        <v>2</v>
      </c>
      <c r="K1315" s="439" t="s">
        <v>2</v>
      </c>
      <c r="L1315" s="451"/>
      <c r="M1315" s="451"/>
      <c r="N1315" s="451"/>
      <c r="O1315" s="451">
        <v>1633.5</v>
      </c>
      <c r="P1315" s="451"/>
      <c r="Q1315" s="451">
        <f>M1315+N1315+O1315+P1315</f>
        <v>1633.5</v>
      </c>
    </row>
    <row r="1316" spans="1:17" ht="15.75" customHeight="1">
      <c r="A1316" s="468">
        <v>1</v>
      </c>
      <c r="B1316" s="439">
        <v>71958000</v>
      </c>
      <c r="C1316" s="96" t="s">
        <v>9</v>
      </c>
      <c r="D1316" s="96" t="s">
        <v>9</v>
      </c>
      <c r="E1316" s="106" t="s">
        <v>178</v>
      </c>
      <c r="F1316" s="107" t="s">
        <v>367</v>
      </c>
      <c r="G1316" s="422" t="s">
        <v>38</v>
      </c>
      <c r="H1316" s="422">
        <v>4067.9</v>
      </c>
      <c r="I1316" s="84">
        <v>201</v>
      </c>
      <c r="J1316" s="161" t="s">
        <v>39</v>
      </c>
      <c r="K1316" s="439" t="s">
        <v>2</v>
      </c>
      <c r="L1316" s="451">
        <f>SUM(L1317:L1319)</f>
        <v>12061712.6</v>
      </c>
      <c r="M1316" s="451">
        <f t="shared" ref="M1316:P1316" si="485">SUM(M1317:M1319)</f>
        <v>12061712.6</v>
      </c>
      <c r="N1316" s="451">
        <f t="shared" si="485"/>
        <v>0</v>
      </c>
      <c r="O1316" s="451">
        <f t="shared" si="485"/>
        <v>0</v>
      </c>
      <c r="P1316" s="451">
        <f t="shared" si="485"/>
        <v>0</v>
      </c>
      <c r="Q1316" s="451">
        <f>M1316+N1316+O1316+P1316</f>
        <v>12061712.6</v>
      </c>
    </row>
    <row r="1317" spans="1:17" ht="15.75" customHeight="1">
      <c r="A1317" s="468"/>
      <c r="B1317" s="439">
        <v>71958000</v>
      </c>
      <c r="C1317" s="96" t="s">
        <v>9</v>
      </c>
      <c r="D1317" s="72"/>
      <c r="E1317" s="106"/>
      <c r="F1317" s="108"/>
      <c r="G1317" s="72"/>
      <c r="H1317" s="72"/>
      <c r="I1317" s="205"/>
      <c r="J1317" s="423" t="s">
        <v>101</v>
      </c>
      <c r="K1317" s="67" t="s">
        <v>102</v>
      </c>
      <c r="L1317" s="451">
        <v>7802000</v>
      </c>
      <c r="M1317" s="451">
        <f>L1317</f>
        <v>7802000</v>
      </c>
      <c r="N1317" s="451"/>
      <c r="O1317" s="451"/>
      <c r="P1317" s="451"/>
      <c r="Q1317" s="451">
        <f t="shared" si="475"/>
        <v>7802000</v>
      </c>
    </row>
    <row r="1318" spans="1:17" ht="15.75" customHeight="1">
      <c r="A1318" s="468"/>
      <c r="B1318" s="439">
        <v>71958000</v>
      </c>
      <c r="C1318" s="96" t="s">
        <v>9</v>
      </c>
      <c r="D1318" s="72"/>
      <c r="E1318" s="106"/>
      <c r="F1318" s="108"/>
      <c r="G1318" s="72"/>
      <c r="H1318" s="72"/>
      <c r="I1318" s="205"/>
      <c r="J1318" s="423" t="s">
        <v>98</v>
      </c>
      <c r="K1318" s="439">
        <v>10</v>
      </c>
      <c r="L1318" s="451">
        <v>4007000</v>
      </c>
      <c r="M1318" s="451">
        <f t="shared" ref="M1318:M1319" si="486">L1318</f>
        <v>4007000</v>
      </c>
      <c r="N1318" s="451"/>
      <c r="O1318" s="451"/>
      <c r="P1318" s="451"/>
      <c r="Q1318" s="451">
        <f t="shared" si="475"/>
        <v>4007000</v>
      </c>
    </row>
    <row r="1319" spans="1:17" ht="15.75" customHeight="1">
      <c r="A1319" s="468"/>
      <c r="B1319" s="439">
        <v>71958000</v>
      </c>
      <c r="C1319" s="96" t="s">
        <v>9</v>
      </c>
      <c r="D1319" s="72"/>
      <c r="E1319" s="106"/>
      <c r="F1319" s="108"/>
      <c r="G1319" s="72"/>
      <c r="H1319" s="72"/>
      <c r="I1319" s="205"/>
      <c r="J1319" s="423" t="s">
        <v>100</v>
      </c>
      <c r="K1319" s="439">
        <v>21</v>
      </c>
      <c r="L1319" s="451">
        <f>(L1317+L1318)*2.14%</f>
        <v>252712.60000000003</v>
      </c>
      <c r="M1319" s="451">
        <f t="shared" si="486"/>
        <v>252712.60000000003</v>
      </c>
      <c r="N1319" s="451"/>
      <c r="O1319" s="451"/>
      <c r="P1319" s="451"/>
      <c r="Q1319" s="451">
        <f t="shared" si="475"/>
        <v>252712.60000000003</v>
      </c>
    </row>
    <row r="1320" spans="1:17" ht="15.75" customHeight="1">
      <c r="A1320" s="468">
        <v>2</v>
      </c>
      <c r="B1320" s="439">
        <v>71958000</v>
      </c>
      <c r="C1320" s="96" t="s">
        <v>9</v>
      </c>
      <c r="D1320" s="96" t="s">
        <v>9</v>
      </c>
      <c r="E1320" s="106" t="s">
        <v>178</v>
      </c>
      <c r="F1320" s="107">
        <v>38</v>
      </c>
      <c r="G1320" s="422" t="s">
        <v>38</v>
      </c>
      <c r="H1320" s="422">
        <v>3095.6</v>
      </c>
      <c r="I1320" s="84">
        <v>157</v>
      </c>
      <c r="J1320" s="161" t="s">
        <v>39</v>
      </c>
      <c r="K1320" s="439" t="s">
        <v>2</v>
      </c>
      <c r="L1320" s="451">
        <f>SUM(L1321:L1323)</f>
        <v>7775899.9199999999</v>
      </c>
      <c r="M1320" s="451">
        <f t="shared" ref="M1320:P1320" si="487">SUM(M1321:M1323)</f>
        <v>7775899.9199999999</v>
      </c>
      <c r="N1320" s="451">
        <f t="shared" si="487"/>
        <v>0</v>
      </c>
      <c r="O1320" s="451">
        <f t="shared" si="487"/>
        <v>0</v>
      </c>
      <c r="P1320" s="451">
        <f t="shared" si="487"/>
        <v>0</v>
      </c>
      <c r="Q1320" s="451">
        <f t="shared" si="475"/>
        <v>7775899.9199999999</v>
      </c>
    </row>
    <row r="1321" spans="1:17" ht="15.75" customHeight="1">
      <c r="A1321" s="468"/>
      <c r="B1321" s="439">
        <v>71958000</v>
      </c>
      <c r="C1321" s="96" t="s">
        <v>9</v>
      </c>
      <c r="D1321" s="72"/>
      <c r="E1321" s="106"/>
      <c r="F1321" s="108"/>
      <c r="G1321" s="72"/>
      <c r="H1321" s="72"/>
      <c r="I1321" s="205"/>
      <c r="J1321" s="423" t="s">
        <v>101</v>
      </c>
      <c r="K1321" s="67" t="s">
        <v>102</v>
      </c>
      <c r="L1321" s="451">
        <v>4580982.0999999996</v>
      </c>
      <c r="M1321" s="451">
        <v>4580982.0999999996</v>
      </c>
      <c r="N1321" s="451"/>
      <c r="O1321" s="451"/>
      <c r="P1321" s="451"/>
      <c r="Q1321" s="451">
        <f t="shared" si="475"/>
        <v>4580982.0999999996</v>
      </c>
    </row>
    <row r="1322" spans="1:17" ht="15.75" customHeight="1">
      <c r="A1322" s="468"/>
      <c r="B1322" s="439">
        <v>71958000</v>
      </c>
      <c r="C1322" s="96" t="s">
        <v>9</v>
      </c>
      <c r="D1322" s="72"/>
      <c r="E1322" s="106"/>
      <c r="F1322" s="108"/>
      <c r="G1322" s="72"/>
      <c r="H1322" s="72"/>
      <c r="I1322" s="205"/>
      <c r="J1322" s="423" t="s">
        <v>98</v>
      </c>
      <c r="K1322" s="439">
        <v>10</v>
      </c>
      <c r="L1322" s="451">
        <v>3032000</v>
      </c>
      <c r="M1322" s="451">
        <f t="shared" ref="M1322:M1323" si="488">L1322</f>
        <v>3032000</v>
      </c>
      <c r="N1322" s="451"/>
      <c r="O1322" s="451"/>
      <c r="P1322" s="451"/>
      <c r="Q1322" s="451">
        <f t="shared" si="475"/>
        <v>3032000</v>
      </c>
    </row>
    <row r="1323" spans="1:17" ht="15.75" customHeight="1">
      <c r="A1323" s="468"/>
      <c r="B1323" s="439">
        <v>71958000</v>
      </c>
      <c r="C1323" s="96" t="s">
        <v>9</v>
      </c>
      <c r="D1323" s="72"/>
      <c r="E1323" s="106"/>
      <c r="F1323" s="108"/>
      <c r="G1323" s="72"/>
      <c r="H1323" s="72"/>
      <c r="I1323" s="205"/>
      <c r="J1323" s="423" t="s">
        <v>100</v>
      </c>
      <c r="K1323" s="439">
        <v>21</v>
      </c>
      <c r="L1323" s="451">
        <f>ROUND((L1321+L1322)*2.14%,2)</f>
        <v>162917.82</v>
      </c>
      <c r="M1323" s="451">
        <f t="shared" si="488"/>
        <v>162917.82</v>
      </c>
      <c r="N1323" s="451"/>
      <c r="O1323" s="451"/>
      <c r="P1323" s="451"/>
      <c r="Q1323" s="451">
        <f t="shared" si="475"/>
        <v>162917.82</v>
      </c>
    </row>
    <row r="1324" spans="1:17" ht="15.75" customHeight="1">
      <c r="A1324" s="468">
        <v>3</v>
      </c>
      <c r="B1324" s="439">
        <v>71958000</v>
      </c>
      <c r="C1324" s="96" t="s">
        <v>9</v>
      </c>
      <c r="D1324" s="96" t="s">
        <v>9</v>
      </c>
      <c r="E1324" s="106" t="s">
        <v>178</v>
      </c>
      <c r="F1324" s="108" t="s">
        <v>368</v>
      </c>
      <c r="G1324" s="422" t="s">
        <v>38</v>
      </c>
      <c r="H1324" s="422">
        <v>5757.4</v>
      </c>
      <c r="I1324" s="84">
        <v>288</v>
      </c>
      <c r="J1324" s="161" t="s">
        <v>39</v>
      </c>
      <c r="K1324" s="439" t="s">
        <v>2</v>
      </c>
      <c r="L1324" s="451">
        <f>SUM(L1325:L1328)</f>
        <v>17359464.670000002</v>
      </c>
      <c r="M1324" s="451">
        <f t="shared" ref="M1324:P1324" si="489">SUM(M1325:M1328)</f>
        <v>17359464.670000002</v>
      </c>
      <c r="N1324" s="451">
        <f t="shared" si="489"/>
        <v>0</v>
      </c>
      <c r="O1324" s="451">
        <f t="shared" si="489"/>
        <v>0</v>
      </c>
      <c r="P1324" s="451">
        <f t="shared" si="489"/>
        <v>0</v>
      </c>
      <c r="Q1324" s="451">
        <f t="shared" si="475"/>
        <v>17359464.670000002</v>
      </c>
    </row>
    <row r="1325" spans="1:17" ht="15.75" customHeight="1">
      <c r="A1325" s="468"/>
      <c r="B1325" s="439">
        <v>71958000</v>
      </c>
      <c r="C1325" s="96" t="s">
        <v>9</v>
      </c>
      <c r="D1325" s="72"/>
      <c r="E1325" s="106"/>
      <c r="F1325" s="108"/>
      <c r="G1325" s="72"/>
      <c r="H1325" s="72"/>
      <c r="I1325" s="205"/>
      <c r="J1325" s="423" t="s">
        <v>101</v>
      </c>
      <c r="K1325" s="67" t="s">
        <v>102</v>
      </c>
      <c r="L1325" s="451">
        <v>8289755.5</v>
      </c>
      <c r="M1325" s="451">
        <v>8289755.5</v>
      </c>
      <c r="N1325" s="451"/>
      <c r="O1325" s="451"/>
      <c r="P1325" s="451"/>
      <c r="Q1325" s="451">
        <f t="shared" si="475"/>
        <v>8289755.5</v>
      </c>
    </row>
    <row r="1326" spans="1:17" ht="15.75" customHeight="1">
      <c r="A1326" s="468"/>
      <c r="B1326" s="439">
        <v>71958000</v>
      </c>
      <c r="C1326" s="96" t="s">
        <v>9</v>
      </c>
      <c r="D1326" s="72"/>
      <c r="E1326" s="106"/>
      <c r="F1326" s="108"/>
      <c r="G1326" s="72"/>
      <c r="H1326" s="72"/>
      <c r="I1326" s="205"/>
      <c r="J1326" s="423" t="s">
        <v>98</v>
      </c>
      <c r="K1326" s="439">
        <v>10</v>
      </c>
      <c r="L1326" s="451">
        <v>5632000</v>
      </c>
      <c r="M1326" s="451">
        <f t="shared" ref="M1326:M1328" si="490">L1326</f>
        <v>5632000</v>
      </c>
      <c r="N1326" s="451"/>
      <c r="O1326" s="451"/>
      <c r="P1326" s="451"/>
      <c r="Q1326" s="451">
        <f t="shared" si="475"/>
        <v>5632000</v>
      </c>
    </row>
    <row r="1327" spans="1:17" ht="50.1" customHeight="1">
      <c r="A1327" s="468"/>
      <c r="B1327" s="439">
        <v>71958000</v>
      </c>
      <c r="C1327" s="96" t="s">
        <v>9</v>
      </c>
      <c r="D1327" s="72"/>
      <c r="E1327" s="106"/>
      <c r="F1327" s="108"/>
      <c r="G1327" s="72"/>
      <c r="H1327" s="72"/>
      <c r="I1327" s="205"/>
      <c r="J1327" s="423" t="s">
        <v>328</v>
      </c>
      <c r="K1327" s="182" t="s">
        <v>332</v>
      </c>
      <c r="L1327" s="451">
        <v>3074000</v>
      </c>
      <c r="M1327" s="451">
        <f t="shared" si="490"/>
        <v>3074000</v>
      </c>
      <c r="N1327" s="451"/>
      <c r="O1327" s="451"/>
      <c r="P1327" s="451"/>
      <c r="Q1327" s="451">
        <f t="shared" si="475"/>
        <v>3074000</v>
      </c>
    </row>
    <row r="1328" spans="1:17" ht="15.75" customHeight="1">
      <c r="A1328" s="468"/>
      <c r="B1328" s="439">
        <v>71958000</v>
      </c>
      <c r="C1328" s="96" t="s">
        <v>9</v>
      </c>
      <c r="D1328" s="72"/>
      <c r="E1328" s="106"/>
      <c r="F1328" s="108"/>
      <c r="G1328" s="72"/>
      <c r="H1328" s="72"/>
      <c r="I1328" s="205"/>
      <c r="J1328" s="423" t="s">
        <v>100</v>
      </c>
      <c r="K1328" s="439">
        <v>21</v>
      </c>
      <c r="L1328" s="451">
        <f>ROUND((L1325+L1326+L1327)*2.14%,2)</f>
        <v>363709.17</v>
      </c>
      <c r="M1328" s="451">
        <f t="shared" si="490"/>
        <v>363709.17</v>
      </c>
      <c r="N1328" s="451"/>
      <c r="O1328" s="451"/>
      <c r="P1328" s="451"/>
      <c r="Q1328" s="451">
        <f t="shared" si="475"/>
        <v>363709.17</v>
      </c>
    </row>
    <row r="1329" spans="1:17" ht="15.75" customHeight="1">
      <c r="A1329" s="468">
        <v>4</v>
      </c>
      <c r="B1329" s="439">
        <v>71958000</v>
      </c>
      <c r="C1329" s="96" t="s">
        <v>9</v>
      </c>
      <c r="D1329" s="96" t="s">
        <v>9</v>
      </c>
      <c r="E1329" s="106" t="s">
        <v>64</v>
      </c>
      <c r="F1329" s="109">
        <v>4</v>
      </c>
      <c r="G1329" s="422" t="s">
        <v>38</v>
      </c>
      <c r="H1329" s="422">
        <v>2491.1</v>
      </c>
      <c r="I1329" s="84">
        <v>87</v>
      </c>
      <c r="J1329" s="161" t="s">
        <v>39</v>
      </c>
      <c r="K1329" s="439" t="s">
        <v>2</v>
      </c>
      <c r="L1329" s="451">
        <f>SUM(L1330:L1333)</f>
        <v>7592484.9699999997</v>
      </c>
      <c r="M1329" s="451">
        <f t="shared" ref="M1329:P1329" si="491">SUM(M1330:M1333)</f>
        <v>7592484.9699999997</v>
      </c>
      <c r="N1329" s="451">
        <f t="shared" si="491"/>
        <v>0</v>
      </c>
      <c r="O1329" s="451">
        <f t="shared" si="491"/>
        <v>0</v>
      </c>
      <c r="P1329" s="451">
        <f t="shared" si="491"/>
        <v>0</v>
      </c>
      <c r="Q1329" s="451">
        <f t="shared" si="475"/>
        <v>7592484.9699999997</v>
      </c>
    </row>
    <row r="1330" spans="1:17" ht="15.75" customHeight="1">
      <c r="A1330" s="468"/>
      <c r="B1330" s="439">
        <v>71958000</v>
      </c>
      <c r="C1330" s="96" t="s">
        <v>9</v>
      </c>
      <c r="D1330" s="72"/>
      <c r="E1330" s="106"/>
      <c r="F1330" s="108"/>
      <c r="G1330" s="72"/>
      <c r="H1330" s="72"/>
      <c r="I1330" s="205"/>
      <c r="J1330" s="423" t="s">
        <v>101</v>
      </c>
      <c r="K1330" s="67" t="s">
        <v>102</v>
      </c>
      <c r="L1330" s="451">
        <v>3624410</v>
      </c>
      <c r="M1330" s="451">
        <v>3624410</v>
      </c>
      <c r="N1330" s="451"/>
      <c r="O1330" s="451"/>
      <c r="P1330" s="451"/>
      <c r="Q1330" s="451">
        <f t="shared" si="475"/>
        <v>3624410</v>
      </c>
    </row>
    <row r="1331" spans="1:17" ht="15.75" customHeight="1">
      <c r="A1331" s="468"/>
      <c r="B1331" s="439">
        <v>71958000</v>
      </c>
      <c r="C1331" s="96" t="s">
        <v>9</v>
      </c>
      <c r="D1331" s="72"/>
      <c r="E1331" s="106"/>
      <c r="F1331" s="108"/>
      <c r="G1331" s="72"/>
      <c r="H1331" s="72"/>
      <c r="I1331" s="205"/>
      <c r="J1331" s="423" t="s">
        <v>98</v>
      </c>
      <c r="K1331" s="439">
        <v>10</v>
      </c>
      <c r="L1331" s="451">
        <v>2464000</v>
      </c>
      <c r="M1331" s="451">
        <f t="shared" ref="M1331:M1333" si="492">L1331</f>
        <v>2464000</v>
      </c>
      <c r="N1331" s="451"/>
      <c r="O1331" s="451"/>
      <c r="P1331" s="451"/>
      <c r="Q1331" s="451">
        <f t="shared" si="475"/>
        <v>2464000</v>
      </c>
    </row>
    <row r="1332" spans="1:17" ht="50.1" customHeight="1">
      <c r="A1332" s="468"/>
      <c r="B1332" s="439">
        <v>71958000</v>
      </c>
      <c r="C1332" s="96" t="s">
        <v>9</v>
      </c>
      <c r="D1332" s="72"/>
      <c r="E1332" s="106"/>
      <c r="F1332" s="108"/>
      <c r="G1332" s="72"/>
      <c r="H1332" s="72"/>
      <c r="I1332" s="205"/>
      <c r="J1332" s="423" t="s">
        <v>328</v>
      </c>
      <c r="K1332" s="182" t="s">
        <v>332</v>
      </c>
      <c r="L1332" s="451">
        <v>1345000</v>
      </c>
      <c r="M1332" s="451">
        <f t="shared" si="492"/>
        <v>1345000</v>
      </c>
      <c r="N1332" s="451"/>
      <c r="O1332" s="451"/>
      <c r="P1332" s="451"/>
      <c r="Q1332" s="451">
        <f t="shared" si="475"/>
        <v>1345000</v>
      </c>
    </row>
    <row r="1333" spans="1:17" ht="15.75" customHeight="1">
      <c r="A1333" s="468"/>
      <c r="B1333" s="439">
        <v>71958000</v>
      </c>
      <c r="C1333" s="96" t="s">
        <v>9</v>
      </c>
      <c r="D1333" s="72"/>
      <c r="E1333" s="106"/>
      <c r="F1333" s="108"/>
      <c r="G1333" s="72"/>
      <c r="H1333" s="72"/>
      <c r="I1333" s="205"/>
      <c r="J1333" s="423" t="s">
        <v>100</v>
      </c>
      <c r="K1333" s="439">
        <v>21</v>
      </c>
      <c r="L1333" s="451">
        <f>ROUND((L1330+L1331+L1332)*2.14%,2)</f>
        <v>159074.97</v>
      </c>
      <c r="M1333" s="451">
        <f t="shared" si="492"/>
        <v>159074.97</v>
      </c>
      <c r="N1333" s="451"/>
      <c r="O1333" s="451"/>
      <c r="P1333" s="451"/>
      <c r="Q1333" s="451">
        <f t="shared" si="475"/>
        <v>159074.97</v>
      </c>
    </row>
    <row r="1334" spans="1:17" ht="15.75" customHeight="1">
      <c r="A1334" s="468">
        <v>5</v>
      </c>
      <c r="B1334" s="439">
        <v>71958000</v>
      </c>
      <c r="C1334" s="96" t="s">
        <v>9</v>
      </c>
      <c r="D1334" s="96" t="s">
        <v>9</v>
      </c>
      <c r="E1334" s="106" t="s">
        <v>64</v>
      </c>
      <c r="F1334" s="109">
        <v>6</v>
      </c>
      <c r="G1334" s="422" t="s">
        <v>38</v>
      </c>
      <c r="H1334" s="422">
        <v>2466.8000000000002</v>
      </c>
      <c r="I1334" s="84">
        <v>106</v>
      </c>
      <c r="J1334" s="161" t="s">
        <v>39</v>
      </c>
      <c r="K1334" s="439" t="s">
        <v>2</v>
      </c>
      <c r="L1334" s="451">
        <f>SUM(L1335:L1338)</f>
        <v>7603193.7400000002</v>
      </c>
      <c r="M1334" s="451">
        <f t="shared" ref="M1334:P1334" si="493">SUM(M1335:M1338)</f>
        <v>7603193.7400000002</v>
      </c>
      <c r="N1334" s="451">
        <f t="shared" si="493"/>
        <v>0</v>
      </c>
      <c r="O1334" s="451">
        <f t="shared" si="493"/>
        <v>0</v>
      </c>
      <c r="P1334" s="451">
        <f t="shared" si="493"/>
        <v>0</v>
      </c>
      <c r="Q1334" s="451">
        <f t="shared" si="475"/>
        <v>7603193.7400000002</v>
      </c>
    </row>
    <row r="1335" spans="1:17" ht="15.75" customHeight="1">
      <c r="A1335" s="468"/>
      <c r="B1335" s="439">
        <v>71958000</v>
      </c>
      <c r="C1335" s="96" t="s">
        <v>9</v>
      </c>
      <c r="D1335" s="72"/>
      <c r="E1335" s="106"/>
      <c r="F1335" s="108"/>
      <c r="G1335" s="72"/>
      <c r="H1335" s="72"/>
      <c r="I1335" s="205"/>
      <c r="J1335" s="423" t="s">
        <v>101</v>
      </c>
      <c r="K1335" s="67" t="s">
        <v>102</v>
      </c>
      <c r="L1335" s="451">
        <v>3625894.4</v>
      </c>
      <c r="M1335" s="451">
        <v>3625894.4</v>
      </c>
      <c r="N1335" s="451"/>
      <c r="O1335" s="451"/>
      <c r="P1335" s="451"/>
      <c r="Q1335" s="451">
        <f t="shared" si="475"/>
        <v>3625894.4</v>
      </c>
    </row>
    <row r="1336" spans="1:17" ht="15.75" customHeight="1">
      <c r="A1336" s="468"/>
      <c r="B1336" s="439">
        <v>71958000</v>
      </c>
      <c r="C1336" s="96" t="s">
        <v>9</v>
      </c>
      <c r="D1336" s="72"/>
      <c r="E1336" s="106"/>
      <c r="F1336" s="108"/>
      <c r="G1336" s="72"/>
      <c r="H1336" s="72"/>
      <c r="I1336" s="205"/>
      <c r="J1336" s="423" t="s">
        <v>98</v>
      </c>
      <c r="K1336" s="439">
        <v>10</v>
      </c>
      <c r="L1336" s="451">
        <v>2470000</v>
      </c>
      <c r="M1336" s="451">
        <f t="shared" ref="M1336:M1338" si="494">L1336</f>
        <v>2470000</v>
      </c>
      <c r="N1336" s="451"/>
      <c r="O1336" s="451"/>
      <c r="P1336" s="451"/>
      <c r="Q1336" s="451">
        <f t="shared" si="475"/>
        <v>2470000</v>
      </c>
    </row>
    <row r="1337" spans="1:17" ht="50.1" customHeight="1">
      <c r="A1337" s="468"/>
      <c r="B1337" s="439">
        <v>71958000</v>
      </c>
      <c r="C1337" s="96" t="s">
        <v>9</v>
      </c>
      <c r="D1337" s="72"/>
      <c r="E1337" s="106"/>
      <c r="F1337" s="108"/>
      <c r="G1337" s="72"/>
      <c r="H1337" s="72"/>
      <c r="I1337" s="205"/>
      <c r="J1337" s="423" t="s">
        <v>328</v>
      </c>
      <c r="K1337" s="182" t="s">
        <v>332</v>
      </c>
      <c r="L1337" s="451">
        <v>1348000</v>
      </c>
      <c r="M1337" s="451">
        <f t="shared" si="494"/>
        <v>1348000</v>
      </c>
      <c r="N1337" s="451"/>
      <c r="O1337" s="451"/>
      <c r="P1337" s="451"/>
      <c r="Q1337" s="451">
        <f t="shared" si="475"/>
        <v>1348000</v>
      </c>
    </row>
    <row r="1338" spans="1:17" ht="15.75" customHeight="1">
      <c r="A1338" s="468"/>
      <c r="B1338" s="439">
        <v>71958000</v>
      </c>
      <c r="C1338" s="96" t="s">
        <v>9</v>
      </c>
      <c r="D1338" s="72"/>
      <c r="E1338" s="106"/>
      <c r="F1338" s="108"/>
      <c r="G1338" s="72"/>
      <c r="H1338" s="72"/>
      <c r="I1338" s="205"/>
      <c r="J1338" s="423" t="s">
        <v>100</v>
      </c>
      <c r="K1338" s="439">
        <v>21</v>
      </c>
      <c r="L1338" s="451">
        <f>ROUND((L1335+L1336+L1337)*2.14%,2)</f>
        <v>159299.34</v>
      </c>
      <c r="M1338" s="451">
        <f t="shared" si="494"/>
        <v>159299.34</v>
      </c>
      <c r="N1338" s="451"/>
      <c r="O1338" s="451"/>
      <c r="P1338" s="451"/>
      <c r="Q1338" s="451">
        <f t="shared" si="475"/>
        <v>159299.34</v>
      </c>
    </row>
    <row r="1339" spans="1:17" ht="15.75" customHeight="1">
      <c r="A1339" s="468">
        <v>6</v>
      </c>
      <c r="B1339" s="439">
        <v>71958000</v>
      </c>
      <c r="C1339" s="96" t="s">
        <v>9</v>
      </c>
      <c r="D1339" s="96" t="s">
        <v>9</v>
      </c>
      <c r="E1339" s="106" t="s">
        <v>65</v>
      </c>
      <c r="F1339" s="107">
        <v>34</v>
      </c>
      <c r="G1339" s="422" t="s">
        <v>38</v>
      </c>
      <c r="H1339" s="422">
        <v>3277.7</v>
      </c>
      <c r="I1339" s="84">
        <v>168</v>
      </c>
      <c r="J1339" s="161" t="s">
        <v>39</v>
      </c>
      <c r="K1339" s="439" t="s">
        <v>2</v>
      </c>
      <c r="L1339" s="451">
        <f>SUM(L1340:L1343)</f>
        <v>9932440.8800000008</v>
      </c>
      <c r="M1339" s="451">
        <f t="shared" ref="M1339:P1339" si="495">SUM(M1340:M1343)</f>
        <v>9932440.8800000008</v>
      </c>
      <c r="N1339" s="451">
        <f t="shared" si="495"/>
        <v>0</v>
      </c>
      <c r="O1339" s="451">
        <f t="shared" si="495"/>
        <v>0</v>
      </c>
      <c r="P1339" s="451">
        <f t="shared" si="495"/>
        <v>0</v>
      </c>
      <c r="Q1339" s="451">
        <f t="shared" si="475"/>
        <v>9932440.8800000008</v>
      </c>
    </row>
    <row r="1340" spans="1:17" ht="15.75" customHeight="1">
      <c r="A1340" s="468"/>
      <c r="B1340" s="439">
        <v>71958000</v>
      </c>
      <c r="C1340" s="96" t="s">
        <v>9</v>
      </c>
      <c r="D1340" s="72"/>
      <c r="E1340" s="106"/>
      <c r="F1340" s="108"/>
      <c r="G1340" s="72"/>
      <c r="H1340" s="72"/>
      <c r="I1340" s="205"/>
      <c r="J1340" s="423" t="s">
        <v>101</v>
      </c>
      <c r="K1340" s="67" t="s">
        <v>102</v>
      </c>
      <c r="L1340" s="451">
        <v>4725340</v>
      </c>
      <c r="M1340" s="451">
        <v>4725340</v>
      </c>
      <c r="N1340" s="451"/>
      <c r="O1340" s="451"/>
      <c r="P1340" s="451"/>
      <c r="Q1340" s="451">
        <f t="shared" si="475"/>
        <v>4725340</v>
      </c>
    </row>
    <row r="1341" spans="1:17" ht="15.75" customHeight="1">
      <c r="A1341" s="468"/>
      <c r="B1341" s="439">
        <v>71958000</v>
      </c>
      <c r="C1341" s="96" t="s">
        <v>9</v>
      </c>
      <c r="D1341" s="72"/>
      <c r="E1341" s="106"/>
      <c r="F1341" s="108"/>
      <c r="G1341" s="72"/>
      <c r="H1341" s="72"/>
      <c r="I1341" s="205"/>
      <c r="J1341" s="423" t="s">
        <v>98</v>
      </c>
      <c r="K1341" s="439">
        <v>10</v>
      </c>
      <c r="L1341" s="451">
        <v>3234000</v>
      </c>
      <c r="M1341" s="451">
        <f t="shared" ref="M1341:M1343" si="496">L1341</f>
        <v>3234000</v>
      </c>
      <c r="N1341" s="451"/>
      <c r="O1341" s="451"/>
      <c r="P1341" s="451"/>
      <c r="Q1341" s="451">
        <f t="shared" si="475"/>
        <v>3234000</v>
      </c>
    </row>
    <row r="1342" spans="1:17" ht="50.1" customHeight="1">
      <c r="A1342" s="468"/>
      <c r="B1342" s="439">
        <v>71958000</v>
      </c>
      <c r="C1342" s="96" t="s">
        <v>9</v>
      </c>
      <c r="D1342" s="72"/>
      <c r="E1342" s="106"/>
      <c r="F1342" s="108"/>
      <c r="G1342" s="72"/>
      <c r="H1342" s="72"/>
      <c r="I1342" s="205"/>
      <c r="J1342" s="423" t="s">
        <v>328</v>
      </c>
      <c r="K1342" s="182" t="s">
        <v>332</v>
      </c>
      <c r="L1342" s="451">
        <v>1765000</v>
      </c>
      <c r="M1342" s="451">
        <f t="shared" si="496"/>
        <v>1765000</v>
      </c>
      <c r="N1342" s="451"/>
      <c r="O1342" s="451"/>
      <c r="P1342" s="451"/>
      <c r="Q1342" s="451">
        <f t="shared" si="475"/>
        <v>1765000</v>
      </c>
    </row>
    <row r="1343" spans="1:17" ht="15.75" customHeight="1">
      <c r="A1343" s="468"/>
      <c r="B1343" s="439">
        <v>71958000</v>
      </c>
      <c r="C1343" s="96" t="s">
        <v>9</v>
      </c>
      <c r="D1343" s="72"/>
      <c r="E1343" s="106"/>
      <c r="F1343" s="108"/>
      <c r="G1343" s="72"/>
      <c r="H1343" s="72"/>
      <c r="I1343" s="205"/>
      <c r="J1343" s="423" t="s">
        <v>100</v>
      </c>
      <c r="K1343" s="439">
        <v>21</v>
      </c>
      <c r="L1343" s="451">
        <f>ROUND((L1340+L1341+L1342)*2.14%,2)</f>
        <v>208100.88</v>
      </c>
      <c r="M1343" s="451">
        <f t="shared" si="496"/>
        <v>208100.88</v>
      </c>
      <c r="N1343" s="451"/>
      <c r="O1343" s="451"/>
      <c r="P1343" s="451"/>
      <c r="Q1343" s="451">
        <f t="shared" si="475"/>
        <v>208100.88</v>
      </c>
    </row>
    <row r="1344" spans="1:17" ht="15.75" customHeight="1">
      <c r="A1344" s="474">
        <v>7</v>
      </c>
      <c r="B1344" s="439">
        <v>71958000</v>
      </c>
      <c r="C1344" s="96" t="s">
        <v>9</v>
      </c>
      <c r="D1344" s="72" t="s">
        <v>9</v>
      </c>
      <c r="E1344" s="106" t="s">
        <v>65</v>
      </c>
      <c r="F1344" s="108">
        <v>76</v>
      </c>
      <c r="G1344" s="422" t="s">
        <v>38</v>
      </c>
      <c r="H1344" s="422">
        <v>1646</v>
      </c>
      <c r="I1344" s="84">
        <v>77</v>
      </c>
      <c r="J1344" s="423" t="s">
        <v>39</v>
      </c>
      <c r="K1344" s="439" t="s">
        <v>2</v>
      </c>
      <c r="L1344" s="451">
        <f>SUM(L1345:L1347)</f>
        <v>4302934.629999999</v>
      </c>
      <c r="M1344" s="451">
        <f>SUM(M1345:M1347)</f>
        <v>4302934.629999999</v>
      </c>
      <c r="N1344" s="451">
        <f>SUM(N1345:N1347)</f>
        <v>0</v>
      </c>
      <c r="O1344" s="451">
        <f>SUM(O1345:O1347)</f>
        <v>0</v>
      </c>
      <c r="P1344" s="451">
        <f>SUM(P1345:P1347)</f>
        <v>0</v>
      </c>
      <c r="Q1344" s="451">
        <f>M1344+N1344+O1344+P1344</f>
        <v>4302934.629999999</v>
      </c>
    </row>
    <row r="1345" spans="1:17" ht="15.75" customHeight="1">
      <c r="A1345" s="475"/>
      <c r="B1345" s="439">
        <v>71958000</v>
      </c>
      <c r="C1345" s="96" t="s">
        <v>9</v>
      </c>
      <c r="D1345" s="72"/>
      <c r="E1345" s="106"/>
      <c r="F1345" s="108"/>
      <c r="G1345" s="72"/>
      <c r="H1345" s="72"/>
      <c r="I1345" s="205"/>
      <c r="J1345" s="423" t="s">
        <v>101</v>
      </c>
      <c r="K1345" s="439" t="s">
        <v>102</v>
      </c>
      <c r="L1345" s="451">
        <v>2783206.94</v>
      </c>
      <c r="M1345" s="451">
        <f>L1345</f>
        <v>2783206.94</v>
      </c>
      <c r="N1345" s="451"/>
      <c r="O1345" s="451"/>
      <c r="P1345" s="451"/>
      <c r="Q1345" s="451">
        <f>M1345+N1345+O1345+P1345</f>
        <v>2783206.94</v>
      </c>
    </row>
    <row r="1346" spans="1:17" ht="15.75" customHeight="1">
      <c r="A1346" s="475"/>
      <c r="B1346" s="439">
        <v>71958000</v>
      </c>
      <c r="C1346" s="96" t="s">
        <v>9</v>
      </c>
      <c r="D1346" s="72"/>
      <c r="E1346" s="106"/>
      <c r="F1346" s="108"/>
      <c r="G1346" s="72"/>
      <c r="H1346" s="72"/>
      <c r="I1346" s="205"/>
      <c r="J1346" s="423" t="s">
        <v>98</v>
      </c>
      <c r="K1346" s="439">
        <v>10</v>
      </c>
      <c r="L1346" s="451">
        <v>1429574.17</v>
      </c>
      <c r="M1346" s="451">
        <f t="shared" ref="M1346:M1347" si="497">L1346</f>
        <v>1429574.17</v>
      </c>
      <c r="N1346" s="451"/>
      <c r="O1346" s="451"/>
      <c r="P1346" s="451"/>
      <c r="Q1346" s="451">
        <f>M1346+N1346+O1346+P1346</f>
        <v>1429574.17</v>
      </c>
    </row>
    <row r="1347" spans="1:17" ht="15.75" customHeight="1">
      <c r="A1347" s="476"/>
      <c r="B1347" s="439">
        <v>71958000</v>
      </c>
      <c r="C1347" s="96" t="s">
        <v>9</v>
      </c>
      <c r="D1347" s="72"/>
      <c r="E1347" s="106"/>
      <c r="F1347" s="108"/>
      <c r="G1347" s="72"/>
      <c r="H1347" s="72"/>
      <c r="I1347" s="205"/>
      <c r="J1347" s="423" t="s">
        <v>100</v>
      </c>
      <c r="K1347" s="439">
        <v>21</v>
      </c>
      <c r="L1347" s="451">
        <f>ROUND((L1345+L1346)*2.14%,2)</f>
        <v>90153.52</v>
      </c>
      <c r="M1347" s="451">
        <f t="shared" si="497"/>
        <v>90153.52</v>
      </c>
      <c r="N1347" s="451"/>
      <c r="O1347" s="451"/>
      <c r="P1347" s="451"/>
      <c r="Q1347" s="451">
        <f>M1347+N1347+O1347+P1347</f>
        <v>90153.52</v>
      </c>
    </row>
    <row r="1348" spans="1:17" ht="15.75" customHeight="1">
      <c r="A1348" s="468">
        <v>8</v>
      </c>
      <c r="B1348" s="439">
        <v>71958000</v>
      </c>
      <c r="C1348" s="96" t="s">
        <v>9</v>
      </c>
      <c r="D1348" s="96" t="s">
        <v>9</v>
      </c>
      <c r="E1348" s="106" t="s">
        <v>65</v>
      </c>
      <c r="F1348" s="107" t="s">
        <v>361</v>
      </c>
      <c r="G1348" s="422" t="s">
        <v>38</v>
      </c>
      <c r="H1348" s="422">
        <v>1657.8</v>
      </c>
      <c r="I1348" s="84">
        <v>69</v>
      </c>
      <c r="J1348" s="161" t="s">
        <v>39</v>
      </c>
      <c r="K1348" s="439" t="s">
        <v>2</v>
      </c>
      <c r="L1348" s="451">
        <f>SUM(L1349:L1352)</f>
        <v>5032024.13</v>
      </c>
      <c r="M1348" s="451">
        <f t="shared" ref="M1348:P1348" si="498">SUM(M1349:M1352)</f>
        <v>5032024.13</v>
      </c>
      <c r="N1348" s="451">
        <f t="shared" si="498"/>
        <v>0</v>
      </c>
      <c r="O1348" s="451">
        <f t="shared" si="498"/>
        <v>0</v>
      </c>
      <c r="P1348" s="451">
        <f t="shared" si="498"/>
        <v>0</v>
      </c>
      <c r="Q1348" s="451">
        <f t="shared" si="475"/>
        <v>5032024.13</v>
      </c>
    </row>
    <row r="1349" spans="1:17" ht="15.75" customHeight="1">
      <c r="A1349" s="468"/>
      <c r="B1349" s="439">
        <v>71958000</v>
      </c>
      <c r="C1349" s="96" t="s">
        <v>9</v>
      </c>
      <c r="D1349" s="72"/>
      <c r="E1349" s="106"/>
      <c r="F1349" s="108"/>
      <c r="G1349" s="72"/>
      <c r="H1349" s="72"/>
      <c r="I1349" s="205"/>
      <c r="J1349" s="423" t="s">
        <v>101</v>
      </c>
      <c r="K1349" s="67" t="s">
        <v>102</v>
      </c>
      <c r="L1349" s="451">
        <v>2393595</v>
      </c>
      <c r="M1349" s="451">
        <f>L1349</f>
        <v>2393595</v>
      </c>
      <c r="N1349" s="451"/>
      <c r="O1349" s="451"/>
      <c r="P1349" s="451"/>
      <c r="Q1349" s="451">
        <f t="shared" si="475"/>
        <v>2393595</v>
      </c>
    </row>
    <row r="1350" spans="1:17" ht="15.75" customHeight="1">
      <c r="A1350" s="468"/>
      <c r="B1350" s="439">
        <v>71958000</v>
      </c>
      <c r="C1350" s="96" t="s">
        <v>9</v>
      </c>
      <c r="D1350" s="72"/>
      <c r="E1350" s="106"/>
      <c r="F1350" s="108"/>
      <c r="G1350" s="72"/>
      <c r="H1350" s="72"/>
      <c r="I1350" s="205"/>
      <c r="J1350" s="423" t="s">
        <v>98</v>
      </c>
      <c r="K1350" s="439">
        <v>10</v>
      </c>
      <c r="L1350" s="451">
        <v>1639000</v>
      </c>
      <c r="M1350" s="451">
        <f t="shared" ref="M1350:M1352" si="499">L1350</f>
        <v>1639000</v>
      </c>
      <c r="N1350" s="451"/>
      <c r="O1350" s="451"/>
      <c r="P1350" s="451"/>
      <c r="Q1350" s="451">
        <f t="shared" si="475"/>
        <v>1639000</v>
      </c>
    </row>
    <row r="1351" spans="1:17" ht="50.1" customHeight="1">
      <c r="A1351" s="468"/>
      <c r="B1351" s="439">
        <v>71958000</v>
      </c>
      <c r="C1351" s="96" t="s">
        <v>9</v>
      </c>
      <c r="D1351" s="72"/>
      <c r="E1351" s="106"/>
      <c r="F1351" s="108"/>
      <c r="G1351" s="72"/>
      <c r="H1351" s="72"/>
      <c r="I1351" s="205"/>
      <c r="J1351" s="423" t="s">
        <v>328</v>
      </c>
      <c r="K1351" s="182" t="s">
        <v>332</v>
      </c>
      <c r="L1351" s="451">
        <v>894000</v>
      </c>
      <c r="M1351" s="451">
        <f t="shared" si="499"/>
        <v>894000</v>
      </c>
      <c r="N1351" s="451"/>
      <c r="O1351" s="451"/>
      <c r="P1351" s="451"/>
      <c r="Q1351" s="451">
        <f t="shared" si="475"/>
        <v>894000</v>
      </c>
    </row>
    <row r="1352" spans="1:17" ht="15.75" customHeight="1">
      <c r="A1352" s="468"/>
      <c r="B1352" s="439">
        <v>71958000</v>
      </c>
      <c r="C1352" s="96" t="s">
        <v>9</v>
      </c>
      <c r="D1352" s="72"/>
      <c r="E1352" s="106"/>
      <c r="F1352" s="108"/>
      <c r="G1352" s="72"/>
      <c r="H1352" s="72"/>
      <c r="I1352" s="205"/>
      <c r="J1352" s="423" t="s">
        <v>100</v>
      </c>
      <c r="K1352" s="439">
        <v>21</v>
      </c>
      <c r="L1352" s="451">
        <f>ROUND((L1349+L1350+L1351)*2.14%,2)</f>
        <v>105429.13</v>
      </c>
      <c r="M1352" s="451">
        <f t="shared" si="499"/>
        <v>105429.13</v>
      </c>
      <c r="N1352" s="451"/>
      <c r="O1352" s="451"/>
      <c r="P1352" s="451"/>
      <c r="Q1352" s="451">
        <f t="shared" si="475"/>
        <v>105429.13</v>
      </c>
    </row>
    <row r="1353" spans="1:17" ht="15.75" customHeight="1">
      <c r="A1353" s="468">
        <v>9</v>
      </c>
      <c r="B1353" s="439">
        <v>71958000</v>
      </c>
      <c r="C1353" s="96" t="s">
        <v>9</v>
      </c>
      <c r="D1353" s="96" t="s">
        <v>9</v>
      </c>
      <c r="E1353" s="106" t="s">
        <v>65</v>
      </c>
      <c r="F1353" s="107" t="s">
        <v>362</v>
      </c>
      <c r="G1353" s="422" t="s">
        <v>38</v>
      </c>
      <c r="H1353" s="422">
        <v>1647.8</v>
      </c>
      <c r="I1353" s="84">
        <v>73</v>
      </c>
      <c r="J1353" s="161" t="s">
        <v>39</v>
      </c>
      <c r="K1353" s="439" t="s">
        <v>2</v>
      </c>
      <c r="L1353" s="451">
        <f>SUM(L1354:L1357)</f>
        <v>5044280.93</v>
      </c>
      <c r="M1353" s="451">
        <f t="shared" ref="M1353:P1353" si="500">SUM(M1354:M1357)</f>
        <v>5044280.93</v>
      </c>
      <c r="N1353" s="451">
        <f t="shared" si="500"/>
        <v>0</v>
      </c>
      <c r="O1353" s="451">
        <f t="shared" si="500"/>
        <v>0</v>
      </c>
      <c r="P1353" s="451">
        <f t="shared" si="500"/>
        <v>0</v>
      </c>
      <c r="Q1353" s="451">
        <f t="shared" ref="Q1353:Q1419" si="501">M1353+N1353+O1353+P1353</f>
        <v>5044280.93</v>
      </c>
    </row>
    <row r="1354" spans="1:17" ht="15.75" customHeight="1">
      <c r="A1354" s="468"/>
      <c r="B1354" s="439">
        <v>71958000</v>
      </c>
      <c r="C1354" s="96" t="s">
        <v>9</v>
      </c>
      <c r="D1354" s="72"/>
      <c r="E1354" s="106"/>
      <c r="F1354" s="108"/>
      <c r="G1354" s="72"/>
      <c r="H1354" s="72"/>
      <c r="I1354" s="205"/>
      <c r="J1354" s="423" t="s">
        <v>101</v>
      </c>
      <c r="K1354" s="67" t="s">
        <v>102</v>
      </c>
      <c r="L1354" s="451">
        <v>2393595</v>
      </c>
      <c r="M1354" s="451">
        <f>L1354</f>
        <v>2393595</v>
      </c>
      <c r="N1354" s="451"/>
      <c r="O1354" s="451"/>
      <c r="P1354" s="451"/>
      <c r="Q1354" s="451">
        <f t="shared" si="501"/>
        <v>2393595</v>
      </c>
    </row>
    <row r="1355" spans="1:17" ht="15.75" customHeight="1">
      <c r="A1355" s="468"/>
      <c r="B1355" s="439">
        <v>71958000</v>
      </c>
      <c r="C1355" s="96" t="s">
        <v>9</v>
      </c>
      <c r="D1355" s="72"/>
      <c r="E1355" s="106"/>
      <c r="F1355" s="108"/>
      <c r="G1355" s="72"/>
      <c r="H1355" s="72"/>
      <c r="I1355" s="205"/>
      <c r="J1355" s="423" t="s">
        <v>98</v>
      </c>
      <c r="K1355" s="439">
        <v>10</v>
      </c>
      <c r="L1355" s="451">
        <v>1646000</v>
      </c>
      <c r="M1355" s="451">
        <f t="shared" ref="M1355:M1357" si="502">L1355</f>
        <v>1646000</v>
      </c>
      <c r="N1355" s="451"/>
      <c r="O1355" s="451"/>
      <c r="P1355" s="451"/>
      <c r="Q1355" s="451">
        <f t="shared" si="501"/>
        <v>1646000</v>
      </c>
    </row>
    <row r="1356" spans="1:17" ht="50.1" customHeight="1">
      <c r="A1356" s="468"/>
      <c r="B1356" s="439">
        <v>71958000</v>
      </c>
      <c r="C1356" s="96" t="s">
        <v>9</v>
      </c>
      <c r="D1356" s="72"/>
      <c r="E1356" s="106"/>
      <c r="F1356" s="108"/>
      <c r="G1356" s="72"/>
      <c r="H1356" s="72"/>
      <c r="I1356" s="205"/>
      <c r="J1356" s="423" t="s">
        <v>328</v>
      </c>
      <c r="K1356" s="182" t="s">
        <v>332</v>
      </c>
      <c r="L1356" s="451">
        <v>899000</v>
      </c>
      <c r="M1356" s="451">
        <f t="shared" si="502"/>
        <v>899000</v>
      </c>
      <c r="N1356" s="451"/>
      <c r="O1356" s="451"/>
      <c r="P1356" s="451"/>
      <c r="Q1356" s="451">
        <f t="shared" si="501"/>
        <v>899000</v>
      </c>
    </row>
    <row r="1357" spans="1:17" ht="15.75" customHeight="1">
      <c r="A1357" s="468"/>
      <c r="B1357" s="439">
        <v>71958000</v>
      </c>
      <c r="C1357" s="96" t="s">
        <v>9</v>
      </c>
      <c r="D1357" s="72"/>
      <c r="E1357" s="106"/>
      <c r="F1357" s="108"/>
      <c r="G1357" s="72"/>
      <c r="H1357" s="72"/>
      <c r="I1357" s="205"/>
      <c r="J1357" s="423" t="s">
        <v>100</v>
      </c>
      <c r="K1357" s="439">
        <v>21</v>
      </c>
      <c r="L1357" s="451">
        <f>ROUND((L1354+L1355+L1356)*2.14%,2)</f>
        <v>105685.93</v>
      </c>
      <c r="M1357" s="451">
        <f t="shared" si="502"/>
        <v>105685.93</v>
      </c>
      <c r="N1357" s="451"/>
      <c r="O1357" s="451"/>
      <c r="P1357" s="451"/>
      <c r="Q1357" s="451">
        <f t="shared" si="501"/>
        <v>105685.93</v>
      </c>
    </row>
    <row r="1358" spans="1:17" ht="15.75" customHeight="1">
      <c r="A1358" s="474">
        <v>10</v>
      </c>
      <c r="B1358" s="439">
        <v>71958000</v>
      </c>
      <c r="C1358" s="96" t="s">
        <v>9</v>
      </c>
      <c r="D1358" s="72" t="s">
        <v>9</v>
      </c>
      <c r="E1358" s="106" t="s">
        <v>334</v>
      </c>
      <c r="F1358" s="108">
        <v>103</v>
      </c>
      <c r="G1358" s="422" t="s">
        <v>38</v>
      </c>
      <c r="H1358" s="422">
        <v>5743.6</v>
      </c>
      <c r="I1358" s="84">
        <v>212</v>
      </c>
      <c r="J1358" s="423" t="s">
        <v>39</v>
      </c>
      <c r="K1358" s="439" t="s">
        <v>2</v>
      </c>
      <c r="L1358" s="451">
        <f>L1359+L1360</f>
        <v>8685047</v>
      </c>
      <c r="M1358" s="451">
        <f>M1359+M1360</f>
        <v>8685047</v>
      </c>
      <c r="N1358" s="451">
        <f t="shared" ref="N1358:P1358" si="503">N1359+N1360</f>
        <v>0</v>
      </c>
      <c r="O1358" s="451">
        <f t="shared" si="503"/>
        <v>0</v>
      </c>
      <c r="P1358" s="451">
        <f t="shared" si="503"/>
        <v>0</v>
      </c>
      <c r="Q1358" s="451">
        <f>M1358+N1358+O1358+P1358</f>
        <v>8685047</v>
      </c>
    </row>
    <row r="1359" spans="1:17" ht="15.75" customHeight="1">
      <c r="A1359" s="475"/>
      <c r="B1359" s="439">
        <v>71958000</v>
      </c>
      <c r="C1359" s="96" t="s">
        <v>9</v>
      </c>
      <c r="D1359" s="72"/>
      <c r="E1359" s="106"/>
      <c r="F1359" s="108"/>
      <c r="G1359" s="72"/>
      <c r="H1359" s="72"/>
      <c r="I1359" s="205"/>
      <c r="J1359" s="423" t="s">
        <v>101</v>
      </c>
      <c r="K1359" s="439" t="s">
        <v>102</v>
      </c>
      <c r="L1359" s="451">
        <v>8503082</v>
      </c>
      <c r="M1359" s="451">
        <f t="shared" ref="M1359:M1360" si="504">L1359</f>
        <v>8503082</v>
      </c>
      <c r="N1359" s="451"/>
      <c r="O1359" s="451"/>
      <c r="P1359" s="451"/>
      <c r="Q1359" s="451">
        <f>M1359+N1359+O1359+P1359</f>
        <v>8503082</v>
      </c>
    </row>
    <row r="1360" spans="1:17" ht="15.75" customHeight="1">
      <c r="A1360" s="476"/>
      <c r="B1360" s="439">
        <v>71958000</v>
      </c>
      <c r="C1360" s="96" t="s">
        <v>9</v>
      </c>
      <c r="D1360" s="72"/>
      <c r="E1360" s="106"/>
      <c r="F1360" s="108"/>
      <c r="G1360" s="72"/>
      <c r="H1360" s="72"/>
      <c r="I1360" s="205"/>
      <c r="J1360" s="423" t="s">
        <v>100</v>
      </c>
      <c r="K1360" s="439">
        <v>21</v>
      </c>
      <c r="L1360" s="451">
        <v>181965</v>
      </c>
      <c r="M1360" s="451">
        <f t="shared" si="504"/>
        <v>181965</v>
      </c>
      <c r="N1360" s="451"/>
      <c r="O1360" s="451"/>
      <c r="P1360" s="451"/>
      <c r="Q1360" s="451">
        <f>M1360+N1360+O1360+P1360</f>
        <v>181965</v>
      </c>
    </row>
    <row r="1361" spans="1:17" ht="15.75" customHeight="1">
      <c r="A1361" s="468">
        <v>11</v>
      </c>
      <c r="B1361" s="439">
        <v>71958000</v>
      </c>
      <c r="C1361" s="96" t="s">
        <v>9</v>
      </c>
      <c r="D1361" s="96" t="s">
        <v>9</v>
      </c>
      <c r="E1361" s="423" t="s">
        <v>372</v>
      </c>
      <c r="F1361" s="107">
        <v>28</v>
      </c>
      <c r="G1361" s="422" t="s">
        <v>38</v>
      </c>
      <c r="H1361" s="422">
        <v>4913.3999999999996</v>
      </c>
      <c r="I1361" s="84">
        <v>241</v>
      </c>
      <c r="J1361" s="161" t="s">
        <v>39</v>
      </c>
      <c r="K1361" s="439" t="s">
        <v>2</v>
      </c>
      <c r="L1361" s="451">
        <f>SUM(L1362:L1365)</f>
        <v>14968851.92</v>
      </c>
      <c r="M1361" s="451">
        <f t="shared" ref="M1361:P1361" si="505">SUM(M1362:M1365)</f>
        <v>14968851.92</v>
      </c>
      <c r="N1361" s="451">
        <f t="shared" si="505"/>
        <v>0</v>
      </c>
      <c r="O1361" s="451">
        <f t="shared" si="505"/>
        <v>0</v>
      </c>
      <c r="P1361" s="451">
        <f t="shared" si="505"/>
        <v>0</v>
      </c>
      <c r="Q1361" s="451">
        <f t="shared" si="501"/>
        <v>14968851.92</v>
      </c>
    </row>
    <row r="1362" spans="1:17" ht="15.75" customHeight="1">
      <c r="A1362" s="468"/>
      <c r="B1362" s="439">
        <v>71958000</v>
      </c>
      <c r="C1362" s="96" t="s">
        <v>9</v>
      </c>
      <c r="D1362" s="72"/>
      <c r="E1362" s="106"/>
      <c r="F1362" s="108"/>
      <c r="G1362" s="72"/>
      <c r="H1362" s="72"/>
      <c r="I1362" s="205"/>
      <c r="J1362" s="423" t="s">
        <v>101</v>
      </c>
      <c r="K1362" s="67" t="s">
        <v>102</v>
      </c>
      <c r="L1362" s="451">
        <v>7162230</v>
      </c>
      <c r="M1362" s="451">
        <f>L1362</f>
        <v>7162230</v>
      </c>
      <c r="N1362" s="451"/>
      <c r="O1362" s="451"/>
      <c r="P1362" s="451"/>
      <c r="Q1362" s="451">
        <f t="shared" si="501"/>
        <v>7162230</v>
      </c>
    </row>
    <row r="1363" spans="1:17" ht="15.75" customHeight="1">
      <c r="A1363" s="468"/>
      <c r="B1363" s="439">
        <v>71958000</v>
      </c>
      <c r="C1363" s="96" t="s">
        <v>9</v>
      </c>
      <c r="D1363" s="72"/>
      <c r="E1363" s="106"/>
      <c r="F1363" s="108"/>
      <c r="G1363" s="72"/>
      <c r="H1363" s="72"/>
      <c r="I1363" s="205"/>
      <c r="J1363" s="423" t="s">
        <v>98</v>
      </c>
      <c r="K1363" s="439">
        <v>10</v>
      </c>
      <c r="L1363" s="451">
        <v>4848000</v>
      </c>
      <c r="M1363" s="451">
        <f t="shared" ref="M1363:M1365" si="506">L1363</f>
        <v>4848000</v>
      </c>
      <c r="N1363" s="451"/>
      <c r="O1363" s="451"/>
      <c r="P1363" s="451"/>
      <c r="Q1363" s="451">
        <f t="shared" si="501"/>
        <v>4848000</v>
      </c>
    </row>
    <row r="1364" spans="1:17" ht="50.1" customHeight="1">
      <c r="A1364" s="468"/>
      <c r="B1364" s="439">
        <v>71958000</v>
      </c>
      <c r="C1364" s="96" t="s">
        <v>9</v>
      </c>
      <c r="D1364" s="72"/>
      <c r="E1364" s="106"/>
      <c r="F1364" s="108"/>
      <c r="G1364" s="72"/>
      <c r="H1364" s="72"/>
      <c r="I1364" s="205"/>
      <c r="J1364" s="423" t="s">
        <v>328</v>
      </c>
      <c r="K1364" s="182" t="s">
        <v>332</v>
      </c>
      <c r="L1364" s="451">
        <v>2645000</v>
      </c>
      <c r="M1364" s="451">
        <f t="shared" si="506"/>
        <v>2645000</v>
      </c>
      <c r="N1364" s="451"/>
      <c r="O1364" s="451"/>
      <c r="P1364" s="451"/>
      <c r="Q1364" s="451">
        <f t="shared" si="501"/>
        <v>2645000</v>
      </c>
    </row>
    <row r="1365" spans="1:17" ht="15.75" customHeight="1">
      <c r="A1365" s="468"/>
      <c r="B1365" s="439">
        <v>71958000</v>
      </c>
      <c r="C1365" s="96" t="s">
        <v>9</v>
      </c>
      <c r="D1365" s="72"/>
      <c r="E1365" s="106"/>
      <c r="F1365" s="108"/>
      <c r="G1365" s="72"/>
      <c r="H1365" s="72"/>
      <c r="I1365" s="205"/>
      <c r="J1365" s="423" t="s">
        <v>100</v>
      </c>
      <c r="K1365" s="439">
        <v>21</v>
      </c>
      <c r="L1365" s="451">
        <f>ROUND((L1362+L1363+L1364)*2.14%,2)</f>
        <v>313621.92</v>
      </c>
      <c r="M1365" s="451">
        <f t="shared" si="506"/>
        <v>313621.92</v>
      </c>
      <c r="N1365" s="451"/>
      <c r="O1365" s="451"/>
      <c r="P1365" s="451"/>
      <c r="Q1365" s="451">
        <f t="shared" si="501"/>
        <v>313621.92</v>
      </c>
    </row>
    <row r="1366" spans="1:17" ht="15.75" customHeight="1">
      <c r="A1366" s="468">
        <v>12</v>
      </c>
      <c r="B1366" s="439">
        <v>71958000</v>
      </c>
      <c r="C1366" s="96" t="s">
        <v>9</v>
      </c>
      <c r="D1366" s="96" t="s">
        <v>9</v>
      </c>
      <c r="E1366" s="423" t="s">
        <v>372</v>
      </c>
      <c r="F1366" s="107">
        <v>34</v>
      </c>
      <c r="G1366" s="422" t="s">
        <v>38</v>
      </c>
      <c r="H1366" s="422">
        <v>3280.9</v>
      </c>
      <c r="I1366" s="84">
        <v>184</v>
      </c>
      <c r="J1366" s="161" t="s">
        <v>39</v>
      </c>
      <c r="K1366" s="439" t="s">
        <v>2</v>
      </c>
      <c r="L1366" s="451">
        <f>SUM(L1367:L1370)</f>
        <v>9936414.1199999992</v>
      </c>
      <c r="M1366" s="451">
        <f t="shared" ref="M1366:P1366" si="507">SUM(M1367:M1370)</f>
        <v>9936414.1199999992</v>
      </c>
      <c r="N1366" s="451">
        <f t="shared" si="507"/>
        <v>0</v>
      </c>
      <c r="O1366" s="451">
        <f t="shared" si="507"/>
        <v>0</v>
      </c>
      <c r="P1366" s="451">
        <f t="shared" si="507"/>
        <v>0</v>
      </c>
      <c r="Q1366" s="451">
        <f t="shared" si="501"/>
        <v>9936414.1199999992</v>
      </c>
    </row>
    <row r="1367" spans="1:17" ht="15.75" customHeight="1">
      <c r="A1367" s="468"/>
      <c r="B1367" s="439">
        <v>71958000</v>
      </c>
      <c r="C1367" s="96" t="s">
        <v>9</v>
      </c>
      <c r="D1367" s="72"/>
      <c r="E1367" s="106"/>
      <c r="F1367" s="108"/>
      <c r="G1367" s="72"/>
      <c r="H1367" s="72"/>
      <c r="I1367" s="205"/>
      <c r="J1367" s="423" t="s">
        <v>101</v>
      </c>
      <c r="K1367" s="67" t="s">
        <v>102</v>
      </c>
      <c r="L1367" s="451">
        <v>4688230</v>
      </c>
      <c r="M1367" s="451">
        <v>4688230</v>
      </c>
      <c r="N1367" s="451"/>
      <c r="O1367" s="451"/>
      <c r="P1367" s="451"/>
      <c r="Q1367" s="451">
        <f t="shared" si="501"/>
        <v>4688230</v>
      </c>
    </row>
    <row r="1368" spans="1:17" ht="15.75" customHeight="1">
      <c r="A1368" s="468"/>
      <c r="B1368" s="439">
        <v>71958000</v>
      </c>
      <c r="C1368" s="96" t="s">
        <v>9</v>
      </c>
      <c r="D1368" s="72"/>
      <c r="E1368" s="106"/>
      <c r="F1368" s="108"/>
      <c r="G1368" s="72"/>
      <c r="H1368" s="72"/>
      <c r="I1368" s="205"/>
      <c r="J1368" s="423" t="s">
        <v>98</v>
      </c>
      <c r="K1368" s="439">
        <v>10</v>
      </c>
      <c r="L1368" s="451">
        <v>3261000</v>
      </c>
      <c r="M1368" s="451">
        <f t="shared" ref="M1368:M1370" si="508">L1368</f>
        <v>3261000</v>
      </c>
      <c r="N1368" s="451"/>
      <c r="O1368" s="451"/>
      <c r="P1368" s="451"/>
      <c r="Q1368" s="451">
        <f t="shared" si="501"/>
        <v>3261000</v>
      </c>
    </row>
    <row r="1369" spans="1:17" ht="50.1" customHeight="1">
      <c r="A1369" s="468"/>
      <c r="B1369" s="439">
        <v>71958000</v>
      </c>
      <c r="C1369" s="96" t="s">
        <v>9</v>
      </c>
      <c r="D1369" s="72"/>
      <c r="E1369" s="106"/>
      <c r="F1369" s="108"/>
      <c r="G1369" s="72"/>
      <c r="H1369" s="72"/>
      <c r="I1369" s="205"/>
      <c r="J1369" s="423" t="s">
        <v>328</v>
      </c>
      <c r="K1369" s="182" t="s">
        <v>332</v>
      </c>
      <c r="L1369" s="451">
        <v>1779000</v>
      </c>
      <c r="M1369" s="451">
        <f t="shared" si="508"/>
        <v>1779000</v>
      </c>
      <c r="N1369" s="451"/>
      <c r="O1369" s="451"/>
      <c r="P1369" s="451"/>
      <c r="Q1369" s="451">
        <f t="shared" si="501"/>
        <v>1779000</v>
      </c>
    </row>
    <row r="1370" spans="1:17" ht="15.75" customHeight="1">
      <c r="A1370" s="468"/>
      <c r="B1370" s="439">
        <v>71958000</v>
      </c>
      <c r="C1370" s="96" t="s">
        <v>9</v>
      </c>
      <c r="D1370" s="72"/>
      <c r="E1370" s="106"/>
      <c r="F1370" s="108"/>
      <c r="G1370" s="72"/>
      <c r="H1370" s="72"/>
      <c r="I1370" s="205"/>
      <c r="J1370" s="423" t="s">
        <v>100</v>
      </c>
      <c r="K1370" s="439">
        <v>21</v>
      </c>
      <c r="L1370" s="451">
        <f>ROUND((L1367+L1368+L1369)*2.14%,2)</f>
        <v>208184.12</v>
      </c>
      <c r="M1370" s="451">
        <f t="shared" si="508"/>
        <v>208184.12</v>
      </c>
      <c r="N1370" s="451"/>
      <c r="O1370" s="451"/>
      <c r="P1370" s="451"/>
      <c r="Q1370" s="451">
        <f t="shared" si="501"/>
        <v>208184.12</v>
      </c>
    </row>
    <row r="1371" spans="1:17" ht="15.75" customHeight="1">
      <c r="A1371" s="468">
        <v>13</v>
      </c>
      <c r="B1371" s="439">
        <v>71958000</v>
      </c>
      <c r="C1371" s="96" t="s">
        <v>9</v>
      </c>
      <c r="D1371" s="96" t="s">
        <v>9</v>
      </c>
      <c r="E1371" s="423" t="s">
        <v>372</v>
      </c>
      <c r="F1371" s="107">
        <v>50</v>
      </c>
      <c r="G1371" s="422" t="s">
        <v>38</v>
      </c>
      <c r="H1371" s="422">
        <v>4922.8999999999996</v>
      </c>
      <c r="I1371" s="84">
        <v>262</v>
      </c>
      <c r="J1371" s="161" t="s">
        <v>39</v>
      </c>
      <c r="K1371" s="439" t="s">
        <v>2</v>
      </c>
      <c r="L1371" s="451">
        <f>SUM(L1372:L1379)</f>
        <v>29968718.66</v>
      </c>
      <c r="M1371" s="451">
        <f t="shared" ref="M1371:P1371" si="509">SUM(M1372:M1379)</f>
        <v>29968718.66</v>
      </c>
      <c r="N1371" s="451">
        <f t="shared" si="509"/>
        <v>0</v>
      </c>
      <c r="O1371" s="451">
        <f t="shared" si="509"/>
        <v>0</v>
      </c>
      <c r="P1371" s="451">
        <f t="shared" si="509"/>
        <v>0</v>
      </c>
      <c r="Q1371" s="451">
        <f t="shared" si="501"/>
        <v>29968718.66</v>
      </c>
    </row>
    <row r="1372" spans="1:17" ht="15.75" customHeight="1">
      <c r="A1372" s="468"/>
      <c r="B1372" s="439">
        <v>71958000</v>
      </c>
      <c r="C1372" s="96" t="s">
        <v>9</v>
      </c>
      <c r="D1372" s="72"/>
      <c r="E1372" s="106"/>
      <c r="F1372" s="107"/>
      <c r="G1372" s="72"/>
      <c r="H1372" s="72"/>
      <c r="I1372" s="205"/>
      <c r="J1372" s="423" t="s">
        <v>101</v>
      </c>
      <c r="K1372" s="67" t="s">
        <v>102</v>
      </c>
      <c r="L1372" s="451">
        <v>7081825</v>
      </c>
      <c r="M1372" s="451">
        <v>7081825</v>
      </c>
      <c r="N1372" s="451"/>
      <c r="O1372" s="451"/>
      <c r="P1372" s="451"/>
      <c r="Q1372" s="451">
        <f t="shared" si="501"/>
        <v>7081825</v>
      </c>
    </row>
    <row r="1373" spans="1:17" ht="15.75" customHeight="1">
      <c r="A1373" s="468"/>
      <c r="B1373" s="439">
        <v>71958000</v>
      </c>
      <c r="C1373" s="96" t="s">
        <v>9</v>
      </c>
      <c r="D1373" s="72"/>
      <c r="E1373" s="106"/>
      <c r="F1373" s="107"/>
      <c r="G1373" s="72"/>
      <c r="H1373" s="72"/>
      <c r="I1373" s="205"/>
      <c r="J1373" s="423" t="s">
        <v>98</v>
      </c>
      <c r="K1373" s="439">
        <v>10</v>
      </c>
      <c r="L1373" s="451">
        <v>4843000</v>
      </c>
      <c r="M1373" s="451">
        <f t="shared" ref="M1373:M1379" si="510">L1373</f>
        <v>4843000</v>
      </c>
      <c r="N1373" s="451"/>
      <c r="O1373" s="451"/>
      <c r="P1373" s="451"/>
      <c r="Q1373" s="451">
        <f t="shared" si="501"/>
        <v>4843000</v>
      </c>
    </row>
    <row r="1374" spans="1:17" ht="31.5" customHeight="1">
      <c r="A1374" s="468"/>
      <c r="B1374" s="439">
        <v>71958000</v>
      </c>
      <c r="C1374" s="96" t="s">
        <v>9</v>
      </c>
      <c r="D1374" s="96"/>
      <c r="E1374" s="96"/>
      <c r="F1374" s="439"/>
      <c r="G1374" s="439"/>
      <c r="H1374" s="181"/>
      <c r="I1374" s="69"/>
      <c r="J1374" s="423" t="s">
        <v>103</v>
      </c>
      <c r="K1374" s="182" t="s">
        <v>104</v>
      </c>
      <c r="L1374" s="451">
        <v>3189265</v>
      </c>
      <c r="M1374" s="451">
        <f t="shared" si="510"/>
        <v>3189265</v>
      </c>
      <c r="N1374" s="451"/>
      <c r="O1374" s="451"/>
      <c r="P1374" s="451"/>
      <c r="Q1374" s="451">
        <f t="shared" si="501"/>
        <v>3189265</v>
      </c>
    </row>
    <row r="1375" spans="1:17" ht="31.5" customHeight="1">
      <c r="A1375" s="468"/>
      <c r="B1375" s="439">
        <v>71958000</v>
      </c>
      <c r="C1375" s="96" t="s">
        <v>9</v>
      </c>
      <c r="D1375" s="96"/>
      <c r="E1375" s="96"/>
      <c r="F1375" s="439"/>
      <c r="G1375" s="439"/>
      <c r="H1375" s="181"/>
      <c r="I1375" s="69"/>
      <c r="J1375" s="423" t="s">
        <v>112</v>
      </c>
      <c r="K1375" s="67" t="s">
        <v>113</v>
      </c>
      <c r="L1375" s="451">
        <v>6030219</v>
      </c>
      <c r="M1375" s="451">
        <f t="shared" si="510"/>
        <v>6030219</v>
      </c>
      <c r="N1375" s="451"/>
      <c r="O1375" s="451"/>
      <c r="P1375" s="451"/>
      <c r="Q1375" s="451">
        <f t="shared" si="501"/>
        <v>6030219</v>
      </c>
    </row>
    <row r="1376" spans="1:17" ht="31.5" customHeight="1">
      <c r="A1376" s="468"/>
      <c r="B1376" s="439">
        <v>71958000</v>
      </c>
      <c r="C1376" s="96" t="s">
        <v>9</v>
      </c>
      <c r="D1376" s="96"/>
      <c r="E1376" s="96"/>
      <c r="F1376" s="439"/>
      <c r="G1376" s="439"/>
      <c r="H1376" s="181"/>
      <c r="I1376" s="69"/>
      <c r="J1376" s="423" t="s">
        <v>105</v>
      </c>
      <c r="K1376" s="67" t="s">
        <v>106</v>
      </c>
      <c r="L1376" s="451">
        <v>4298413</v>
      </c>
      <c r="M1376" s="451">
        <f t="shared" si="510"/>
        <v>4298413</v>
      </c>
      <c r="N1376" s="451"/>
      <c r="O1376" s="451"/>
      <c r="P1376" s="451"/>
      <c r="Q1376" s="451">
        <f t="shared" si="501"/>
        <v>4298413</v>
      </c>
    </row>
    <row r="1377" spans="1:17" ht="31.5" customHeight="1">
      <c r="A1377" s="468"/>
      <c r="B1377" s="439">
        <v>71958000</v>
      </c>
      <c r="C1377" s="96" t="s">
        <v>9</v>
      </c>
      <c r="D1377" s="96"/>
      <c r="E1377" s="96"/>
      <c r="F1377" s="439"/>
      <c r="G1377" s="439"/>
      <c r="H1377" s="181"/>
      <c r="I1377" s="69"/>
      <c r="J1377" s="423" t="s">
        <v>107</v>
      </c>
      <c r="K1377" s="67" t="s">
        <v>108</v>
      </c>
      <c r="L1377" s="451">
        <v>1256103</v>
      </c>
      <c r="M1377" s="451">
        <f t="shared" si="510"/>
        <v>1256103</v>
      </c>
      <c r="N1377" s="451"/>
      <c r="O1377" s="451"/>
      <c r="P1377" s="451"/>
      <c r="Q1377" s="451">
        <f t="shared" si="501"/>
        <v>1256103</v>
      </c>
    </row>
    <row r="1378" spans="1:17" ht="50.1" customHeight="1">
      <c r="A1378" s="468"/>
      <c r="B1378" s="439">
        <v>71958000</v>
      </c>
      <c r="C1378" s="96" t="s">
        <v>9</v>
      </c>
      <c r="D1378" s="72"/>
      <c r="E1378" s="106"/>
      <c r="F1378" s="107"/>
      <c r="G1378" s="72"/>
      <c r="H1378" s="72"/>
      <c r="I1378" s="205"/>
      <c r="J1378" s="423" t="s">
        <v>328</v>
      </c>
      <c r="K1378" s="182" t="s">
        <v>332</v>
      </c>
      <c r="L1378" s="451">
        <v>2642000</v>
      </c>
      <c r="M1378" s="451">
        <f t="shared" si="510"/>
        <v>2642000</v>
      </c>
      <c r="N1378" s="451"/>
      <c r="O1378" s="451"/>
      <c r="P1378" s="451"/>
      <c r="Q1378" s="451">
        <f t="shared" si="501"/>
        <v>2642000</v>
      </c>
    </row>
    <row r="1379" spans="1:17" ht="15.75" customHeight="1">
      <c r="A1379" s="468"/>
      <c r="B1379" s="439">
        <v>71958000</v>
      </c>
      <c r="C1379" s="96" t="s">
        <v>9</v>
      </c>
      <c r="D1379" s="72"/>
      <c r="E1379" s="106"/>
      <c r="F1379" s="107"/>
      <c r="G1379" s="72"/>
      <c r="H1379" s="72"/>
      <c r="I1379" s="205"/>
      <c r="J1379" s="423" t="s">
        <v>100</v>
      </c>
      <c r="K1379" s="439">
        <v>21</v>
      </c>
      <c r="L1379" s="451">
        <f>ROUND((L1372+L1373+L1374+L1375+L1376+L1377+L1378)*2.14%,2)</f>
        <v>627893.66</v>
      </c>
      <c r="M1379" s="451">
        <f t="shared" si="510"/>
        <v>627893.66</v>
      </c>
      <c r="N1379" s="451"/>
      <c r="O1379" s="451"/>
      <c r="P1379" s="451"/>
      <c r="Q1379" s="451">
        <f t="shared" si="501"/>
        <v>627893.66</v>
      </c>
    </row>
    <row r="1380" spans="1:17" ht="15.75" customHeight="1">
      <c r="A1380" s="468">
        <v>14</v>
      </c>
      <c r="B1380" s="439">
        <v>71958000</v>
      </c>
      <c r="C1380" s="96" t="s">
        <v>9</v>
      </c>
      <c r="D1380" s="96" t="s">
        <v>9</v>
      </c>
      <c r="E1380" s="423" t="s">
        <v>372</v>
      </c>
      <c r="F1380" s="107">
        <v>52</v>
      </c>
      <c r="G1380" s="422" t="s">
        <v>38</v>
      </c>
      <c r="H1380" s="422">
        <v>4932</v>
      </c>
      <c r="I1380" s="84">
        <v>239</v>
      </c>
      <c r="J1380" s="161" t="s">
        <v>39</v>
      </c>
      <c r="K1380" s="439" t="s">
        <v>2</v>
      </c>
      <c r="L1380" s="451">
        <f t="shared" ref="L1380:P1380" si="511">SUM(L1381:L1387)</f>
        <v>22866081.800000001</v>
      </c>
      <c r="M1380" s="451">
        <f t="shared" si="511"/>
        <v>22866081.800000001</v>
      </c>
      <c r="N1380" s="451">
        <f t="shared" si="511"/>
        <v>0</v>
      </c>
      <c r="O1380" s="451">
        <f t="shared" si="511"/>
        <v>0</v>
      </c>
      <c r="P1380" s="451">
        <f t="shared" si="511"/>
        <v>0</v>
      </c>
      <c r="Q1380" s="451">
        <f t="shared" si="501"/>
        <v>22866081.800000001</v>
      </c>
    </row>
    <row r="1381" spans="1:17" ht="15.75" customHeight="1">
      <c r="A1381" s="468"/>
      <c r="B1381" s="439">
        <v>71958000</v>
      </c>
      <c r="C1381" s="96" t="s">
        <v>9</v>
      </c>
      <c r="D1381" s="72"/>
      <c r="E1381" s="106"/>
      <c r="F1381" s="107"/>
      <c r="G1381" s="72"/>
      <c r="H1381" s="72"/>
      <c r="I1381" s="205"/>
      <c r="J1381" s="423" t="s">
        <v>98</v>
      </c>
      <c r="K1381" s="439">
        <v>10</v>
      </c>
      <c r="L1381" s="451">
        <v>4871000</v>
      </c>
      <c r="M1381" s="451">
        <f t="shared" ref="M1381:M1387" si="512">L1381</f>
        <v>4871000</v>
      </c>
      <c r="N1381" s="451"/>
      <c r="O1381" s="451"/>
      <c r="P1381" s="451"/>
      <c r="Q1381" s="451">
        <f t="shared" si="501"/>
        <v>4871000</v>
      </c>
    </row>
    <row r="1382" spans="1:17" ht="31.5" customHeight="1">
      <c r="A1382" s="468"/>
      <c r="B1382" s="439">
        <v>71958000</v>
      </c>
      <c r="C1382" s="96" t="s">
        <v>9</v>
      </c>
      <c r="D1382" s="96"/>
      <c r="E1382" s="96"/>
      <c r="F1382" s="439"/>
      <c r="G1382" s="439"/>
      <c r="H1382" s="181"/>
      <c r="I1382" s="69"/>
      <c r="J1382" s="423" t="s">
        <v>103</v>
      </c>
      <c r="K1382" s="182" t="s">
        <v>104</v>
      </c>
      <c r="L1382" s="451">
        <v>3207281</v>
      </c>
      <c r="M1382" s="451">
        <f t="shared" si="512"/>
        <v>3207281</v>
      </c>
      <c r="N1382" s="451"/>
      <c r="O1382" s="451"/>
      <c r="P1382" s="451"/>
      <c r="Q1382" s="451">
        <f t="shared" si="501"/>
        <v>3207281</v>
      </c>
    </row>
    <row r="1383" spans="1:17" ht="31.5" customHeight="1">
      <c r="A1383" s="468"/>
      <c r="B1383" s="439">
        <v>71958000</v>
      </c>
      <c r="C1383" s="96" t="s">
        <v>9</v>
      </c>
      <c r="D1383" s="96"/>
      <c r="E1383" s="96"/>
      <c r="F1383" s="439"/>
      <c r="G1383" s="439"/>
      <c r="H1383" s="181"/>
      <c r="I1383" s="69"/>
      <c r="J1383" s="423" t="s">
        <v>112</v>
      </c>
      <c r="K1383" s="67" t="s">
        <v>113</v>
      </c>
      <c r="L1383" s="451">
        <v>6064690</v>
      </c>
      <c r="M1383" s="451">
        <f t="shared" si="512"/>
        <v>6064690</v>
      </c>
      <c r="N1383" s="451"/>
      <c r="O1383" s="451"/>
      <c r="P1383" s="451"/>
      <c r="Q1383" s="451">
        <f t="shared" si="501"/>
        <v>6064690</v>
      </c>
    </row>
    <row r="1384" spans="1:17" ht="31.5" customHeight="1">
      <c r="A1384" s="468"/>
      <c r="B1384" s="439">
        <v>71958000</v>
      </c>
      <c r="C1384" s="96" t="s">
        <v>9</v>
      </c>
      <c r="D1384" s="96"/>
      <c r="E1384" s="96"/>
      <c r="F1384" s="439"/>
      <c r="G1384" s="439"/>
      <c r="H1384" s="181"/>
      <c r="I1384" s="69"/>
      <c r="J1384" s="423" t="s">
        <v>105</v>
      </c>
      <c r="K1384" s="67" t="s">
        <v>106</v>
      </c>
      <c r="L1384" s="451">
        <v>4323579</v>
      </c>
      <c r="M1384" s="451">
        <f t="shared" si="512"/>
        <v>4323579</v>
      </c>
      <c r="N1384" s="451"/>
      <c r="O1384" s="451"/>
      <c r="P1384" s="451"/>
      <c r="Q1384" s="451">
        <f t="shared" si="501"/>
        <v>4323579</v>
      </c>
    </row>
    <row r="1385" spans="1:17" ht="31.5" customHeight="1">
      <c r="A1385" s="468"/>
      <c r="B1385" s="439">
        <v>71958000</v>
      </c>
      <c r="C1385" s="96" t="s">
        <v>9</v>
      </c>
      <c r="D1385" s="96"/>
      <c r="E1385" s="96"/>
      <c r="F1385" s="439"/>
      <c r="G1385" s="439"/>
      <c r="H1385" s="181"/>
      <c r="I1385" s="69"/>
      <c r="J1385" s="423" t="s">
        <v>107</v>
      </c>
      <c r="K1385" s="67" t="s">
        <v>108</v>
      </c>
      <c r="L1385" s="451">
        <v>1263450</v>
      </c>
      <c r="M1385" s="451">
        <f t="shared" si="512"/>
        <v>1263450</v>
      </c>
      <c r="N1385" s="451"/>
      <c r="O1385" s="451"/>
      <c r="P1385" s="451"/>
      <c r="Q1385" s="451">
        <f t="shared" si="501"/>
        <v>1263450</v>
      </c>
    </row>
    <row r="1386" spans="1:17" ht="50.1" customHeight="1">
      <c r="A1386" s="468"/>
      <c r="B1386" s="439">
        <v>71958000</v>
      </c>
      <c r="C1386" s="96" t="s">
        <v>9</v>
      </c>
      <c r="D1386" s="72"/>
      <c r="E1386" s="106"/>
      <c r="F1386" s="107"/>
      <c r="G1386" s="72"/>
      <c r="H1386" s="72"/>
      <c r="I1386" s="205"/>
      <c r="J1386" s="423" t="s">
        <v>328</v>
      </c>
      <c r="K1386" s="182" t="s">
        <v>332</v>
      </c>
      <c r="L1386" s="451">
        <v>2657000</v>
      </c>
      <c r="M1386" s="451">
        <f t="shared" si="512"/>
        <v>2657000</v>
      </c>
      <c r="N1386" s="451"/>
      <c r="O1386" s="451"/>
      <c r="P1386" s="451"/>
      <c r="Q1386" s="451">
        <f t="shared" si="501"/>
        <v>2657000</v>
      </c>
    </row>
    <row r="1387" spans="1:17" ht="15.75" customHeight="1">
      <c r="A1387" s="468"/>
      <c r="B1387" s="439">
        <v>71958000</v>
      </c>
      <c r="C1387" s="96" t="s">
        <v>9</v>
      </c>
      <c r="D1387" s="72"/>
      <c r="E1387" s="106"/>
      <c r="F1387" s="107"/>
      <c r="G1387" s="72"/>
      <c r="H1387" s="72"/>
      <c r="I1387" s="205"/>
      <c r="J1387" s="423" t="s">
        <v>100</v>
      </c>
      <c r="K1387" s="439">
        <v>21</v>
      </c>
      <c r="L1387" s="451">
        <f>(L1381+L1382+L1383+L1384+L1385+L1386)*2.14%</f>
        <v>479081.80000000005</v>
      </c>
      <c r="M1387" s="451">
        <f t="shared" si="512"/>
        <v>479081.80000000005</v>
      </c>
      <c r="N1387" s="451"/>
      <c r="O1387" s="451"/>
      <c r="P1387" s="451"/>
      <c r="Q1387" s="451">
        <f t="shared" si="501"/>
        <v>479081.80000000005</v>
      </c>
    </row>
    <row r="1388" spans="1:17" ht="15.75" customHeight="1">
      <c r="A1388" s="468">
        <v>15</v>
      </c>
      <c r="B1388" s="439">
        <v>71958000</v>
      </c>
      <c r="C1388" s="96" t="s">
        <v>9</v>
      </c>
      <c r="D1388" s="96" t="s">
        <v>9</v>
      </c>
      <c r="E1388" s="423" t="s">
        <v>372</v>
      </c>
      <c r="F1388" s="108" t="s">
        <v>179</v>
      </c>
      <c r="G1388" s="422" t="s">
        <v>38</v>
      </c>
      <c r="H1388" s="422">
        <v>4901.12</v>
      </c>
      <c r="I1388" s="84">
        <v>265</v>
      </c>
      <c r="J1388" s="161" t="s">
        <v>39</v>
      </c>
      <c r="K1388" s="439" t="s">
        <v>2</v>
      </c>
      <c r="L1388" s="451">
        <f>SUM(L1389:L1395)</f>
        <v>32512788.07</v>
      </c>
      <c r="M1388" s="451">
        <f t="shared" ref="M1388:P1388" si="513">SUM(M1389:M1395)</f>
        <v>32512788.07</v>
      </c>
      <c r="N1388" s="451">
        <f t="shared" si="513"/>
        <v>0</v>
      </c>
      <c r="O1388" s="451">
        <f t="shared" si="513"/>
        <v>0</v>
      </c>
      <c r="P1388" s="451">
        <f t="shared" si="513"/>
        <v>0</v>
      </c>
      <c r="Q1388" s="451">
        <f t="shared" si="501"/>
        <v>32512788.07</v>
      </c>
    </row>
    <row r="1389" spans="1:17" ht="15.75" customHeight="1">
      <c r="A1389" s="468"/>
      <c r="B1389" s="439">
        <v>71958000</v>
      </c>
      <c r="C1389" s="96" t="s">
        <v>9</v>
      </c>
      <c r="D1389" s="72"/>
      <c r="E1389" s="106"/>
      <c r="F1389" s="107"/>
      <c r="G1389" s="72"/>
      <c r="H1389" s="72"/>
      <c r="I1389" s="205"/>
      <c r="J1389" s="423" t="s">
        <v>98</v>
      </c>
      <c r="K1389" s="439">
        <v>10</v>
      </c>
      <c r="L1389" s="451">
        <v>6493000</v>
      </c>
      <c r="M1389" s="451">
        <f>L1389</f>
        <v>6493000</v>
      </c>
      <c r="N1389" s="451"/>
      <c r="O1389" s="451"/>
      <c r="P1389" s="451"/>
      <c r="Q1389" s="451">
        <f t="shared" si="501"/>
        <v>6493000</v>
      </c>
    </row>
    <row r="1390" spans="1:17" ht="31.5" customHeight="1">
      <c r="A1390" s="468"/>
      <c r="B1390" s="439">
        <v>71958000</v>
      </c>
      <c r="C1390" s="96" t="s">
        <v>9</v>
      </c>
      <c r="D1390" s="96"/>
      <c r="E1390" s="96"/>
      <c r="F1390" s="439"/>
      <c r="G1390" s="439"/>
      <c r="H1390" s="181"/>
      <c r="I1390" s="69"/>
      <c r="J1390" s="423" t="s">
        <v>103</v>
      </c>
      <c r="K1390" s="182" t="s">
        <v>104</v>
      </c>
      <c r="L1390" s="451">
        <v>2814612</v>
      </c>
      <c r="M1390" s="451">
        <f t="shared" ref="M1390:M1395" si="514">L1390</f>
        <v>2814612</v>
      </c>
      <c r="N1390" s="451"/>
      <c r="O1390" s="451"/>
      <c r="P1390" s="451"/>
      <c r="Q1390" s="451">
        <f t="shared" si="501"/>
        <v>2814612</v>
      </c>
    </row>
    <row r="1391" spans="1:17" ht="31.5" customHeight="1">
      <c r="A1391" s="468"/>
      <c r="B1391" s="439">
        <v>71958000</v>
      </c>
      <c r="C1391" s="96" t="s">
        <v>9</v>
      </c>
      <c r="D1391" s="96"/>
      <c r="E1391" s="96"/>
      <c r="F1391" s="439"/>
      <c r="G1391" s="439"/>
      <c r="H1391" s="181"/>
      <c r="I1391" s="69"/>
      <c r="J1391" s="423" t="s">
        <v>112</v>
      </c>
      <c r="K1391" s="67" t="s">
        <v>113</v>
      </c>
      <c r="L1391" s="451">
        <v>9621309</v>
      </c>
      <c r="M1391" s="451">
        <f t="shared" si="514"/>
        <v>9621309</v>
      </c>
      <c r="N1391" s="451"/>
      <c r="O1391" s="451"/>
      <c r="P1391" s="451"/>
      <c r="Q1391" s="451">
        <f t="shared" si="501"/>
        <v>9621309</v>
      </c>
    </row>
    <row r="1392" spans="1:17" ht="31.5" customHeight="1">
      <c r="A1392" s="468"/>
      <c r="B1392" s="439">
        <v>71958000</v>
      </c>
      <c r="C1392" s="96" t="s">
        <v>9</v>
      </c>
      <c r="D1392" s="96"/>
      <c r="E1392" s="96"/>
      <c r="F1392" s="439"/>
      <c r="G1392" s="439"/>
      <c r="H1392" s="181"/>
      <c r="I1392" s="69"/>
      <c r="J1392" s="423" t="s">
        <v>105</v>
      </c>
      <c r="K1392" s="67" t="s">
        <v>106</v>
      </c>
      <c r="L1392" s="451">
        <v>8286907</v>
      </c>
      <c r="M1392" s="451">
        <f t="shared" si="514"/>
        <v>8286907</v>
      </c>
      <c r="N1392" s="451"/>
      <c r="O1392" s="451"/>
      <c r="P1392" s="451"/>
      <c r="Q1392" s="451">
        <f t="shared" si="501"/>
        <v>8286907</v>
      </c>
    </row>
    <row r="1393" spans="1:17" ht="31.5" customHeight="1">
      <c r="A1393" s="468"/>
      <c r="B1393" s="439">
        <v>71958000</v>
      </c>
      <c r="C1393" s="96" t="s">
        <v>9</v>
      </c>
      <c r="D1393" s="96"/>
      <c r="E1393" s="96"/>
      <c r="F1393" s="439"/>
      <c r="G1393" s="439"/>
      <c r="H1393" s="181"/>
      <c r="I1393" s="69"/>
      <c r="J1393" s="423" t="s">
        <v>107</v>
      </c>
      <c r="K1393" s="67" t="s">
        <v>108</v>
      </c>
      <c r="L1393" s="451">
        <v>2612764</v>
      </c>
      <c r="M1393" s="451">
        <v>2612764</v>
      </c>
      <c r="N1393" s="451"/>
      <c r="O1393" s="451"/>
      <c r="P1393" s="451"/>
      <c r="Q1393" s="451">
        <f t="shared" si="501"/>
        <v>2612764</v>
      </c>
    </row>
    <row r="1394" spans="1:17" ht="50.1" customHeight="1">
      <c r="A1394" s="468"/>
      <c r="B1394" s="439">
        <v>71958000</v>
      </c>
      <c r="C1394" s="96" t="s">
        <v>9</v>
      </c>
      <c r="D1394" s="72"/>
      <c r="E1394" s="106"/>
      <c r="F1394" s="107"/>
      <c r="G1394" s="72"/>
      <c r="H1394" s="72"/>
      <c r="I1394" s="205"/>
      <c r="J1394" s="423" t="s">
        <v>328</v>
      </c>
      <c r="K1394" s="182" t="s">
        <v>332</v>
      </c>
      <c r="L1394" s="451">
        <v>2003000</v>
      </c>
      <c r="M1394" s="451">
        <f t="shared" si="514"/>
        <v>2003000</v>
      </c>
      <c r="N1394" s="451"/>
      <c r="O1394" s="451"/>
      <c r="P1394" s="451"/>
      <c r="Q1394" s="451">
        <f t="shared" si="501"/>
        <v>2003000</v>
      </c>
    </row>
    <row r="1395" spans="1:17" ht="15.75" customHeight="1">
      <c r="A1395" s="468"/>
      <c r="B1395" s="439">
        <v>71958000</v>
      </c>
      <c r="C1395" s="96" t="s">
        <v>9</v>
      </c>
      <c r="D1395" s="72"/>
      <c r="E1395" s="106"/>
      <c r="F1395" s="110"/>
      <c r="G1395" s="72"/>
      <c r="H1395" s="72"/>
      <c r="I1395" s="205"/>
      <c r="J1395" s="423" t="s">
        <v>100</v>
      </c>
      <c r="K1395" s="439">
        <v>21</v>
      </c>
      <c r="L1395" s="451">
        <f>ROUND((L1389+L1390+L1391+L1392+L1393+L1394)*2.14%,2)</f>
        <v>681196.07</v>
      </c>
      <c r="M1395" s="451">
        <f t="shared" si="514"/>
        <v>681196.07</v>
      </c>
      <c r="N1395" s="451"/>
      <c r="O1395" s="451"/>
      <c r="P1395" s="451"/>
      <c r="Q1395" s="451">
        <f t="shared" si="501"/>
        <v>681196.07</v>
      </c>
    </row>
    <row r="1396" spans="1:17" ht="15.75" customHeight="1">
      <c r="A1396" s="468">
        <v>16</v>
      </c>
      <c r="B1396" s="439">
        <v>71958000</v>
      </c>
      <c r="C1396" s="96" t="s">
        <v>9</v>
      </c>
      <c r="D1396" s="96" t="s">
        <v>9</v>
      </c>
      <c r="E1396" s="423" t="s">
        <v>372</v>
      </c>
      <c r="F1396" s="108">
        <v>59</v>
      </c>
      <c r="G1396" s="422" t="s">
        <v>38</v>
      </c>
      <c r="H1396" s="422">
        <v>4834.1000000000004</v>
      </c>
      <c r="I1396" s="84">
        <v>218</v>
      </c>
      <c r="J1396" s="161" t="s">
        <v>39</v>
      </c>
      <c r="K1396" s="439" t="s">
        <v>2</v>
      </c>
      <c r="L1396" s="451">
        <f>SUM(L1397:L1403)</f>
        <v>26216761.010000002</v>
      </c>
      <c r="M1396" s="451">
        <f t="shared" ref="M1396:P1396" si="515">SUM(M1397:M1403)</f>
        <v>26216761.010000002</v>
      </c>
      <c r="N1396" s="451">
        <f t="shared" si="515"/>
        <v>0</v>
      </c>
      <c r="O1396" s="451">
        <f t="shared" si="515"/>
        <v>0</v>
      </c>
      <c r="P1396" s="451">
        <f t="shared" si="515"/>
        <v>0</v>
      </c>
      <c r="Q1396" s="451">
        <f t="shared" si="501"/>
        <v>26216761.010000002</v>
      </c>
    </row>
    <row r="1397" spans="1:17" ht="15.75" customHeight="1">
      <c r="A1397" s="468"/>
      <c r="B1397" s="439">
        <v>71958000</v>
      </c>
      <c r="C1397" s="96" t="s">
        <v>9</v>
      </c>
      <c r="D1397" s="72"/>
      <c r="E1397" s="106"/>
      <c r="F1397" s="107"/>
      <c r="G1397" s="72"/>
      <c r="H1397" s="72"/>
      <c r="I1397" s="205"/>
      <c r="J1397" s="423" t="s">
        <v>98</v>
      </c>
      <c r="K1397" s="439">
        <v>10</v>
      </c>
      <c r="L1397" s="451">
        <v>5960000</v>
      </c>
      <c r="M1397" s="451">
        <f>L1397</f>
        <v>5960000</v>
      </c>
      <c r="N1397" s="451"/>
      <c r="O1397" s="451"/>
      <c r="P1397" s="451"/>
      <c r="Q1397" s="451">
        <f t="shared" si="501"/>
        <v>5960000</v>
      </c>
    </row>
    <row r="1398" spans="1:17" ht="31.5" customHeight="1">
      <c r="A1398" s="468"/>
      <c r="B1398" s="439">
        <v>71958000</v>
      </c>
      <c r="C1398" s="96" t="s">
        <v>9</v>
      </c>
      <c r="D1398" s="96"/>
      <c r="E1398" s="96"/>
      <c r="F1398" s="439"/>
      <c r="G1398" s="439"/>
      <c r="H1398" s="181"/>
      <c r="I1398" s="69"/>
      <c r="J1398" s="423" t="s">
        <v>103</v>
      </c>
      <c r="K1398" s="182" t="s">
        <v>104</v>
      </c>
      <c r="L1398" s="451">
        <v>1989125</v>
      </c>
      <c r="M1398" s="451">
        <f t="shared" ref="M1398:M1403" si="516">L1398</f>
        <v>1989125</v>
      </c>
      <c r="N1398" s="451"/>
      <c r="O1398" s="451"/>
      <c r="P1398" s="451"/>
      <c r="Q1398" s="451">
        <f t="shared" si="501"/>
        <v>1989125</v>
      </c>
    </row>
    <row r="1399" spans="1:17" ht="31.5" customHeight="1">
      <c r="A1399" s="468"/>
      <c r="B1399" s="439">
        <v>71958000</v>
      </c>
      <c r="C1399" s="96" t="s">
        <v>9</v>
      </c>
      <c r="D1399" s="96"/>
      <c r="E1399" s="96"/>
      <c r="F1399" s="439"/>
      <c r="G1399" s="439"/>
      <c r="H1399" s="181"/>
      <c r="I1399" s="69"/>
      <c r="J1399" s="423" t="s">
        <v>112</v>
      </c>
      <c r="K1399" s="67" t="s">
        <v>113</v>
      </c>
      <c r="L1399" s="451">
        <v>5637496</v>
      </c>
      <c r="M1399" s="451">
        <f t="shared" si="516"/>
        <v>5637496</v>
      </c>
      <c r="N1399" s="451"/>
      <c r="O1399" s="451"/>
      <c r="P1399" s="451"/>
      <c r="Q1399" s="451">
        <f t="shared" si="501"/>
        <v>5637496</v>
      </c>
    </row>
    <row r="1400" spans="1:17" ht="31.5" customHeight="1">
      <c r="A1400" s="468"/>
      <c r="B1400" s="439">
        <v>71958000</v>
      </c>
      <c r="C1400" s="96" t="s">
        <v>9</v>
      </c>
      <c r="D1400" s="96"/>
      <c r="E1400" s="96"/>
      <c r="F1400" s="439"/>
      <c r="G1400" s="439"/>
      <c r="H1400" s="181"/>
      <c r="I1400" s="69"/>
      <c r="J1400" s="423" t="s">
        <v>105</v>
      </c>
      <c r="K1400" s="67" t="s">
        <v>106</v>
      </c>
      <c r="L1400" s="451">
        <v>7713924</v>
      </c>
      <c r="M1400" s="451">
        <v>7713924</v>
      </c>
      <c r="N1400" s="451"/>
      <c r="O1400" s="451"/>
      <c r="P1400" s="451"/>
      <c r="Q1400" s="451">
        <f t="shared" si="501"/>
        <v>7713924</v>
      </c>
    </row>
    <row r="1401" spans="1:17" ht="31.5" customHeight="1">
      <c r="A1401" s="468"/>
      <c r="B1401" s="439">
        <v>71958000</v>
      </c>
      <c r="C1401" s="96" t="s">
        <v>9</v>
      </c>
      <c r="D1401" s="96"/>
      <c r="E1401" s="96"/>
      <c r="F1401" s="439"/>
      <c r="G1401" s="439"/>
      <c r="H1401" s="181"/>
      <c r="I1401" s="69"/>
      <c r="J1401" s="423" t="s">
        <v>107</v>
      </c>
      <c r="K1401" s="67" t="s">
        <v>108</v>
      </c>
      <c r="L1401" s="451">
        <v>2528932</v>
      </c>
      <c r="M1401" s="451">
        <v>2528932</v>
      </c>
      <c r="N1401" s="451"/>
      <c r="O1401" s="451"/>
      <c r="P1401" s="451"/>
      <c r="Q1401" s="451">
        <f t="shared" si="501"/>
        <v>2528932</v>
      </c>
    </row>
    <row r="1402" spans="1:17" ht="50.1" customHeight="1">
      <c r="A1402" s="468"/>
      <c r="B1402" s="439">
        <v>71958000</v>
      </c>
      <c r="C1402" s="96" t="s">
        <v>9</v>
      </c>
      <c r="D1402" s="72"/>
      <c r="E1402" s="106"/>
      <c r="F1402" s="107"/>
      <c r="G1402" s="72"/>
      <c r="H1402" s="72"/>
      <c r="I1402" s="205"/>
      <c r="J1402" s="423" t="s">
        <v>328</v>
      </c>
      <c r="K1402" s="182" t="s">
        <v>332</v>
      </c>
      <c r="L1402" s="451">
        <v>1838000</v>
      </c>
      <c r="M1402" s="451">
        <f t="shared" si="516"/>
        <v>1838000</v>
      </c>
      <c r="N1402" s="451"/>
      <c r="O1402" s="451"/>
      <c r="P1402" s="451"/>
      <c r="Q1402" s="451">
        <f t="shared" si="501"/>
        <v>1838000</v>
      </c>
    </row>
    <row r="1403" spans="1:17" ht="15.75" customHeight="1">
      <c r="A1403" s="468"/>
      <c r="B1403" s="439">
        <v>71958000</v>
      </c>
      <c r="C1403" s="96" t="s">
        <v>9</v>
      </c>
      <c r="D1403" s="72"/>
      <c r="E1403" s="106"/>
      <c r="F1403" s="110"/>
      <c r="G1403" s="72"/>
      <c r="H1403" s="72"/>
      <c r="I1403" s="205"/>
      <c r="J1403" s="423" t="s">
        <v>100</v>
      </c>
      <c r="K1403" s="439">
        <v>21</v>
      </c>
      <c r="L1403" s="451">
        <f>ROUND((L1397+L1398+L1399+L1400+L1401+L1402)*2.14%,2)</f>
        <v>549284.01</v>
      </c>
      <c r="M1403" s="451">
        <f t="shared" si="516"/>
        <v>549284.01</v>
      </c>
      <c r="N1403" s="451"/>
      <c r="O1403" s="451"/>
      <c r="P1403" s="451"/>
      <c r="Q1403" s="451">
        <f t="shared" si="501"/>
        <v>549284.01</v>
      </c>
    </row>
    <row r="1404" spans="1:17" ht="15.75" customHeight="1">
      <c r="A1404" s="468">
        <v>17</v>
      </c>
      <c r="B1404" s="439">
        <v>71958000</v>
      </c>
      <c r="C1404" s="96" t="s">
        <v>9</v>
      </c>
      <c r="D1404" s="96" t="s">
        <v>9</v>
      </c>
      <c r="E1404" s="423" t="s">
        <v>372</v>
      </c>
      <c r="F1404" s="108">
        <v>61</v>
      </c>
      <c r="G1404" s="422" t="s">
        <v>38</v>
      </c>
      <c r="H1404" s="422">
        <v>4874.1000000000004</v>
      </c>
      <c r="I1404" s="84">
        <v>211</v>
      </c>
      <c r="J1404" s="161" t="s">
        <v>39</v>
      </c>
      <c r="K1404" s="439" t="s">
        <v>2</v>
      </c>
      <c r="L1404" s="451">
        <f>SUM(L1405:L1411)</f>
        <v>25504122.059999999</v>
      </c>
      <c r="M1404" s="451">
        <f t="shared" ref="M1404:P1404" si="517">SUM(M1405:M1411)</f>
        <v>25504122.059999999</v>
      </c>
      <c r="N1404" s="451">
        <f t="shared" si="517"/>
        <v>0</v>
      </c>
      <c r="O1404" s="451">
        <f t="shared" si="517"/>
        <v>0</v>
      </c>
      <c r="P1404" s="451">
        <f t="shared" si="517"/>
        <v>0</v>
      </c>
      <c r="Q1404" s="451">
        <f t="shared" si="501"/>
        <v>25504122.059999999</v>
      </c>
    </row>
    <row r="1405" spans="1:17" ht="15.75" customHeight="1">
      <c r="A1405" s="468"/>
      <c r="B1405" s="439">
        <v>71958000</v>
      </c>
      <c r="C1405" s="96" t="s">
        <v>9</v>
      </c>
      <c r="D1405" s="72"/>
      <c r="E1405" s="106"/>
      <c r="F1405" s="107"/>
      <c r="G1405" s="72"/>
      <c r="H1405" s="72"/>
      <c r="I1405" s="205"/>
      <c r="J1405" s="423" t="s">
        <v>98</v>
      </c>
      <c r="K1405" s="439">
        <v>10</v>
      </c>
      <c r="L1405" s="451">
        <v>5689000</v>
      </c>
      <c r="M1405" s="451">
        <f>L1405</f>
        <v>5689000</v>
      </c>
      <c r="N1405" s="451"/>
      <c r="O1405" s="451"/>
      <c r="P1405" s="451"/>
      <c r="Q1405" s="451">
        <f t="shared" si="501"/>
        <v>5689000</v>
      </c>
    </row>
    <row r="1406" spans="1:17" ht="31.5" customHeight="1">
      <c r="A1406" s="468"/>
      <c r="B1406" s="439">
        <v>71958000</v>
      </c>
      <c r="C1406" s="96" t="s">
        <v>9</v>
      </c>
      <c r="D1406" s="96"/>
      <c r="E1406" s="96"/>
      <c r="F1406" s="439"/>
      <c r="G1406" s="439"/>
      <c r="H1406" s="181"/>
      <c r="I1406" s="69"/>
      <c r="J1406" s="423" t="s">
        <v>103</v>
      </c>
      <c r="K1406" s="182" t="s">
        <v>104</v>
      </c>
      <c r="L1406" s="451">
        <v>1899724</v>
      </c>
      <c r="M1406" s="451">
        <f t="shared" ref="M1406:M1411" si="518">L1406</f>
        <v>1899724</v>
      </c>
      <c r="N1406" s="451"/>
      <c r="O1406" s="451"/>
      <c r="P1406" s="451"/>
      <c r="Q1406" s="451">
        <f t="shared" si="501"/>
        <v>1899724</v>
      </c>
    </row>
    <row r="1407" spans="1:17" ht="31.5" customHeight="1">
      <c r="A1407" s="468"/>
      <c r="B1407" s="439">
        <v>71958000</v>
      </c>
      <c r="C1407" s="96" t="s">
        <v>9</v>
      </c>
      <c r="D1407" s="96"/>
      <c r="E1407" s="96"/>
      <c r="F1407" s="439"/>
      <c r="G1407" s="439"/>
      <c r="H1407" s="181"/>
      <c r="I1407" s="69"/>
      <c r="J1407" s="423" t="s">
        <v>112</v>
      </c>
      <c r="K1407" s="67" t="s">
        <v>113</v>
      </c>
      <c r="L1407" s="451">
        <v>5383189</v>
      </c>
      <c r="M1407" s="451">
        <f t="shared" si="518"/>
        <v>5383189</v>
      </c>
      <c r="N1407" s="451"/>
      <c r="O1407" s="451"/>
      <c r="P1407" s="451"/>
      <c r="Q1407" s="451">
        <f t="shared" si="501"/>
        <v>5383189</v>
      </c>
    </row>
    <row r="1408" spans="1:17" ht="31.5" customHeight="1">
      <c r="A1408" s="468"/>
      <c r="B1408" s="439">
        <v>71958000</v>
      </c>
      <c r="C1408" s="96" t="s">
        <v>9</v>
      </c>
      <c r="D1408" s="96"/>
      <c r="E1408" s="96"/>
      <c r="F1408" s="439"/>
      <c r="G1408" s="439"/>
      <c r="H1408" s="181"/>
      <c r="I1408" s="69"/>
      <c r="J1408" s="423" t="s">
        <v>105</v>
      </c>
      <c r="K1408" s="67" t="s">
        <v>106</v>
      </c>
      <c r="L1408" s="451">
        <v>7713924</v>
      </c>
      <c r="M1408" s="451">
        <v>7713924</v>
      </c>
      <c r="N1408" s="451"/>
      <c r="O1408" s="451"/>
      <c r="P1408" s="451"/>
      <c r="Q1408" s="451">
        <f t="shared" si="501"/>
        <v>7713924</v>
      </c>
    </row>
    <row r="1409" spans="1:17" ht="31.5" customHeight="1">
      <c r="A1409" s="468"/>
      <c r="B1409" s="439">
        <v>71958000</v>
      </c>
      <c r="C1409" s="96" t="s">
        <v>9</v>
      </c>
      <c r="D1409" s="96"/>
      <c r="E1409" s="96"/>
      <c r="F1409" s="439"/>
      <c r="G1409" s="439"/>
      <c r="H1409" s="181"/>
      <c r="I1409" s="69"/>
      <c r="J1409" s="423" t="s">
        <v>107</v>
      </c>
      <c r="K1409" s="67" t="s">
        <v>108</v>
      </c>
      <c r="L1409" s="451">
        <v>2528932</v>
      </c>
      <c r="M1409" s="451">
        <v>2528932</v>
      </c>
      <c r="N1409" s="451"/>
      <c r="O1409" s="451"/>
      <c r="P1409" s="451"/>
      <c r="Q1409" s="451">
        <f t="shared" si="501"/>
        <v>2528932</v>
      </c>
    </row>
    <row r="1410" spans="1:17" ht="50.1" customHeight="1">
      <c r="A1410" s="468"/>
      <c r="B1410" s="439">
        <v>71958000</v>
      </c>
      <c r="C1410" s="96" t="s">
        <v>9</v>
      </c>
      <c r="D1410" s="72"/>
      <c r="E1410" s="106"/>
      <c r="F1410" s="107"/>
      <c r="G1410" s="72"/>
      <c r="H1410" s="72"/>
      <c r="I1410" s="205"/>
      <c r="J1410" s="423" t="s">
        <v>328</v>
      </c>
      <c r="K1410" s="182" t="s">
        <v>332</v>
      </c>
      <c r="L1410" s="451">
        <v>1755000</v>
      </c>
      <c r="M1410" s="451">
        <f t="shared" si="518"/>
        <v>1755000</v>
      </c>
      <c r="N1410" s="451"/>
      <c r="O1410" s="451"/>
      <c r="P1410" s="451"/>
      <c r="Q1410" s="451">
        <f t="shared" si="501"/>
        <v>1755000</v>
      </c>
    </row>
    <row r="1411" spans="1:17" ht="15.75" customHeight="1">
      <c r="A1411" s="468"/>
      <c r="B1411" s="439">
        <v>71958000</v>
      </c>
      <c r="C1411" s="96" t="s">
        <v>9</v>
      </c>
      <c r="D1411" s="72"/>
      <c r="E1411" s="106"/>
      <c r="F1411" s="110"/>
      <c r="G1411" s="72"/>
      <c r="H1411" s="72"/>
      <c r="I1411" s="205"/>
      <c r="J1411" s="423" t="s">
        <v>100</v>
      </c>
      <c r="K1411" s="439">
        <v>21</v>
      </c>
      <c r="L1411" s="451">
        <f>ROUND((L1405+L1406+L1407+L1408+L1409+L1410)*2.14%,2)</f>
        <v>534353.06000000006</v>
      </c>
      <c r="M1411" s="451">
        <f t="shared" si="518"/>
        <v>534353.06000000006</v>
      </c>
      <c r="N1411" s="451"/>
      <c r="O1411" s="451"/>
      <c r="P1411" s="451"/>
      <c r="Q1411" s="451">
        <f t="shared" si="501"/>
        <v>534353.06000000006</v>
      </c>
    </row>
    <row r="1412" spans="1:17" ht="33" customHeight="1">
      <c r="A1412" s="468">
        <v>18</v>
      </c>
      <c r="B1412" s="439">
        <v>71958000</v>
      </c>
      <c r="C1412" s="96" t="s">
        <v>9</v>
      </c>
      <c r="D1412" s="96" t="s">
        <v>285</v>
      </c>
      <c r="E1412" s="106" t="s">
        <v>47</v>
      </c>
      <c r="F1412" s="108">
        <v>24</v>
      </c>
      <c r="G1412" s="422" t="s">
        <v>38</v>
      </c>
      <c r="H1412" s="422">
        <v>1386.2</v>
      </c>
      <c r="I1412" s="84">
        <v>56</v>
      </c>
      <c r="J1412" s="161" t="s">
        <v>39</v>
      </c>
      <c r="K1412" s="439" t="s">
        <v>2</v>
      </c>
      <c r="L1412" s="451">
        <f>SUM(L1413:L1416)</f>
        <v>6802524</v>
      </c>
      <c r="M1412" s="451">
        <f t="shared" ref="M1412:P1412" si="519">SUM(M1413:M1416)</f>
        <v>6802524</v>
      </c>
      <c r="N1412" s="451">
        <f t="shared" si="519"/>
        <v>0</v>
      </c>
      <c r="O1412" s="451">
        <f t="shared" si="519"/>
        <v>0</v>
      </c>
      <c r="P1412" s="451">
        <f t="shared" si="519"/>
        <v>0</v>
      </c>
      <c r="Q1412" s="451">
        <f t="shared" si="501"/>
        <v>6802524</v>
      </c>
    </row>
    <row r="1413" spans="1:17" ht="15.75">
      <c r="A1413" s="468"/>
      <c r="B1413" s="439">
        <v>71958000</v>
      </c>
      <c r="C1413" s="96" t="s">
        <v>9</v>
      </c>
      <c r="D1413" s="96"/>
      <c r="E1413" s="106"/>
      <c r="F1413" s="108"/>
      <c r="G1413" s="72"/>
      <c r="H1413" s="72"/>
      <c r="I1413" s="205"/>
      <c r="J1413" s="423" t="s">
        <v>101</v>
      </c>
      <c r="K1413" s="67" t="s">
        <v>102</v>
      </c>
      <c r="L1413" s="451">
        <v>3900000</v>
      </c>
      <c r="M1413" s="451">
        <f>L1413</f>
        <v>3900000</v>
      </c>
      <c r="N1413" s="451"/>
      <c r="O1413" s="451"/>
      <c r="P1413" s="451"/>
      <c r="Q1413" s="451">
        <f t="shared" si="501"/>
        <v>3900000</v>
      </c>
    </row>
    <row r="1414" spans="1:17" ht="15.75">
      <c r="A1414" s="468"/>
      <c r="B1414" s="439">
        <v>71958000</v>
      </c>
      <c r="C1414" s="96" t="s">
        <v>9</v>
      </c>
      <c r="D1414" s="96"/>
      <c r="E1414" s="106"/>
      <c r="F1414" s="108"/>
      <c r="G1414" s="72"/>
      <c r="H1414" s="72"/>
      <c r="I1414" s="205"/>
      <c r="J1414" s="423" t="s">
        <v>98</v>
      </c>
      <c r="K1414" s="439">
        <v>10</v>
      </c>
      <c r="L1414" s="451">
        <v>1518000</v>
      </c>
      <c r="M1414" s="451">
        <f t="shared" ref="M1414:M1416" si="520">L1414</f>
        <v>1518000</v>
      </c>
      <c r="N1414" s="451"/>
      <c r="O1414" s="451"/>
      <c r="P1414" s="451"/>
      <c r="Q1414" s="451">
        <f t="shared" si="501"/>
        <v>1518000</v>
      </c>
    </row>
    <row r="1415" spans="1:17" ht="52.5" customHeight="1">
      <c r="A1415" s="468"/>
      <c r="B1415" s="439">
        <v>71958000</v>
      </c>
      <c r="C1415" s="96" t="s">
        <v>9</v>
      </c>
      <c r="D1415" s="96"/>
      <c r="E1415" s="106"/>
      <c r="F1415" s="108"/>
      <c r="G1415" s="72"/>
      <c r="H1415" s="72"/>
      <c r="I1415" s="205"/>
      <c r="J1415" s="423" t="s">
        <v>328</v>
      </c>
      <c r="K1415" s="182" t="s">
        <v>332</v>
      </c>
      <c r="L1415" s="451">
        <v>1242000</v>
      </c>
      <c r="M1415" s="451">
        <f t="shared" si="520"/>
        <v>1242000</v>
      </c>
      <c r="N1415" s="451"/>
      <c r="O1415" s="451"/>
      <c r="P1415" s="451"/>
      <c r="Q1415" s="451">
        <f t="shared" si="501"/>
        <v>1242000</v>
      </c>
    </row>
    <row r="1416" spans="1:17" ht="15.75">
      <c r="A1416" s="468"/>
      <c r="B1416" s="439">
        <v>71958000</v>
      </c>
      <c r="C1416" s="96" t="s">
        <v>9</v>
      </c>
      <c r="D1416" s="96"/>
      <c r="E1416" s="106"/>
      <c r="F1416" s="108"/>
      <c r="G1416" s="72"/>
      <c r="H1416" s="72"/>
      <c r="I1416" s="205"/>
      <c r="J1416" s="423" t="s">
        <v>100</v>
      </c>
      <c r="K1416" s="439">
        <v>21</v>
      </c>
      <c r="L1416" s="451">
        <f>(L1413+L1414+L1415)*2.14%</f>
        <v>142524.00000000003</v>
      </c>
      <c r="M1416" s="451">
        <f t="shared" si="520"/>
        <v>142524.00000000003</v>
      </c>
      <c r="N1416" s="451"/>
      <c r="O1416" s="451"/>
      <c r="P1416" s="451"/>
      <c r="Q1416" s="451">
        <f t="shared" si="501"/>
        <v>142524.00000000003</v>
      </c>
    </row>
    <row r="1417" spans="1:17" ht="33" customHeight="1">
      <c r="A1417" s="468">
        <v>19</v>
      </c>
      <c r="B1417" s="439">
        <v>71958000</v>
      </c>
      <c r="C1417" s="96" t="s">
        <v>9</v>
      </c>
      <c r="D1417" s="96" t="s">
        <v>285</v>
      </c>
      <c r="E1417" s="106" t="s">
        <v>65</v>
      </c>
      <c r="F1417" s="108" t="s">
        <v>228</v>
      </c>
      <c r="G1417" s="422" t="s">
        <v>38</v>
      </c>
      <c r="H1417" s="422">
        <v>1458.9</v>
      </c>
      <c r="I1417" s="84">
        <v>56</v>
      </c>
      <c r="J1417" s="161" t="s">
        <v>39</v>
      </c>
      <c r="K1417" s="439" t="s">
        <v>2</v>
      </c>
      <c r="L1417" s="451">
        <f>SUM(L1418:L1421)</f>
        <v>9485997.1500000004</v>
      </c>
      <c r="M1417" s="451">
        <f t="shared" ref="M1417:P1417" si="521">SUM(M1418:M1421)</f>
        <v>9485997.1500000004</v>
      </c>
      <c r="N1417" s="451">
        <f t="shared" si="521"/>
        <v>0</v>
      </c>
      <c r="O1417" s="451">
        <f t="shared" si="521"/>
        <v>0</v>
      </c>
      <c r="P1417" s="451">
        <f t="shared" si="521"/>
        <v>0</v>
      </c>
      <c r="Q1417" s="451">
        <f t="shared" si="501"/>
        <v>9485997.1500000004</v>
      </c>
    </row>
    <row r="1418" spans="1:17" ht="15.75">
      <c r="A1418" s="468"/>
      <c r="B1418" s="439">
        <v>71958000</v>
      </c>
      <c r="C1418" s="96" t="s">
        <v>9</v>
      </c>
      <c r="D1418" s="96"/>
      <c r="E1418" s="106"/>
      <c r="F1418" s="108"/>
      <c r="G1418" s="72"/>
      <c r="H1418" s="72"/>
      <c r="I1418" s="205"/>
      <c r="J1418" s="423" t="s">
        <v>101</v>
      </c>
      <c r="K1418" s="67" t="s">
        <v>102</v>
      </c>
      <c r="L1418" s="451">
        <v>5985250</v>
      </c>
      <c r="M1418" s="451">
        <v>5985250</v>
      </c>
      <c r="N1418" s="451"/>
      <c r="O1418" s="451"/>
      <c r="P1418" s="451"/>
      <c r="Q1418" s="451">
        <f t="shared" si="501"/>
        <v>5985250</v>
      </c>
    </row>
    <row r="1419" spans="1:17" ht="15.75">
      <c r="A1419" s="468"/>
      <c r="B1419" s="439">
        <v>71958000</v>
      </c>
      <c r="C1419" s="96" t="s">
        <v>9</v>
      </c>
      <c r="D1419" s="96"/>
      <c r="E1419" s="106"/>
      <c r="F1419" s="108"/>
      <c r="G1419" s="72"/>
      <c r="H1419" s="72"/>
      <c r="I1419" s="205"/>
      <c r="J1419" s="423" t="s">
        <v>98</v>
      </c>
      <c r="K1419" s="439">
        <v>10</v>
      </c>
      <c r="L1419" s="451">
        <v>1536000</v>
      </c>
      <c r="M1419" s="451">
        <f t="shared" ref="M1419:M1421" si="522">L1419</f>
        <v>1536000</v>
      </c>
      <c r="N1419" s="451"/>
      <c r="O1419" s="451"/>
      <c r="P1419" s="451"/>
      <c r="Q1419" s="451">
        <f t="shared" si="501"/>
        <v>1536000</v>
      </c>
    </row>
    <row r="1420" spans="1:17" ht="52.5" customHeight="1">
      <c r="A1420" s="468"/>
      <c r="B1420" s="439">
        <v>71958000</v>
      </c>
      <c r="C1420" s="96" t="s">
        <v>9</v>
      </c>
      <c r="D1420" s="96"/>
      <c r="E1420" s="106"/>
      <c r="F1420" s="108"/>
      <c r="G1420" s="72"/>
      <c r="H1420" s="72"/>
      <c r="I1420" s="205"/>
      <c r="J1420" s="423" t="s">
        <v>328</v>
      </c>
      <c r="K1420" s="182" t="s">
        <v>332</v>
      </c>
      <c r="L1420" s="451">
        <v>1766000</v>
      </c>
      <c r="M1420" s="451">
        <f t="shared" si="522"/>
        <v>1766000</v>
      </c>
      <c r="N1420" s="451"/>
      <c r="O1420" s="451"/>
      <c r="P1420" s="451"/>
      <c r="Q1420" s="451">
        <f t="shared" ref="Q1420:Q1483" si="523">M1420+N1420+O1420+P1420</f>
        <v>1766000</v>
      </c>
    </row>
    <row r="1421" spans="1:17" ht="15.75">
      <c r="A1421" s="468"/>
      <c r="B1421" s="439">
        <v>71958000</v>
      </c>
      <c r="C1421" s="96" t="s">
        <v>9</v>
      </c>
      <c r="D1421" s="96"/>
      <c r="E1421" s="106"/>
      <c r="F1421" s="108"/>
      <c r="G1421" s="72"/>
      <c r="H1421" s="72"/>
      <c r="I1421" s="205"/>
      <c r="J1421" s="423" t="s">
        <v>100</v>
      </c>
      <c r="K1421" s="439">
        <v>21</v>
      </c>
      <c r="L1421" s="451">
        <f>(L1418+L1419+L1420)*2.14%</f>
        <v>198747.15000000002</v>
      </c>
      <c r="M1421" s="451">
        <f t="shared" si="522"/>
        <v>198747.15000000002</v>
      </c>
      <c r="N1421" s="451"/>
      <c r="O1421" s="451"/>
      <c r="P1421" s="451"/>
      <c r="Q1421" s="451">
        <f t="shared" si="523"/>
        <v>198747.15000000002</v>
      </c>
    </row>
    <row r="1422" spans="1:17" ht="33" customHeight="1">
      <c r="A1422" s="468">
        <v>20</v>
      </c>
      <c r="B1422" s="439">
        <v>71958000</v>
      </c>
      <c r="C1422" s="96" t="s">
        <v>9</v>
      </c>
      <c r="D1422" s="96" t="s">
        <v>285</v>
      </c>
      <c r="E1422" s="106" t="s">
        <v>65</v>
      </c>
      <c r="F1422" s="108">
        <v>24</v>
      </c>
      <c r="G1422" s="422" t="s">
        <v>38</v>
      </c>
      <c r="H1422" s="422">
        <v>446.2</v>
      </c>
      <c r="I1422" s="84">
        <v>45</v>
      </c>
      <c r="J1422" s="161" t="s">
        <v>39</v>
      </c>
      <c r="K1422" s="439" t="s">
        <v>2</v>
      </c>
      <c r="L1422" s="451">
        <f>SUM(L1423:L1426)</f>
        <v>1437109.8</v>
      </c>
      <c r="M1422" s="451">
        <f t="shared" ref="M1422:P1422" si="524">SUM(M1423:M1426)</f>
        <v>1437109.8</v>
      </c>
      <c r="N1422" s="451">
        <f t="shared" si="524"/>
        <v>0</v>
      </c>
      <c r="O1422" s="451">
        <f t="shared" si="524"/>
        <v>0</v>
      </c>
      <c r="P1422" s="451">
        <f t="shared" si="524"/>
        <v>0</v>
      </c>
      <c r="Q1422" s="451">
        <f t="shared" si="523"/>
        <v>1437109.8</v>
      </c>
    </row>
    <row r="1423" spans="1:17" ht="15.75">
      <c r="A1423" s="468"/>
      <c r="B1423" s="439">
        <v>71958000</v>
      </c>
      <c r="C1423" s="96" t="s">
        <v>9</v>
      </c>
      <c r="D1423" s="96"/>
      <c r="E1423" s="106"/>
      <c r="F1423" s="108"/>
      <c r="G1423" s="72"/>
      <c r="H1423" s="72"/>
      <c r="I1423" s="205"/>
      <c r="J1423" s="423" t="s">
        <v>101</v>
      </c>
      <c r="K1423" s="67" t="s">
        <v>102</v>
      </c>
      <c r="L1423" s="451">
        <v>807000</v>
      </c>
      <c r="M1423" s="451">
        <v>807000</v>
      </c>
      <c r="N1423" s="451"/>
      <c r="O1423" s="451"/>
      <c r="P1423" s="451"/>
      <c r="Q1423" s="451">
        <f t="shared" si="523"/>
        <v>807000</v>
      </c>
    </row>
    <row r="1424" spans="1:17" ht="15.75">
      <c r="A1424" s="468"/>
      <c r="B1424" s="439">
        <v>71958000</v>
      </c>
      <c r="C1424" s="96" t="s">
        <v>9</v>
      </c>
      <c r="D1424" s="96"/>
      <c r="E1424" s="106"/>
      <c r="F1424" s="108"/>
      <c r="G1424" s="72"/>
      <c r="H1424" s="72"/>
      <c r="I1424" s="205"/>
      <c r="J1424" s="423" t="s">
        <v>98</v>
      </c>
      <c r="K1424" s="439">
        <v>10</v>
      </c>
      <c r="L1424" s="451">
        <v>199000</v>
      </c>
      <c r="M1424" s="451">
        <f t="shared" ref="M1424:M1426" si="525">L1424</f>
        <v>199000</v>
      </c>
      <c r="N1424" s="451"/>
      <c r="O1424" s="451"/>
      <c r="P1424" s="451"/>
      <c r="Q1424" s="451">
        <f t="shared" si="523"/>
        <v>199000</v>
      </c>
    </row>
    <row r="1425" spans="1:17" ht="50.1" customHeight="1">
      <c r="A1425" s="468"/>
      <c r="B1425" s="439">
        <v>71958000</v>
      </c>
      <c r="C1425" s="96" t="s">
        <v>9</v>
      </c>
      <c r="D1425" s="96"/>
      <c r="E1425" s="106"/>
      <c r="F1425" s="108"/>
      <c r="G1425" s="72"/>
      <c r="H1425" s="72"/>
      <c r="I1425" s="205"/>
      <c r="J1425" s="423" t="s">
        <v>328</v>
      </c>
      <c r="K1425" s="182" t="s">
        <v>332</v>
      </c>
      <c r="L1425" s="451">
        <v>401000</v>
      </c>
      <c r="M1425" s="451">
        <f t="shared" si="525"/>
        <v>401000</v>
      </c>
      <c r="N1425" s="451"/>
      <c r="O1425" s="451"/>
      <c r="P1425" s="451"/>
      <c r="Q1425" s="451">
        <f t="shared" si="523"/>
        <v>401000</v>
      </c>
    </row>
    <row r="1426" spans="1:17" ht="33" customHeight="1">
      <c r="A1426" s="468"/>
      <c r="B1426" s="439">
        <v>71958000</v>
      </c>
      <c r="C1426" s="96" t="s">
        <v>9</v>
      </c>
      <c r="D1426" s="96"/>
      <c r="E1426" s="106"/>
      <c r="F1426" s="108"/>
      <c r="G1426" s="72"/>
      <c r="H1426" s="72"/>
      <c r="I1426" s="205"/>
      <c r="J1426" s="423" t="s">
        <v>100</v>
      </c>
      <c r="K1426" s="439">
        <v>21</v>
      </c>
      <c r="L1426" s="451">
        <f>(L1423+L1424+L1425)*2.14%</f>
        <v>30109.800000000003</v>
      </c>
      <c r="M1426" s="451">
        <f t="shared" si="525"/>
        <v>30109.800000000003</v>
      </c>
      <c r="N1426" s="451"/>
      <c r="O1426" s="451"/>
      <c r="P1426" s="451"/>
      <c r="Q1426" s="451">
        <f t="shared" si="523"/>
        <v>30109.800000000003</v>
      </c>
    </row>
    <row r="1427" spans="1:17" ht="15.75" customHeight="1">
      <c r="A1427" s="468">
        <v>21</v>
      </c>
      <c r="B1427" s="439">
        <v>71958000</v>
      </c>
      <c r="C1427" s="96" t="s">
        <v>9</v>
      </c>
      <c r="D1427" s="96" t="s">
        <v>9</v>
      </c>
      <c r="E1427" s="106" t="s">
        <v>237</v>
      </c>
      <c r="F1427" s="107">
        <v>10</v>
      </c>
      <c r="G1427" s="422" t="s">
        <v>38</v>
      </c>
      <c r="H1427" s="422">
        <v>1629.3</v>
      </c>
      <c r="I1427" s="84">
        <v>70</v>
      </c>
      <c r="J1427" s="161" t="s">
        <v>39</v>
      </c>
      <c r="K1427" s="439" t="s">
        <v>2</v>
      </c>
      <c r="L1427" s="451">
        <f>SUM(L1428:L1429)</f>
        <v>220000</v>
      </c>
      <c r="M1427" s="451">
        <f t="shared" ref="M1427:P1427" si="526">SUM(M1428:M1429)</f>
        <v>20000</v>
      </c>
      <c r="N1427" s="451">
        <f t="shared" si="526"/>
        <v>0</v>
      </c>
      <c r="O1427" s="451">
        <f t="shared" si="526"/>
        <v>190000</v>
      </c>
      <c r="P1427" s="451">
        <f t="shared" si="526"/>
        <v>10000</v>
      </c>
      <c r="Q1427" s="451">
        <f t="shared" si="523"/>
        <v>220000</v>
      </c>
    </row>
    <row r="1428" spans="1:17" ht="51.75" customHeight="1">
      <c r="A1428" s="468"/>
      <c r="B1428" s="439">
        <v>71958000</v>
      </c>
      <c r="C1428" s="96" t="s">
        <v>9</v>
      </c>
      <c r="D1428" s="72"/>
      <c r="E1428" s="106"/>
      <c r="F1428" s="108"/>
      <c r="G1428" s="72"/>
      <c r="H1428" s="72"/>
      <c r="I1428" s="205"/>
      <c r="J1428" s="423" t="s">
        <v>48</v>
      </c>
      <c r="K1428" s="439">
        <v>20</v>
      </c>
      <c r="L1428" s="451">
        <v>200000</v>
      </c>
      <c r="M1428" s="451"/>
      <c r="N1428" s="451"/>
      <c r="O1428" s="403">
        <f>L1428*0.95</f>
        <v>190000</v>
      </c>
      <c r="P1428" s="403">
        <f>L1428*0.05</f>
        <v>10000</v>
      </c>
      <c r="Q1428" s="451">
        <f t="shared" si="523"/>
        <v>200000</v>
      </c>
    </row>
    <row r="1429" spans="1:17" ht="94.15" customHeight="1">
      <c r="A1429" s="468"/>
      <c r="B1429" s="439">
        <v>71958000</v>
      </c>
      <c r="C1429" s="96" t="s">
        <v>9</v>
      </c>
      <c r="D1429" s="211"/>
      <c r="E1429" s="211"/>
      <c r="F1429" s="49"/>
      <c r="G1429" s="182"/>
      <c r="H1429" s="90"/>
      <c r="I1429" s="49"/>
      <c r="J1429" s="423" t="s">
        <v>352</v>
      </c>
      <c r="K1429" s="67" t="s">
        <v>185</v>
      </c>
      <c r="L1429" s="88">
        <v>20000</v>
      </c>
      <c r="M1429" s="88">
        <f>L1429</f>
        <v>20000</v>
      </c>
      <c r="N1429" s="88"/>
      <c r="O1429" s="409"/>
      <c r="P1429" s="88"/>
      <c r="Q1429" s="451">
        <f t="shared" si="523"/>
        <v>20000</v>
      </c>
    </row>
    <row r="1430" spans="1:17" ht="15.75" customHeight="1">
      <c r="A1430" s="468">
        <v>22</v>
      </c>
      <c r="B1430" s="439">
        <v>71958000</v>
      </c>
      <c r="C1430" s="96" t="s">
        <v>9</v>
      </c>
      <c r="D1430" s="96" t="s">
        <v>9</v>
      </c>
      <c r="E1430" s="106" t="s">
        <v>237</v>
      </c>
      <c r="F1430" s="107" t="s">
        <v>144</v>
      </c>
      <c r="G1430" s="422" t="s">
        <v>38</v>
      </c>
      <c r="H1430" s="422">
        <v>1631.1</v>
      </c>
      <c r="I1430" s="84">
        <v>91</v>
      </c>
      <c r="J1430" s="161" t="s">
        <v>39</v>
      </c>
      <c r="K1430" s="439" t="s">
        <v>2</v>
      </c>
      <c r="L1430" s="451">
        <f>SUM(L1431:L1432)</f>
        <v>220000</v>
      </c>
      <c r="M1430" s="451">
        <f t="shared" ref="M1430:P1430" si="527">SUM(M1431:M1432)</f>
        <v>20000</v>
      </c>
      <c r="N1430" s="451">
        <f t="shared" si="527"/>
        <v>0</v>
      </c>
      <c r="O1430" s="451">
        <f t="shared" si="527"/>
        <v>190000</v>
      </c>
      <c r="P1430" s="451">
        <f t="shared" si="527"/>
        <v>10000</v>
      </c>
      <c r="Q1430" s="451">
        <f t="shared" si="523"/>
        <v>220000</v>
      </c>
    </row>
    <row r="1431" spans="1:17" ht="51.75" customHeight="1">
      <c r="A1431" s="468"/>
      <c r="B1431" s="439">
        <v>71958000</v>
      </c>
      <c r="C1431" s="96" t="s">
        <v>9</v>
      </c>
      <c r="D1431" s="72"/>
      <c r="E1431" s="106"/>
      <c r="F1431" s="108"/>
      <c r="G1431" s="72"/>
      <c r="H1431" s="72"/>
      <c r="I1431" s="205"/>
      <c r="J1431" s="423" t="s">
        <v>48</v>
      </c>
      <c r="K1431" s="439">
        <v>20</v>
      </c>
      <c r="L1431" s="451">
        <v>200000</v>
      </c>
      <c r="M1431" s="451"/>
      <c r="N1431" s="451"/>
      <c r="O1431" s="403">
        <f>L1431*0.95</f>
        <v>190000</v>
      </c>
      <c r="P1431" s="403">
        <f>L1431*0.05</f>
        <v>10000</v>
      </c>
      <c r="Q1431" s="451">
        <f t="shared" si="523"/>
        <v>200000</v>
      </c>
    </row>
    <row r="1432" spans="1:17" ht="94.15" customHeight="1">
      <c r="A1432" s="468"/>
      <c r="B1432" s="439">
        <v>71958000</v>
      </c>
      <c r="C1432" s="96" t="s">
        <v>9</v>
      </c>
      <c r="D1432" s="211"/>
      <c r="E1432" s="211"/>
      <c r="F1432" s="49"/>
      <c r="G1432" s="182"/>
      <c r="H1432" s="90"/>
      <c r="I1432" s="49"/>
      <c r="J1432" s="423" t="s">
        <v>352</v>
      </c>
      <c r="K1432" s="67" t="s">
        <v>185</v>
      </c>
      <c r="L1432" s="88">
        <v>20000</v>
      </c>
      <c r="M1432" s="88">
        <f>L1432</f>
        <v>20000</v>
      </c>
      <c r="N1432" s="88"/>
      <c r="O1432" s="409"/>
      <c r="P1432" s="88"/>
      <c r="Q1432" s="451">
        <f t="shared" si="523"/>
        <v>20000</v>
      </c>
    </row>
    <row r="1433" spans="1:17" ht="15.75" customHeight="1">
      <c r="A1433" s="468">
        <v>23</v>
      </c>
      <c r="B1433" s="439">
        <v>71958000</v>
      </c>
      <c r="C1433" s="96" t="s">
        <v>9</v>
      </c>
      <c r="D1433" s="96" t="s">
        <v>9</v>
      </c>
      <c r="E1433" s="106" t="s">
        <v>237</v>
      </c>
      <c r="F1433" s="107" t="s">
        <v>228</v>
      </c>
      <c r="G1433" s="422" t="s">
        <v>38</v>
      </c>
      <c r="H1433" s="422">
        <v>1636.2</v>
      </c>
      <c r="I1433" s="84">
        <v>70</v>
      </c>
      <c r="J1433" s="161" t="s">
        <v>39</v>
      </c>
      <c r="K1433" s="439" t="s">
        <v>2</v>
      </c>
      <c r="L1433" s="451">
        <f>SUM(L1434:L1435)</f>
        <v>220000</v>
      </c>
      <c r="M1433" s="451">
        <f t="shared" ref="M1433:P1433" si="528">SUM(M1434:M1435)</f>
        <v>20000</v>
      </c>
      <c r="N1433" s="451">
        <f t="shared" si="528"/>
        <v>0</v>
      </c>
      <c r="O1433" s="451">
        <f t="shared" si="528"/>
        <v>190000</v>
      </c>
      <c r="P1433" s="451">
        <f t="shared" si="528"/>
        <v>10000</v>
      </c>
      <c r="Q1433" s="451">
        <f t="shared" si="523"/>
        <v>220000</v>
      </c>
    </row>
    <row r="1434" spans="1:17" ht="51.75" customHeight="1">
      <c r="A1434" s="468"/>
      <c r="B1434" s="439">
        <v>71958000</v>
      </c>
      <c r="C1434" s="96" t="s">
        <v>9</v>
      </c>
      <c r="D1434" s="72"/>
      <c r="E1434" s="106"/>
      <c r="F1434" s="108"/>
      <c r="G1434" s="72"/>
      <c r="H1434" s="72"/>
      <c r="I1434" s="205"/>
      <c r="J1434" s="423" t="s">
        <v>48</v>
      </c>
      <c r="K1434" s="439">
        <v>20</v>
      </c>
      <c r="L1434" s="451">
        <v>200000</v>
      </c>
      <c r="M1434" s="451"/>
      <c r="N1434" s="451"/>
      <c r="O1434" s="403">
        <f>L1434*0.95</f>
        <v>190000</v>
      </c>
      <c r="P1434" s="403">
        <f>L1434*0.05</f>
        <v>10000</v>
      </c>
      <c r="Q1434" s="451">
        <f t="shared" si="523"/>
        <v>200000</v>
      </c>
    </row>
    <row r="1435" spans="1:17" ht="95.45" customHeight="1">
      <c r="A1435" s="468"/>
      <c r="B1435" s="439">
        <v>71958000</v>
      </c>
      <c r="C1435" s="96" t="s">
        <v>9</v>
      </c>
      <c r="D1435" s="211"/>
      <c r="E1435" s="211"/>
      <c r="F1435" s="49"/>
      <c r="G1435" s="182"/>
      <c r="H1435" s="90"/>
      <c r="I1435" s="49"/>
      <c r="J1435" s="423" t="s">
        <v>352</v>
      </c>
      <c r="K1435" s="67" t="s">
        <v>185</v>
      </c>
      <c r="L1435" s="88">
        <v>20000</v>
      </c>
      <c r="M1435" s="88">
        <f>L1435</f>
        <v>20000</v>
      </c>
      <c r="N1435" s="88"/>
      <c r="O1435" s="409"/>
      <c r="P1435" s="88"/>
      <c r="Q1435" s="451">
        <f t="shared" si="523"/>
        <v>20000</v>
      </c>
    </row>
    <row r="1436" spans="1:17" ht="15.75" customHeight="1">
      <c r="A1436" s="468">
        <v>24</v>
      </c>
      <c r="B1436" s="439">
        <v>71958000</v>
      </c>
      <c r="C1436" s="96" t="s">
        <v>9</v>
      </c>
      <c r="D1436" s="96" t="s">
        <v>9</v>
      </c>
      <c r="E1436" s="106" t="s">
        <v>51</v>
      </c>
      <c r="F1436" s="107">
        <v>17</v>
      </c>
      <c r="G1436" s="422" t="s">
        <v>38</v>
      </c>
      <c r="H1436" s="422">
        <v>3271.8</v>
      </c>
      <c r="I1436" s="84">
        <v>172</v>
      </c>
      <c r="J1436" s="161" t="s">
        <v>39</v>
      </c>
      <c r="K1436" s="439" t="s">
        <v>2</v>
      </c>
      <c r="L1436" s="451">
        <f>SUM(L1437:L1438)</f>
        <v>320000</v>
      </c>
      <c r="M1436" s="451">
        <f t="shared" ref="M1436:P1436" si="529">SUM(M1437:M1438)</f>
        <v>20000</v>
      </c>
      <c r="N1436" s="451">
        <f t="shared" si="529"/>
        <v>0</v>
      </c>
      <c r="O1436" s="451">
        <f t="shared" si="529"/>
        <v>285000</v>
      </c>
      <c r="P1436" s="451">
        <f t="shared" si="529"/>
        <v>15000</v>
      </c>
      <c r="Q1436" s="451">
        <f t="shared" si="523"/>
        <v>320000</v>
      </c>
    </row>
    <row r="1437" spans="1:17" ht="51.75" customHeight="1">
      <c r="A1437" s="468"/>
      <c r="B1437" s="439">
        <v>71958000</v>
      </c>
      <c r="C1437" s="96" t="s">
        <v>9</v>
      </c>
      <c r="D1437" s="72"/>
      <c r="E1437" s="106"/>
      <c r="F1437" s="108"/>
      <c r="G1437" s="72"/>
      <c r="H1437" s="72"/>
      <c r="I1437" s="205"/>
      <c r="J1437" s="423" t="s">
        <v>48</v>
      </c>
      <c r="K1437" s="439">
        <v>20</v>
      </c>
      <c r="L1437" s="451">
        <v>300000</v>
      </c>
      <c r="M1437" s="451"/>
      <c r="N1437" s="451"/>
      <c r="O1437" s="403">
        <f>L1437*0.95</f>
        <v>285000</v>
      </c>
      <c r="P1437" s="403">
        <f>L1437*0.05</f>
        <v>15000</v>
      </c>
      <c r="Q1437" s="451">
        <f t="shared" si="523"/>
        <v>300000</v>
      </c>
    </row>
    <row r="1438" spans="1:17" ht="93.6" customHeight="1">
      <c r="A1438" s="468"/>
      <c r="B1438" s="439">
        <v>71958000</v>
      </c>
      <c r="C1438" s="96" t="s">
        <v>9</v>
      </c>
      <c r="D1438" s="211"/>
      <c r="E1438" s="211"/>
      <c r="F1438" s="49"/>
      <c r="G1438" s="182"/>
      <c r="H1438" s="90"/>
      <c r="I1438" s="49"/>
      <c r="J1438" s="423" t="s">
        <v>352</v>
      </c>
      <c r="K1438" s="67" t="s">
        <v>185</v>
      </c>
      <c r="L1438" s="88">
        <v>20000</v>
      </c>
      <c r="M1438" s="88">
        <f>L1438</f>
        <v>20000</v>
      </c>
      <c r="N1438" s="88"/>
      <c r="O1438" s="409"/>
      <c r="P1438" s="88"/>
      <c r="Q1438" s="451">
        <f t="shared" si="523"/>
        <v>20000</v>
      </c>
    </row>
    <row r="1439" spans="1:17" ht="15.75" customHeight="1">
      <c r="A1439" s="468">
        <v>25</v>
      </c>
      <c r="B1439" s="439">
        <v>71958000</v>
      </c>
      <c r="C1439" s="96" t="s">
        <v>9</v>
      </c>
      <c r="D1439" s="96" t="s">
        <v>9</v>
      </c>
      <c r="E1439" s="106" t="s">
        <v>64</v>
      </c>
      <c r="F1439" s="107">
        <v>22</v>
      </c>
      <c r="G1439" s="422" t="s">
        <v>38</v>
      </c>
      <c r="H1439" s="422">
        <v>4951.3999999999996</v>
      </c>
      <c r="I1439" s="84">
        <v>216</v>
      </c>
      <c r="J1439" s="161" t="s">
        <v>39</v>
      </c>
      <c r="K1439" s="439" t="s">
        <v>2</v>
      </c>
      <c r="L1439" s="451">
        <f>SUM(L1440:L1441)</f>
        <v>720000</v>
      </c>
      <c r="M1439" s="451">
        <f t="shared" ref="M1439:P1439" si="530">SUM(M1440:M1441)</f>
        <v>20000</v>
      </c>
      <c r="N1439" s="451">
        <f t="shared" si="530"/>
        <v>0</v>
      </c>
      <c r="O1439" s="451">
        <f t="shared" si="530"/>
        <v>665000</v>
      </c>
      <c r="P1439" s="451">
        <f t="shared" si="530"/>
        <v>35000</v>
      </c>
      <c r="Q1439" s="451">
        <f t="shared" si="523"/>
        <v>720000</v>
      </c>
    </row>
    <row r="1440" spans="1:17" ht="51.75" customHeight="1">
      <c r="A1440" s="468"/>
      <c r="B1440" s="439">
        <v>71958000</v>
      </c>
      <c r="C1440" s="96" t="s">
        <v>9</v>
      </c>
      <c r="D1440" s="72"/>
      <c r="E1440" s="106"/>
      <c r="F1440" s="108"/>
      <c r="G1440" s="72"/>
      <c r="H1440" s="72"/>
      <c r="I1440" s="205"/>
      <c r="J1440" s="423" t="s">
        <v>48</v>
      </c>
      <c r="K1440" s="439">
        <v>20</v>
      </c>
      <c r="L1440" s="451">
        <v>700000</v>
      </c>
      <c r="M1440" s="451"/>
      <c r="N1440" s="451"/>
      <c r="O1440" s="403">
        <f>L1440*0.95</f>
        <v>665000</v>
      </c>
      <c r="P1440" s="403">
        <f>L1440*0.05</f>
        <v>35000</v>
      </c>
      <c r="Q1440" s="451">
        <f t="shared" si="523"/>
        <v>700000</v>
      </c>
    </row>
    <row r="1441" spans="1:17" ht="94.9" customHeight="1">
      <c r="A1441" s="468"/>
      <c r="B1441" s="439">
        <v>71958000</v>
      </c>
      <c r="C1441" s="96" t="s">
        <v>9</v>
      </c>
      <c r="D1441" s="211"/>
      <c r="E1441" s="211"/>
      <c r="F1441" s="49"/>
      <c r="G1441" s="182"/>
      <c r="H1441" s="90"/>
      <c r="I1441" s="49"/>
      <c r="J1441" s="423" t="s">
        <v>352</v>
      </c>
      <c r="K1441" s="67" t="s">
        <v>185</v>
      </c>
      <c r="L1441" s="88">
        <v>20000</v>
      </c>
      <c r="M1441" s="88">
        <f>L1441</f>
        <v>20000</v>
      </c>
      <c r="N1441" s="88"/>
      <c r="O1441" s="409"/>
      <c r="P1441" s="88"/>
      <c r="Q1441" s="451">
        <f t="shared" si="523"/>
        <v>20000</v>
      </c>
    </row>
    <row r="1442" spans="1:17" ht="15.75" customHeight="1">
      <c r="A1442" s="468">
        <v>26</v>
      </c>
      <c r="B1442" s="439">
        <v>71958000</v>
      </c>
      <c r="C1442" s="96" t="s">
        <v>9</v>
      </c>
      <c r="D1442" s="96" t="s">
        <v>9</v>
      </c>
      <c r="E1442" s="106" t="s">
        <v>64</v>
      </c>
      <c r="F1442" s="107">
        <v>26</v>
      </c>
      <c r="G1442" s="422" t="s">
        <v>38</v>
      </c>
      <c r="H1442" s="422">
        <v>6582.5</v>
      </c>
      <c r="I1442" s="84">
        <v>316</v>
      </c>
      <c r="J1442" s="161" t="s">
        <v>39</v>
      </c>
      <c r="K1442" s="439" t="s">
        <v>2</v>
      </c>
      <c r="L1442" s="451">
        <f>SUM(L1443:L1444)</f>
        <v>420000</v>
      </c>
      <c r="M1442" s="451">
        <f t="shared" ref="M1442:P1442" si="531">SUM(M1443:M1444)</f>
        <v>20000</v>
      </c>
      <c r="N1442" s="451">
        <f t="shared" si="531"/>
        <v>0</v>
      </c>
      <c r="O1442" s="451">
        <f t="shared" si="531"/>
        <v>380000</v>
      </c>
      <c r="P1442" s="451">
        <f t="shared" si="531"/>
        <v>20000</v>
      </c>
      <c r="Q1442" s="451">
        <f t="shared" si="523"/>
        <v>420000</v>
      </c>
    </row>
    <row r="1443" spans="1:17" ht="51.75" customHeight="1">
      <c r="A1443" s="468"/>
      <c r="B1443" s="439">
        <v>71958000</v>
      </c>
      <c r="C1443" s="96" t="s">
        <v>9</v>
      </c>
      <c r="D1443" s="72"/>
      <c r="E1443" s="106"/>
      <c r="F1443" s="108"/>
      <c r="G1443" s="72"/>
      <c r="H1443" s="72"/>
      <c r="I1443" s="205"/>
      <c r="J1443" s="423" t="s">
        <v>48</v>
      </c>
      <c r="K1443" s="439">
        <v>20</v>
      </c>
      <c r="L1443" s="451">
        <v>400000</v>
      </c>
      <c r="M1443" s="451"/>
      <c r="N1443" s="451"/>
      <c r="O1443" s="403">
        <f>L1443*0.95</f>
        <v>380000</v>
      </c>
      <c r="P1443" s="403">
        <f>L1443*0.05</f>
        <v>20000</v>
      </c>
      <c r="Q1443" s="451">
        <f t="shared" si="523"/>
        <v>400000</v>
      </c>
    </row>
    <row r="1444" spans="1:17" ht="94.15" customHeight="1">
      <c r="A1444" s="468"/>
      <c r="B1444" s="439">
        <v>71958000</v>
      </c>
      <c r="C1444" s="96" t="s">
        <v>9</v>
      </c>
      <c r="D1444" s="211"/>
      <c r="E1444" s="211"/>
      <c r="F1444" s="49"/>
      <c r="G1444" s="182"/>
      <c r="H1444" s="90"/>
      <c r="I1444" s="49"/>
      <c r="J1444" s="423" t="s">
        <v>352</v>
      </c>
      <c r="K1444" s="67" t="s">
        <v>185</v>
      </c>
      <c r="L1444" s="88">
        <v>20000</v>
      </c>
      <c r="M1444" s="88">
        <f>L1444</f>
        <v>20000</v>
      </c>
      <c r="N1444" s="88"/>
      <c r="O1444" s="409"/>
      <c r="P1444" s="88"/>
      <c r="Q1444" s="451">
        <f t="shared" si="523"/>
        <v>20000</v>
      </c>
    </row>
    <row r="1445" spans="1:17" ht="15.75" customHeight="1">
      <c r="A1445" s="468">
        <v>27</v>
      </c>
      <c r="B1445" s="439">
        <v>71958000</v>
      </c>
      <c r="C1445" s="96" t="s">
        <v>9</v>
      </c>
      <c r="D1445" s="96" t="s">
        <v>9</v>
      </c>
      <c r="E1445" s="106" t="s">
        <v>65</v>
      </c>
      <c r="F1445" s="107">
        <v>40</v>
      </c>
      <c r="G1445" s="422" t="s">
        <v>38</v>
      </c>
      <c r="H1445" s="422">
        <v>4829.8</v>
      </c>
      <c r="I1445" s="84">
        <v>218</v>
      </c>
      <c r="J1445" s="161" t="s">
        <v>39</v>
      </c>
      <c r="K1445" s="439" t="s">
        <v>2</v>
      </c>
      <c r="L1445" s="451">
        <f>SUM(L1446:L1447)</f>
        <v>400000</v>
      </c>
      <c r="M1445" s="451">
        <f t="shared" ref="M1445:P1445" si="532">SUM(M1446:M1447)</f>
        <v>20000</v>
      </c>
      <c r="N1445" s="451">
        <f t="shared" si="532"/>
        <v>0</v>
      </c>
      <c r="O1445" s="451">
        <f t="shared" si="532"/>
        <v>361000</v>
      </c>
      <c r="P1445" s="451">
        <f t="shared" si="532"/>
        <v>19000</v>
      </c>
      <c r="Q1445" s="451">
        <f t="shared" si="523"/>
        <v>400000</v>
      </c>
    </row>
    <row r="1446" spans="1:17" ht="51.75" customHeight="1">
      <c r="A1446" s="468"/>
      <c r="B1446" s="439">
        <v>71958000</v>
      </c>
      <c r="C1446" s="96" t="s">
        <v>9</v>
      </c>
      <c r="D1446" s="72"/>
      <c r="E1446" s="106"/>
      <c r="F1446" s="108"/>
      <c r="G1446" s="72"/>
      <c r="H1446" s="72"/>
      <c r="I1446" s="205"/>
      <c r="J1446" s="423" t="s">
        <v>48</v>
      </c>
      <c r="K1446" s="439">
        <v>20</v>
      </c>
      <c r="L1446" s="451">
        <v>380000</v>
      </c>
      <c r="M1446" s="451"/>
      <c r="N1446" s="451"/>
      <c r="O1446" s="403">
        <f>L1446*0.95</f>
        <v>361000</v>
      </c>
      <c r="P1446" s="403">
        <f>L1446*0.05</f>
        <v>19000</v>
      </c>
      <c r="Q1446" s="451">
        <f t="shared" si="523"/>
        <v>380000</v>
      </c>
    </row>
    <row r="1447" spans="1:17" ht="97.15" customHeight="1">
      <c r="A1447" s="468"/>
      <c r="B1447" s="439">
        <v>71958000</v>
      </c>
      <c r="C1447" s="96" t="s">
        <v>9</v>
      </c>
      <c r="D1447" s="211"/>
      <c r="E1447" s="211"/>
      <c r="F1447" s="49"/>
      <c r="G1447" s="182"/>
      <c r="H1447" s="90"/>
      <c r="I1447" s="49"/>
      <c r="J1447" s="423" t="s">
        <v>352</v>
      </c>
      <c r="K1447" s="67" t="s">
        <v>185</v>
      </c>
      <c r="L1447" s="88">
        <v>20000</v>
      </c>
      <c r="M1447" s="88">
        <f>L1447</f>
        <v>20000</v>
      </c>
      <c r="N1447" s="88"/>
      <c r="O1447" s="409"/>
      <c r="P1447" s="88"/>
      <c r="Q1447" s="451">
        <f t="shared" si="523"/>
        <v>20000</v>
      </c>
    </row>
    <row r="1448" spans="1:17" ht="15.75" customHeight="1">
      <c r="A1448" s="468">
        <v>28</v>
      </c>
      <c r="B1448" s="439">
        <v>71958000</v>
      </c>
      <c r="C1448" s="96" t="s">
        <v>9</v>
      </c>
      <c r="D1448" s="96" t="s">
        <v>9</v>
      </c>
      <c r="E1448" s="423" t="s">
        <v>372</v>
      </c>
      <c r="F1448" s="107">
        <v>71</v>
      </c>
      <c r="G1448" s="422" t="s">
        <v>38</v>
      </c>
      <c r="H1448" s="422">
        <v>4952.8999999999996</v>
      </c>
      <c r="I1448" s="84">
        <v>246</v>
      </c>
      <c r="J1448" s="161" t="s">
        <v>39</v>
      </c>
      <c r="K1448" s="439" t="s">
        <v>2</v>
      </c>
      <c r="L1448" s="451">
        <f>SUM(L1449:L1450)</f>
        <v>260399.35999999999</v>
      </c>
      <c r="M1448" s="451">
        <f t="shared" ref="M1448:P1448" si="533">SUM(M1449:M1450)</f>
        <v>20000</v>
      </c>
      <c r="N1448" s="451">
        <f t="shared" si="533"/>
        <v>0</v>
      </c>
      <c r="O1448" s="451">
        <f t="shared" si="533"/>
        <v>228379.39</v>
      </c>
      <c r="P1448" s="451">
        <f t="shared" si="533"/>
        <v>12019.97</v>
      </c>
      <c r="Q1448" s="451">
        <f t="shared" si="523"/>
        <v>260399.36000000002</v>
      </c>
    </row>
    <row r="1449" spans="1:17" ht="51.75" customHeight="1">
      <c r="A1449" s="468"/>
      <c r="B1449" s="439">
        <v>71958000</v>
      </c>
      <c r="C1449" s="96" t="s">
        <v>9</v>
      </c>
      <c r="D1449" s="72"/>
      <c r="E1449" s="106"/>
      <c r="F1449" s="108"/>
      <c r="G1449" s="72"/>
      <c r="H1449" s="72"/>
      <c r="I1449" s="205"/>
      <c r="J1449" s="423" t="s">
        <v>48</v>
      </c>
      <c r="K1449" s="439">
        <v>20</v>
      </c>
      <c r="L1449" s="451">
        <v>240399.35999999999</v>
      </c>
      <c r="M1449" s="451"/>
      <c r="N1449" s="451"/>
      <c r="O1449" s="403">
        <f>ROUND(L1449*0.95,2)</f>
        <v>228379.39</v>
      </c>
      <c r="P1449" s="403">
        <f>ROUND(L1449*0.05,2)</f>
        <v>12019.97</v>
      </c>
      <c r="Q1449" s="451">
        <f t="shared" si="523"/>
        <v>240399.36000000002</v>
      </c>
    </row>
    <row r="1450" spans="1:17" ht="94.15" customHeight="1">
      <c r="A1450" s="468"/>
      <c r="B1450" s="439">
        <v>71958000</v>
      </c>
      <c r="C1450" s="96" t="s">
        <v>9</v>
      </c>
      <c r="D1450" s="211"/>
      <c r="E1450" s="211"/>
      <c r="F1450" s="49"/>
      <c r="G1450" s="182"/>
      <c r="H1450" s="90"/>
      <c r="I1450" s="49"/>
      <c r="J1450" s="423" t="s">
        <v>352</v>
      </c>
      <c r="K1450" s="67" t="s">
        <v>185</v>
      </c>
      <c r="L1450" s="88">
        <v>20000</v>
      </c>
      <c r="M1450" s="88">
        <f>L1450</f>
        <v>20000</v>
      </c>
      <c r="N1450" s="88"/>
      <c r="O1450" s="409"/>
      <c r="P1450" s="88"/>
      <c r="Q1450" s="451">
        <f t="shared" si="523"/>
        <v>20000</v>
      </c>
    </row>
    <row r="1451" spans="1:17" ht="15.75" customHeight="1">
      <c r="A1451" s="468">
        <v>29</v>
      </c>
      <c r="B1451" s="439">
        <v>71958000</v>
      </c>
      <c r="C1451" s="96" t="s">
        <v>9</v>
      </c>
      <c r="D1451" s="96" t="s">
        <v>9</v>
      </c>
      <c r="E1451" s="423" t="s">
        <v>372</v>
      </c>
      <c r="F1451" s="109">
        <v>73</v>
      </c>
      <c r="G1451" s="422" t="s">
        <v>38</v>
      </c>
      <c r="H1451" s="422">
        <v>4942.3</v>
      </c>
      <c r="I1451" s="84">
        <v>233</v>
      </c>
      <c r="J1451" s="161" t="s">
        <v>39</v>
      </c>
      <c r="K1451" s="439" t="s">
        <v>2</v>
      </c>
      <c r="L1451" s="451">
        <f>SUM(L1452:L1453)</f>
        <v>649612.98</v>
      </c>
      <c r="M1451" s="451">
        <f t="shared" ref="M1451:P1451" si="534">SUM(M1452:M1453)</f>
        <v>20000</v>
      </c>
      <c r="N1451" s="451">
        <f t="shared" si="534"/>
        <v>0</v>
      </c>
      <c r="O1451" s="451">
        <f t="shared" si="534"/>
        <v>598132.32999999996</v>
      </c>
      <c r="P1451" s="451">
        <f t="shared" si="534"/>
        <v>31480.65</v>
      </c>
      <c r="Q1451" s="451">
        <f t="shared" si="523"/>
        <v>649612.98</v>
      </c>
    </row>
    <row r="1452" spans="1:17" ht="51.75" customHeight="1">
      <c r="A1452" s="468"/>
      <c r="B1452" s="439">
        <v>71958000</v>
      </c>
      <c r="C1452" s="96" t="s">
        <v>9</v>
      </c>
      <c r="D1452" s="72"/>
      <c r="E1452" s="106"/>
      <c r="F1452" s="108"/>
      <c r="G1452" s="72"/>
      <c r="H1452" s="72"/>
      <c r="I1452" s="205"/>
      <c r="J1452" s="423" t="s">
        <v>48</v>
      </c>
      <c r="K1452" s="439">
        <v>20</v>
      </c>
      <c r="L1452" s="451">
        <v>629612.98</v>
      </c>
      <c r="M1452" s="451"/>
      <c r="N1452" s="451"/>
      <c r="O1452" s="403">
        <f>ROUND(L1452*0.95,2)</f>
        <v>598132.32999999996</v>
      </c>
      <c r="P1452" s="403">
        <f>ROUND(L1452*0.05,2)</f>
        <v>31480.65</v>
      </c>
      <c r="Q1452" s="451">
        <f t="shared" si="523"/>
        <v>629612.98</v>
      </c>
    </row>
    <row r="1453" spans="1:17" ht="90.6" customHeight="1">
      <c r="A1453" s="468"/>
      <c r="B1453" s="439">
        <v>71958000</v>
      </c>
      <c r="C1453" s="96" t="s">
        <v>9</v>
      </c>
      <c r="D1453" s="211"/>
      <c r="E1453" s="211"/>
      <c r="F1453" s="49"/>
      <c r="G1453" s="182"/>
      <c r="H1453" s="90"/>
      <c r="I1453" s="49"/>
      <c r="J1453" s="423" t="s">
        <v>352</v>
      </c>
      <c r="K1453" s="67" t="s">
        <v>185</v>
      </c>
      <c r="L1453" s="88">
        <v>20000</v>
      </c>
      <c r="M1453" s="88">
        <f>L1453</f>
        <v>20000</v>
      </c>
      <c r="N1453" s="88"/>
      <c r="O1453" s="409"/>
      <c r="P1453" s="88"/>
      <c r="Q1453" s="451">
        <f t="shared" si="523"/>
        <v>20000</v>
      </c>
    </row>
    <row r="1454" spans="1:17" ht="15.75" customHeight="1">
      <c r="A1454" s="468">
        <v>30</v>
      </c>
      <c r="B1454" s="439">
        <v>71958000</v>
      </c>
      <c r="C1454" s="96" t="s">
        <v>9</v>
      </c>
      <c r="D1454" s="96" t="s">
        <v>9</v>
      </c>
      <c r="E1454" s="423" t="s">
        <v>372</v>
      </c>
      <c r="F1454" s="109">
        <v>75</v>
      </c>
      <c r="G1454" s="422" t="s">
        <v>38</v>
      </c>
      <c r="H1454" s="422">
        <v>4947.2</v>
      </c>
      <c r="I1454" s="84">
        <v>239</v>
      </c>
      <c r="J1454" s="161" t="s">
        <v>39</v>
      </c>
      <c r="K1454" s="439" t="s">
        <v>2</v>
      </c>
      <c r="L1454" s="451">
        <f>SUM(L1455:L1456)</f>
        <v>658397.30000000005</v>
      </c>
      <c r="M1454" s="451">
        <f t="shared" ref="M1454:P1454" si="535">SUM(M1455:M1456)</f>
        <v>20000</v>
      </c>
      <c r="N1454" s="451">
        <f t="shared" si="535"/>
        <v>0</v>
      </c>
      <c r="O1454" s="451">
        <f t="shared" si="535"/>
        <v>606477.43999999994</v>
      </c>
      <c r="P1454" s="451">
        <f t="shared" si="535"/>
        <v>31919.87</v>
      </c>
      <c r="Q1454" s="451">
        <f t="shared" si="523"/>
        <v>658397.30999999994</v>
      </c>
    </row>
    <row r="1455" spans="1:17" ht="51.75" customHeight="1">
      <c r="A1455" s="468"/>
      <c r="B1455" s="439">
        <v>71958000</v>
      </c>
      <c r="C1455" s="96" t="s">
        <v>9</v>
      </c>
      <c r="D1455" s="72"/>
      <c r="E1455" s="106"/>
      <c r="F1455" s="108"/>
      <c r="G1455" s="72"/>
      <c r="H1455" s="72"/>
      <c r="I1455" s="205"/>
      <c r="J1455" s="423" t="s">
        <v>48</v>
      </c>
      <c r="K1455" s="439">
        <v>20</v>
      </c>
      <c r="L1455" s="451">
        <v>638397.30000000005</v>
      </c>
      <c r="M1455" s="451"/>
      <c r="N1455" s="451"/>
      <c r="O1455" s="403">
        <f>ROUND(L1455*0.95,2)</f>
        <v>606477.43999999994</v>
      </c>
      <c r="P1455" s="403">
        <f>ROUND(L1455*0.05,2)</f>
        <v>31919.87</v>
      </c>
      <c r="Q1455" s="451">
        <f t="shared" si="523"/>
        <v>638397.30999999994</v>
      </c>
    </row>
    <row r="1456" spans="1:17" ht="94.9" customHeight="1">
      <c r="A1456" s="468"/>
      <c r="B1456" s="439">
        <v>71958000</v>
      </c>
      <c r="C1456" s="96" t="s">
        <v>9</v>
      </c>
      <c r="D1456" s="211"/>
      <c r="E1456" s="211"/>
      <c r="F1456" s="49"/>
      <c r="G1456" s="182"/>
      <c r="H1456" s="90"/>
      <c r="I1456" s="49"/>
      <c r="J1456" s="423" t="s">
        <v>352</v>
      </c>
      <c r="K1456" s="67" t="s">
        <v>185</v>
      </c>
      <c r="L1456" s="88">
        <v>20000</v>
      </c>
      <c r="M1456" s="88">
        <f>L1456</f>
        <v>20000</v>
      </c>
      <c r="N1456" s="88"/>
      <c r="O1456" s="409"/>
      <c r="P1456" s="88"/>
      <c r="Q1456" s="451">
        <f t="shared" si="523"/>
        <v>20000</v>
      </c>
    </row>
    <row r="1457" spans="1:17" ht="15.75" customHeight="1">
      <c r="A1457" s="468">
        <v>31</v>
      </c>
      <c r="B1457" s="439">
        <v>71958000</v>
      </c>
      <c r="C1457" s="96" t="s">
        <v>9</v>
      </c>
      <c r="D1457" s="96" t="s">
        <v>9</v>
      </c>
      <c r="E1457" s="423" t="s">
        <v>372</v>
      </c>
      <c r="F1457" s="107">
        <v>77</v>
      </c>
      <c r="G1457" s="422" t="s">
        <v>38</v>
      </c>
      <c r="H1457" s="422">
        <v>6578.2</v>
      </c>
      <c r="I1457" s="84">
        <v>311</v>
      </c>
      <c r="J1457" s="161" t="s">
        <v>39</v>
      </c>
      <c r="K1457" s="439" t="s">
        <v>2</v>
      </c>
      <c r="L1457" s="451">
        <f>SUM(L1458:L1459)</f>
        <v>651778.68000000005</v>
      </c>
      <c r="M1457" s="451">
        <f t="shared" ref="M1457:P1457" si="536">SUM(M1458:M1459)</f>
        <v>20000</v>
      </c>
      <c r="N1457" s="451">
        <f t="shared" si="536"/>
        <v>0</v>
      </c>
      <c r="O1457" s="451">
        <f t="shared" si="536"/>
        <v>600189.75</v>
      </c>
      <c r="P1457" s="451">
        <f t="shared" si="536"/>
        <v>31588.93</v>
      </c>
      <c r="Q1457" s="451">
        <f t="shared" si="523"/>
        <v>651778.68000000005</v>
      </c>
    </row>
    <row r="1458" spans="1:17" ht="51.75" customHeight="1">
      <c r="A1458" s="468"/>
      <c r="B1458" s="439">
        <v>71958000</v>
      </c>
      <c r="C1458" s="96" t="s">
        <v>9</v>
      </c>
      <c r="D1458" s="72"/>
      <c r="E1458" s="106"/>
      <c r="F1458" s="108"/>
      <c r="G1458" s="72"/>
      <c r="H1458" s="72"/>
      <c r="I1458" s="205"/>
      <c r="J1458" s="423" t="s">
        <v>48</v>
      </c>
      <c r="K1458" s="439">
        <v>20</v>
      </c>
      <c r="L1458" s="451">
        <v>631778.68000000005</v>
      </c>
      <c r="M1458" s="451"/>
      <c r="N1458" s="451"/>
      <c r="O1458" s="403">
        <f>ROUND(L1458*0.95,2)</f>
        <v>600189.75</v>
      </c>
      <c r="P1458" s="403">
        <f>ROUND(L1458*0.05,2)</f>
        <v>31588.93</v>
      </c>
      <c r="Q1458" s="451">
        <f t="shared" si="523"/>
        <v>631778.68000000005</v>
      </c>
    </row>
    <row r="1459" spans="1:17" ht="94.9" customHeight="1">
      <c r="A1459" s="468"/>
      <c r="B1459" s="439">
        <v>71958000</v>
      </c>
      <c r="C1459" s="96" t="s">
        <v>9</v>
      </c>
      <c r="D1459" s="211"/>
      <c r="E1459" s="211"/>
      <c r="F1459" s="49"/>
      <c r="G1459" s="182"/>
      <c r="H1459" s="90"/>
      <c r="I1459" s="49"/>
      <c r="J1459" s="423" t="s">
        <v>352</v>
      </c>
      <c r="K1459" s="67" t="s">
        <v>185</v>
      </c>
      <c r="L1459" s="88">
        <v>20000</v>
      </c>
      <c r="M1459" s="88">
        <f>L1459</f>
        <v>20000</v>
      </c>
      <c r="N1459" s="88"/>
      <c r="O1459" s="409"/>
      <c r="P1459" s="88"/>
      <c r="Q1459" s="451">
        <f t="shared" si="523"/>
        <v>20000</v>
      </c>
    </row>
    <row r="1460" spans="1:17" ht="15.75" customHeight="1">
      <c r="A1460" s="468">
        <v>32</v>
      </c>
      <c r="B1460" s="439">
        <v>71958000</v>
      </c>
      <c r="C1460" s="96" t="s">
        <v>9</v>
      </c>
      <c r="D1460" s="96" t="s">
        <v>9</v>
      </c>
      <c r="E1460" s="423" t="s">
        <v>372</v>
      </c>
      <c r="F1460" s="107">
        <v>79</v>
      </c>
      <c r="G1460" s="422" t="s">
        <v>38</v>
      </c>
      <c r="H1460" s="422">
        <v>6625.3</v>
      </c>
      <c r="I1460" s="84">
        <v>313</v>
      </c>
      <c r="J1460" s="161" t="s">
        <v>39</v>
      </c>
      <c r="K1460" s="439" t="s">
        <v>2</v>
      </c>
      <c r="L1460" s="451">
        <f>SUM(L1461:L1462)</f>
        <v>304620.65000000002</v>
      </c>
      <c r="M1460" s="451">
        <f t="shared" ref="M1460:P1460" si="537">SUM(M1461:M1462)</f>
        <v>20000</v>
      </c>
      <c r="N1460" s="451">
        <f t="shared" si="537"/>
        <v>0</v>
      </c>
      <c r="O1460" s="451">
        <f t="shared" si="537"/>
        <v>270389.62</v>
      </c>
      <c r="P1460" s="451">
        <f t="shared" si="537"/>
        <v>14231.03</v>
      </c>
      <c r="Q1460" s="451">
        <f t="shared" si="523"/>
        <v>304620.65000000002</v>
      </c>
    </row>
    <row r="1461" spans="1:17" ht="51.75" customHeight="1">
      <c r="A1461" s="468"/>
      <c r="B1461" s="439">
        <v>71958000</v>
      </c>
      <c r="C1461" s="96" t="s">
        <v>9</v>
      </c>
      <c r="D1461" s="72"/>
      <c r="E1461" s="106"/>
      <c r="F1461" s="108"/>
      <c r="G1461" s="72"/>
      <c r="H1461" s="72"/>
      <c r="I1461" s="205"/>
      <c r="J1461" s="423" t="s">
        <v>48</v>
      </c>
      <c r="K1461" s="439">
        <v>20</v>
      </c>
      <c r="L1461" s="451">
        <v>284620.65000000002</v>
      </c>
      <c r="M1461" s="451"/>
      <c r="N1461" s="451"/>
      <c r="O1461" s="403">
        <f>ROUND(L1461*0.95,2)</f>
        <v>270389.62</v>
      </c>
      <c r="P1461" s="403">
        <f>ROUND(L1461*0.05,2)</f>
        <v>14231.03</v>
      </c>
      <c r="Q1461" s="451">
        <f t="shared" si="523"/>
        <v>284620.65000000002</v>
      </c>
    </row>
    <row r="1462" spans="1:17" ht="94.15" customHeight="1">
      <c r="A1462" s="468"/>
      <c r="B1462" s="439">
        <v>71958000</v>
      </c>
      <c r="C1462" s="96" t="s">
        <v>9</v>
      </c>
      <c r="D1462" s="211"/>
      <c r="E1462" s="211"/>
      <c r="F1462" s="49"/>
      <c r="G1462" s="182"/>
      <c r="H1462" s="90"/>
      <c r="I1462" s="49"/>
      <c r="J1462" s="423" t="s">
        <v>352</v>
      </c>
      <c r="K1462" s="67" t="s">
        <v>185</v>
      </c>
      <c r="L1462" s="88">
        <v>20000</v>
      </c>
      <c r="M1462" s="88">
        <f>L1462</f>
        <v>20000</v>
      </c>
      <c r="N1462" s="88"/>
      <c r="O1462" s="409"/>
      <c r="P1462" s="88"/>
      <c r="Q1462" s="451">
        <f t="shared" si="523"/>
        <v>20000</v>
      </c>
    </row>
    <row r="1463" spans="1:17" ht="15.75" customHeight="1">
      <c r="A1463" s="468">
        <v>33</v>
      </c>
      <c r="B1463" s="439">
        <v>71958000</v>
      </c>
      <c r="C1463" s="96" t="s">
        <v>9</v>
      </c>
      <c r="D1463" s="96" t="s">
        <v>9</v>
      </c>
      <c r="E1463" s="423" t="s">
        <v>372</v>
      </c>
      <c r="F1463" s="107" t="s">
        <v>364</v>
      </c>
      <c r="G1463" s="422" t="s">
        <v>38</v>
      </c>
      <c r="H1463" s="422">
        <v>3302.3</v>
      </c>
      <c r="I1463" s="84">
        <v>142</v>
      </c>
      <c r="J1463" s="161" t="s">
        <v>39</v>
      </c>
      <c r="K1463" s="439" t="s">
        <v>2</v>
      </c>
      <c r="L1463" s="451">
        <f>SUM(L1464:L1465)</f>
        <v>514658.68</v>
      </c>
      <c r="M1463" s="451">
        <f t="shared" ref="M1463:P1463" si="538">SUM(M1464:M1465)</f>
        <v>20000</v>
      </c>
      <c r="N1463" s="451">
        <f t="shared" si="538"/>
        <v>0</v>
      </c>
      <c r="O1463" s="451">
        <f t="shared" si="538"/>
        <v>469925.75</v>
      </c>
      <c r="P1463" s="451">
        <f t="shared" si="538"/>
        <v>24732.93</v>
      </c>
      <c r="Q1463" s="451">
        <f t="shared" si="523"/>
        <v>514658.68</v>
      </c>
    </row>
    <row r="1464" spans="1:17" ht="51.75" customHeight="1">
      <c r="A1464" s="468"/>
      <c r="B1464" s="439">
        <v>71958000</v>
      </c>
      <c r="C1464" s="96" t="s">
        <v>9</v>
      </c>
      <c r="D1464" s="72"/>
      <c r="E1464" s="106"/>
      <c r="F1464" s="108"/>
      <c r="G1464" s="72"/>
      <c r="H1464" s="72"/>
      <c r="I1464" s="205"/>
      <c r="J1464" s="423" t="s">
        <v>48</v>
      </c>
      <c r="K1464" s="439">
        <v>20</v>
      </c>
      <c r="L1464" s="451">
        <v>494658.68</v>
      </c>
      <c r="M1464" s="451"/>
      <c r="N1464" s="451"/>
      <c r="O1464" s="403">
        <f>ROUND(L1464*0.95,2)</f>
        <v>469925.75</v>
      </c>
      <c r="P1464" s="403">
        <f>ROUND(L1464*0.05,2)</f>
        <v>24732.93</v>
      </c>
      <c r="Q1464" s="451">
        <f t="shared" si="523"/>
        <v>494658.68</v>
      </c>
    </row>
    <row r="1465" spans="1:17" ht="96.6" customHeight="1">
      <c r="A1465" s="468"/>
      <c r="B1465" s="439">
        <v>71958000</v>
      </c>
      <c r="C1465" s="96" t="s">
        <v>9</v>
      </c>
      <c r="D1465" s="211"/>
      <c r="E1465" s="211"/>
      <c r="F1465" s="49"/>
      <c r="G1465" s="182"/>
      <c r="H1465" s="90"/>
      <c r="I1465" s="49"/>
      <c r="J1465" s="423" t="s">
        <v>352</v>
      </c>
      <c r="K1465" s="67" t="s">
        <v>185</v>
      </c>
      <c r="L1465" s="88">
        <v>20000</v>
      </c>
      <c r="M1465" s="88">
        <f>L1465</f>
        <v>20000</v>
      </c>
      <c r="N1465" s="88"/>
      <c r="O1465" s="409"/>
      <c r="P1465" s="88"/>
      <c r="Q1465" s="451">
        <f t="shared" si="523"/>
        <v>20000</v>
      </c>
    </row>
    <row r="1466" spans="1:17" ht="15.75" customHeight="1">
      <c r="A1466" s="468">
        <v>34</v>
      </c>
      <c r="B1466" s="439">
        <v>71958000</v>
      </c>
      <c r="C1466" s="96" t="s">
        <v>9</v>
      </c>
      <c r="D1466" s="96" t="s">
        <v>9</v>
      </c>
      <c r="E1466" s="423" t="s">
        <v>372</v>
      </c>
      <c r="F1466" s="107" t="s">
        <v>363</v>
      </c>
      <c r="G1466" s="422" t="s">
        <v>38</v>
      </c>
      <c r="H1466" s="422">
        <v>5770.8</v>
      </c>
      <c r="I1466" s="84">
        <v>274</v>
      </c>
      <c r="J1466" s="161" t="s">
        <v>39</v>
      </c>
      <c r="K1466" s="439" t="s">
        <v>2</v>
      </c>
      <c r="L1466" s="451">
        <f>SUM(L1467:L1468)</f>
        <v>718812.86</v>
      </c>
      <c r="M1466" s="451">
        <f t="shared" ref="M1466:P1466" si="539">SUM(M1467:M1468)</f>
        <v>20000</v>
      </c>
      <c r="N1466" s="451">
        <f t="shared" si="539"/>
        <v>0</v>
      </c>
      <c r="O1466" s="451">
        <f t="shared" si="539"/>
        <v>663872.22</v>
      </c>
      <c r="P1466" s="451">
        <f t="shared" si="539"/>
        <v>34940.639999999999</v>
      </c>
      <c r="Q1466" s="451">
        <f t="shared" si="523"/>
        <v>718812.86</v>
      </c>
    </row>
    <row r="1467" spans="1:17" ht="51.75" customHeight="1">
      <c r="A1467" s="468"/>
      <c r="B1467" s="439">
        <v>71958000</v>
      </c>
      <c r="C1467" s="96" t="s">
        <v>9</v>
      </c>
      <c r="D1467" s="72"/>
      <c r="E1467" s="106"/>
      <c r="F1467" s="108"/>
      <c r="G1467" s="72"/>
      <c r="H1467" s="72"/>
      <c r="I1467" s="205"/>
      <c r="J1467" s="423" t="s">
        <v>48</v>
      </c>
      <c r="K1467" s="439">
        <v>20</v>
      </c>
      <c r="L1467" s="451">
        <v>698812.86</v>
      </c>
      <c r="M1467" s="451"/>
      <c r="N1467" s="451"/>
      <c r="O1467" s="403">
        <f>ROUND(L1467*0.95,2)</f>
        <v>663872.22</v>
      </c>
      <c r="P1467" s="403">
        <f>ROUND(L1467*0.05,2)</f>
        <v>34940.639999999999</v>
      </c>
      <c r="Q1467" s="451">
        <f t="shared" si="523"/>
        <v>698812.86</v>
      </c>
    </row>
    <row r="1468" spans="1:17" ht="91.9" customHeight="1">
      <c r="A1468" s="468"/>
      <c r="B1468" s="439">
        <v>71958000</v>
      </c>
      <c r="C1468" s="96" t="s">
        <v>9</v>
      </c>
      <c r="D1468" s="211"/>
      <c r="E1468" s="211"/>
      <c r="F1468" s="49"/>
      <c r="G1468" s="182"/>
      <c r="H1468" s="90"/>
      <c r="I1468" s="49"/>
      <c r="J1468" s="423" t="s">
        <v>352</v>
      </c>
      <c r="K1468" s="67" t="s">
        <v>185</v>
      </c>
      <c r="L1468" s="88">
        <v>20000</v>
      </c>
      <c r="M1468" s="88">
        <f>L1468</f>
        <v>20000</v>
      </c>
      <c r="N1468" s="88"/>
      <c r="O1468" s="409"/>
      <c r="P1468" s="88"/>
      <c r="Q1468" s="451">
        <f t="shared" si="523"/>
        <v>20000</v>
      </c>
    </row>
    <row r="1469" spans="1:17" ht="15.75" customHeight="1">
      <c r="A1469" s="469" t="s">
        <v>388</v>
      </c>
      <c r="B1469" s="469"/>
      <c r="C1469" s="469"/>
      <c r="D1469" s="469"/>
      <c r="E1469" s="469"/>
      <c r="F1469" s="431">
        <v>38</v>
      </c>
      <c r="G1469" s="64" t="s">
        <v>2</v>
      </c>
      <c r="H1469" s="63">
        <f>H1471+H1474+H1477+H1480+H1483+H1486+H1491+H1496+H1499+H1502+H1505+H1508+H1513+H1518+H1523+H1528+H1533+H1536+H1539+H1542+H1546+H1549+H1552+H1555+H1558+H1561+H1565+H1568+H1571+H1574+H1577+H1580+H1583+H1586+H1591+H1594+H1599+H1604</f>
        <v>129309.9</v>
      </c>
      <c r="I1469" s="49">
        <f>I1471+I1474+I1477+I1480+I1483+I1486+I1491+I1496+I1499+I1502+I1505+I1508+I1513+I1518+I1523+I1528+I1533+I1536+I1539+I1542+I1546+I1549+I1552+I1555+I1558+I1561+I1565+I1568+I1571+I1574+I1577+I1580+I1583+I1586+I1591+I1594+I1599+I1604</f>
        <v>5523</v>
      </c>
      <c r="J1469" s="64" t="s">
        <v>2</v>
      </c>
      <c r="K1469" s="64" t="s">
        <v>2</v>
      </c>
      <c r="L1469" s="63">
        <f t="shared" ref="L1469:P1469" si="540">L1471+L1474+L1477+L1480+L1483+L1486+L1491+L1496+L1499+L1502+L1505+L1508+L1513+L1518+L1523+L1528+L1533+L1536+L1539+L1542+L1546+L1549+L1552+L1555+L1558+L1561+L1565+L1568+L1571+L1574+L1577+L1580+L1583+L1586+L1591+L1594+L1599+L1604</f>
        <v>157195096.50999996</v>
      </c>
      <c r="M1469" s="63">
        <f t="shared" si="540"/>
        <v>153028458.28999999</v>
      </c>
      <c r="N1469" s="63">
        <f t="shared" si="540"/>
        <v>0</v>
      </c>
      <c r="O1469" s="63">
        <f>O1471+O1474+O1477+O1480+O1483+O1486+O1491+O1496+O1499+O1502+O1505+O1508+O1513+O1518+O1523+O1528+O1533+O1536+O1539+O1542+O1546+O1549+O1552+O1555+O1558+O1561+O1565+O1568+O1571+O1574+O1577+O1580+O1583+O1586+O1591+O1594+O1599+O1604+O1470</f>
        <v>3960000</v>
      </c>
      <c r="P1469" s="63">
        <f t="shared" si="540"/>
        <v>208331.95</v>
      </c>
      <c r="Q1469" s="451">
        <f t="shared" si="523"/>
        <v>157196790.23999998</v>
      </c>
    </row>
    <row r="1470" spans="1:17" ht="15.75" customHeight="1">
      <c r="A1470" s="431"/>
      <c r="B1470" s="481" t="s">
        <v>389</v>
      </c>
      <c r="C1470" s="482"/>
      <c r="D1470" s="482"/>
      <c r="E1470" s="482"/>
      <c r="F1470" s="482"/>
      <c r="G1470" s="482"/>
      <c r="H1470" s="482"/>
      <c r="I1470" s="483"/>
      <c r="J1470" s="431" t="s">
        <v>2</v>
      </c>
      <c r="K1470" s="50" t="s">
        <v>2</v>
      </c>
      <c r="L1470" s="403"/>
      <c r="M1470" s="403"/>
      <c r="N1470" s="403"/>
      <c r="O1470" s="403">
        <v>1693.73</v>
      </c>
      <c r="P1470" s="403"/>
      <c r="Q1470" s="451">
        <f t="shared" si="523"/>
        <v>1693.73</v>
      </c>
    </row>
    <row r="1471" spans="1:17" ht="31.5">
      <c r="A1471" s="471">
        <v>1</v>
      </c>
      <c r="B1471" s="62">
        <v>71916000</v>
      </c>
      <c r="C1471" s="211" t="s">
        <v>375</v>
      </c>
      <c r="D1471" s="211" t="s">
        <v>30</v>
      </c>
      <c r="E1471" s="183" t="s">
        <v>164</v>
      </c>
      <c r="F1471" s="64" t="s">
        <v>166</v>
      </c>
      <c r="G1471" s="64" t="s">
        <v>38</v>
      </c>
      <c r="H1471" s="453">
        <v>3527</v>
      </c>
      <c r="I1471" s="46">
        <v>126</v>
      </c>
      <c r="J1471" s="423" t="s">
        <v>39</v>
      </c>
      <c r="K1471" s="64" t="s">
        <v>2</v>
      </c>
      <c r="L1471" s="88">
        <f>L1472+L1473</f>
        <v>4255703.96</v>
      </c>
      <c r="M1471" s="88">
        <f t="shared" ref="M1471:P1471" si="541">M1472+M1473</f>
        <v>4255703.96</v>
      </c>
      <c r="N1471" s="88">
        <f t="shared" si="541"/>
        <v>0</v>
      </c>
      <c r="O1471" s="88">
        <f t="shared" si="541"/>
        <v>0</v>
      </c>
      <c r="P1471" s="88">
        <f t="shared" si="541"/>
        <v>0</v>
      </c>
      <c r="Q1471" s="451">
        <f t="shared" si="523"/>
        <v>4255703.96</v>
      </c>
    </row>
    <row r="1472" spans="1:17" ht="47.25">
      <c r="A1472" s="472"/>
      <c r="B1472" s="62">
        <v>71916000</v>
      </c>
      <c r="C1472" s="211" t="s">
        <v>375</v>
      </c>
      <c r="D1472" s="211"/>
      <c r="E1472" s="183"/>
      <c r="F1472" s="46"/>
      <c r="G1472" s="64"/>
      <c r="H1472" s="453"/>
      <c r="I1472" s="46"/>
      <c r="J1472" s="91" t="s">
        <v>241</v>
      </c>
      <c r="K1472" s="104" t="s">
        <v>165</v>
      </c>
      <c r="L1472" s="88">
        <f>M1472</f>
        <v>4166540</v>
      </c>
      <c r="M1472" s="88">
        <v>4166540</v>
      </c>
      <c r="N1472" s="63"/>
      <c r="O1472" s="63"/>
      <c r="P1472" s="63"/>
      <c r="Q1472" s="451">
        <f t="shared" si="523"/>
        <v>4166540</v>
      </c>
    </row>
    <row r="1473" spans="1:17" ht="31.5">
      <c r="A1473" s="473"/>
      <c r="B1473" s="62">
        <v>71916000</v>
      </c>
      <c r="C1473" s="211" t="s">
        <v>375</v>
      </c>
      <c r="D1473" s="211"/>
      <c r="E1473" s="183"/>
      <c r="F1473" s="46"/>
      <c r="G1473" s="64"/>
      <c r="H1473" s="453"/>
      <c r="I1473" s="46"/>
      <c r="J1473" s="423" t="s">
        <v>100</v>
      </c>
      <c r="K1473" s="64" t="s">
        <v>181</v>
      </c>
      <c r="L1473" s="451">
        <f>ROUND((L1472)*2.14%,2)</f>
        <v>89163.96</v>
      </c>
      <c r="M1473" s="451">
        <f t="shared" ref="M1473" si="542">L1473</f>
        <v>89163.96</v>
      </c>
      <c r="N1473" s="63"/>
      <c r="O1473" s="63"/>
      <c r="P1473" s="63"/>
      <c r="Q1473" s="451">
        <f t="shared" si="523"/>
        <v>89163.96</v>
      </c>
    </row>
    <row r="1474" spans="1:17" ht="31.5">
      <c r="A1474" s="465">
        <v>2</v>
      </c>
      <c r="B1474" s="65">
        <v>71916000</v>
      </c>
      <c r="C1474" s="211" t="s">
        <v>375</v>
      </c>
      <c r="D1474" s="423" t="s">
        <v>30</v>
      </c>
      <c r="E1474" s="211" t="s">
        <v>253</v>
      </c>
      <c r="F1474" s="49">
        <v>18</v>
      </c>
      <c r="G1474" s="50" t="s">
        <v>38</v>
      </c>
      <c r="H1474" s="63">
        <v>2530.6</v>
      </c>
      <c r="I1474" s="49">
        <v>98</v>
      </c>
      <c r="J1474" s="423" t="s">
        <v>39</v>
      </c>
      <c r="K1474" s="431" t="s">
        <v>2</v>
      </c>
      <c r="L1474" s="88">
        <f>L1475+L1476</f>
        <v>142937</v>
      </c>
      <c r="M1474" s="88">
        <f t="shared" ref="M1474:P1474" si="543">M1475+M1476</f>
        <v>20000</v>
      </c>
      <c r="N1474" s="88">
        <f t="shared" si="543"/>
        <v>0</v>
      </c>
      <c r="O1474" s="88">
        <f t="shared" si="543"/>
        <v>116790.15</v>
      </c>
      <c r="P1474" s="88">
        <f t="shared" si="543"/>
        <v>6146.85</v>
      </c>
      <c r="Q1474" s="451">
        <f t="shared" si="523"/>
        <v>142937</v>
      </c>
    </row>
    <row r="1475" spans="1:17" ht="63">
      <c r="A1475" s="466"/>
      <c r="B1475" s="65">
        <v>71916000</v>
      </c>
      <c r="C1475" s="211" t="s">
        <v>375</v>
      </c>
      <c r="D1475" s="68"/>
      <c r="E1475" s="68"/>
      <c r="F1475" s="69"/>
      <c r="G1475" s="50"/>
      <c r="H1475" s="451"/>
      <c r="I1475" s="49"/>
      <c r="J1475" s="423" t="s">
        <v>48</v>
      </c>
      <c r="K1475" s="67" t="s">
        <v>40</v>
      </c>
      <c r="L1475" s="88">
        <v>122937</v>
      </c>
      <c r="M1475" s="88"/>
      <c r="N1475" s="403"/>
      <c r="O1475" s="403">
        <f>L1475*0.95</f>
        <v>116790.15</v>
      </c>
      <c r="P1475" s="403">
        <f>L1475*0.05</f>
        <v>6146.85</v>
      </c>
      <c r="Q1475" s="451">
        <f t="shared" si="523"/>
        <v>122937</v>
      </c>
    </row>
    <row r="1476" spans="1:17" ht="88.15" customHeight="1">
      <c r="A1476" s="467"/>
      <c r="B1476" s="65">
        <v>71916000</v>
      </c>
      <c r="C1476" s="211" t="s">
        <v>375</v>
      </c>
      <c r="D1476" s="68"/>
      <c r="E1476" s="68"/>
      <c r="F1476" s="69"/>
      <c r="G1476" s="50"/>
      <c r="H1476" s="451"/>
      <c r="I1476" s="49"/>
      <c r="J1476" s="423" t="s">
        <v>352</v>
      </c>
      <c r="K1476" s="67" t="s">
        <v>185</v>
      </c>
      <c r="L1476" s="88">
        <v>20000</v>
      </c>
      <c r="M1476" s="88">
        <v>20000</v>
      </c>
      <c r="N1476" s="403"/>
      <c r="O1476" s="403"/>
      <c r="P1476" s="403"/>
      <c r="Q1476" s="451">
        <f t="shared" si="523"/>
        <v>20000</v>
      </c>
    </row>
    <row r="1477" spans="1:17" ht="31.5">
      <c r="A1477" s="471">
        <v>3</v>
      </c>
      <c r="B1477" s="62">
        <v>71916000</v>
      </c>
      <c r="C1477" s="211" t="s">
        <v>375</v>
      </c>
      <c r="D1477" s="211" t="s">
        <v>30</v>
      </c>
      <c r="E1477" s="211" t="s">
        <v>243</v>
      </c>
      <c r="F1477" s="46">
        <v>1</v>
      </c>
      <c r="G1477" s="64" t="s">
        <v>38</v>
      </c>
      <c r="H1477" s="453">
        <v>4641.8999999999996</v>
      </c>
      <c r="I1477" s="46">
        <v>106</v>
      </c>
      <c r="J1477" s="423" t="s">
        <v>39</v>
      </c>
      <c r="K1477" s="431" t="s">
        <v>2</v>
      </c>
      <c r="L1477" s="88">
        <f>L1478+L1479</f>
        <v>161550.92000000001</v>
      </c>
      <c r="M1477" s="88">
        <f t="shared" ref="M1477:P1477" si="544">M1478+M1479</f>
        <v>20000</v>
      </c>
      <c r="N1477" s="88">
        <f t="shared" si="544"/>
        <v>0</v>
      </c>
      <c r="O1477" s="88">
        <f t="shared" si="544"/>
        <v>134473.37</v>
      </c>
      <c r="P1477" s="88">
        <f t="shared" si="544"/>
        <v>7077.55</v>
      </c>
      <c r="Q1477" s="451">
        <f t="shared" si="523"/>
        <v>161550.91999999998</v>
      </c>
    </row>
    <row r="1478" spans="1:17" ht="63">
      <c r="A1478" s="472"/>
      <c r="B1478" s="62">
        <v>71916000</v>
      </c>
      <c r="C1478" s="211" t="s">
        <v>375</v>
      </c>
      <c r="D1478" s="211"/>
      <c r="E1478" s="183"/>
      <c r="F1478" s="46"/>
      <c r="G1478" s="64"/>
      <c r="H1478" s="453"/>
      <c r="I1478" s="46"/>
      <c r="J1478" s="423" t="s">
        <v>48</v>
      </c>
      <c r="K1478" s="67" t="s">
        <v>40</v>
      </c>
      <c r="L1478" s="88">
        <v>141550.92000000001</v>
      </c>
      <c r="M1478" s="88"/>
      <c r="N1478" s="63"/>
      <c r="O1478" s="403">
        <f>ROUND(L1478*0.95,2)</f>
        <v>134473.37</v>
      </c>
      <c r="P1478" s="403">
        <f>ROUND(L1478*0.05,2)</f>
        <v>7077.55</v>
      </c>
      <c r="Q1478" s="451">
        <f t="shared" si="523"/>
        <v>141550.91999999998</v>
      </c>
    </row>
    <row r="1479" spans="1:17" ht="88.15" customHeight="1">
      <c r="A1479" s="473"/>
      <c r="B1479" s="62">
        <v>71916000</v>
      </c>
      <c r="C1479" s="211" t="s">
        <v>375</v>
      </c>
      <c r="D1479" s="211"/>
      <c r="E1479" s="183"/>
      <c r="F1479" s="46"/>
      <c r="G1479" s="64"/>
      <c r="H1479" s="453"/>
      <c r="I1479" s="46"/>
      <c r="J1479" s="423" t="s">
        <v>352</v>
      </c>
      <c r="K1479" s="67" t="s">
        <v>185</v>
      </c>
      <c r="L1479" s="88">
        <v>20000</v>
      </c>
      <c r="M1479" s="88">
        <v>20000</v>
      </c>
      <c r="N1479" s="63"/>
      <c r="O1479" s="63"/>
      <c r="P1479" s="63"/>
      <c r="Q1479" s="451">
        <f t="shared" si="523"/>
        <v>20000</v>
      </c>
    </row>
    <row r="1480" spans="1:17" ht="31.5">
      <c r="A1480" s="471">
        <v>4</v>
      </c>
      <c r="B1480" s="65">
        <v>71916000</v>
      </c>
      <c r="C1480" s="211" t="s">
        <v>375</v>
      </c>
      <c r="D1480" s="423" t="s">
        <v>30</v>
      </c>
      <c r="E1480" s="211" t="s">
        <v>253</v>
      </c>
      <c r="F1480" s="49">
        <v>3</v>
      </c>
      <c r="G1480" s="50" t="s">
        <v>38</v>
      </c>
      <c r="H1480" s="63">
        <v>984</v>
      </c>
      <c r="I1480" s="49">
        <v>39</v>
      </c>
      <c r="J1480" s="423" t="s">
        <v>39</v>
      </c>
      <c r="K1480" s="431" t="s">
        <v>2</v>
      </c>
      <c r="L1480" s="88">
        <f>L1481+L1482</f>
        <v>198426.74</v>
      </c>
      <c r="M1480" s="88">
        <f t="shared" ref="M1480:P1480" si="545">M1481+M1482</f>
        <v>20000</v>
      </c>
      <c r="N1480" s="88">
        <f t="shared" si="545"/>
        <v>0</v>
      </c>
      <c r="O1480" s="88">
        <f t="shared" si="545"/>
        <v>169505.4</v>
      </c>
      <c r="P1480" s="88">
        <f t="shared" si="545"/>
        <v>8921.34</v>
      </c>
      <c r="Q1480" s="451">
        <f t="shared" si="523"/>
        <v>198426.74</v>
      </c>
    </row>
    <row r="1481" spans="1:17" ht="63">
      <c r="A1481" s="472"/>
      <c r="B1481" s="62">
        <v>71916000</v>
      </c>
      <c r="C1481" s="211" t="s">
        <v>375</v>
      </c>
      <c r="D1481" s="211"/>
      <c r="E1481" s="183"/>
      <c r="F1481" s="46"/>
      <c r="G1481" s="64"/>
      <c r="H1481" s="453"/>
      <c r="I1481" s="46"/>
      <c r="J1481" s="423" t="s">
        <v>48</v>
      </c>
      <c r="K1481" s="67" t="s">
        <v>40</v>
      </c>
      <c r="L1481" s="88">
        <v>178426.74</v>
      </c>
      <c r="M1481" s="88"/>
      <c r="N1481" s="63"/>
      <c r="O1481" s="403">
        <f>ROUND(L1481*0.95,2)</f>
        <v>169505.4</v>
      </c>
      <c r="P1481" s="403">
        <f>ROUND(L1481*0.05,2)</f>
        <v>8921.34</v>
      </c>
      <c r="Q1481" s="451">
        <f t="shared" si="523"/>
        <v>178426.74</v>
      </c>
    </row>
    <row r="1482" spans="1:17" ht="97.5" customHeight="1">
      <c r="A1482" s="473"/>
      <c r="B1482" s="62">
        <v>71916000</v>
      </c>
      <c r="C1482" s="211" t="s">
        <v>375</v>
      </c>
      <c r="D1482" s="211"/>
      <c r="E1482" s="183"/>
      <c r="F1482" s="46"/>
      <c r="G1482" s="64"/>
      <c r="H1482" s="453"/>
      <c r="I1482" s="46"/>
      <c r="J1482" s="423" t="s">
        <v>352</v>
      </c>
      <c r="K1482" s="67" t="s">
        <v>185</v>
      </c>
      <c r="L1482" s="88">
        <v>20000</v>
      </c>
      <c r="M1482" s="88">
        <v>20000</v>
      </c>
      <c r="N1482" s="63"/>
      <c r="O1482" s="63"/>
      <c r="P1482" s="63"/>
      <c r="Q1482" s="451">
        <f t="shared" si="523"/>
        <v>20000</v>
      </c>
    </row>
    <row r="1483" spans="1:17" ht="31.5">
      <c r="A1483" s="471">
        <v>5</v>
      </c>
      <c r="B1483" s="62">
        <v>71916000</v>
      </c>
      <c r="C1483" s="211" t="s">
        <v>375</v>
      </c>
      <c r="D1483" s="211" t="s">
        <v>30</v>
      </c>
      <c r="E1483" s="211" t="s">
        <v>253</v>
      </c>
      <c r="F1483" s="46">
        <v>32</v>
      </c>
      <c r="G1483" s="64" t="s">
        <v>38</v>
      </c>
      <c r="H1483" s="453">
        <v>1114.8</v>
      </c>
      <c r="I1483" s="46">
        <v>45</v>
      </c>
      <c r="J1483" s="423" t="s">
        <v>39</v>
      </c>
      <c r="K1483" s="64" t="s">
        <v>2</v>
      </c>
      <c r="L1483" s="88">
        <f>L1484+L1485</f>
        <v>2077779.38</v>
      </c>
      <c r="M1483" s="88">
        <f t="shared" ref="M1483:P1483" si="546">M1484+M1485</f>
        <v>2077779.38</v>
      </c>
      <c r="N1483" s="88">
        <f t="shared" si="546"/>
        <v>0</v>
      </c>
      <c r="O1483" s="88">
        <f t="shared" si="546"/>
        <v>0</v>
      </c>
      <c r="P1483" s="88">
        <f t="shared" si="546"/>
        <v>0</v>
      </c>
      <c r="Q1483" s="451">
        <f t="shared" si="523"/>
        <v>2077779.38</v>
      </c>
    </row>
    <row r="1484" spans="1:17" ht="31.5">
      <c r="A1484" s="472"/>
      <c r="B1484" s="65">
        <v>71916000</v>
      </c>
      <c r="C1484" s="211" t="s">
        <v>375</v>
      </c>
      <c r="D1484" s="423"/>
      <c r="E1484" s="423"/>
      <c r="F1484" s="49"/>
      <c r="G1484" s="50"/>
      <c r="H1484" s="63"/>
      <c r="I1484" s="49"/>
      <c r="J1484" s="423" t="s">
        <v>101</v>
      </c>
      <c r="K1484" s="67" t="s">
        <v>102</v>
      </c>
      <c r="L1484" s="88">
        <v>2034246.5</v>
      </c>
      <c r="M1484" s="88">
        <v>2034246.5</v>
      </c>
      <c r="N1484" s="88"/>
      <c r="O1484" s="88"/>
      <c r="P1484" s="88"/>
      <c r="Q1484" s="451">
        <f t="shared" ref="Q1484:Q1547" si="547">M1484+N1484+O1484+P1484</f>
        <v>2034246.5</v>
      </c>
    </row>
    <row r="1485" spans="1:17" ht="31.5">
      <c r="A1485" s="473"/>
      <c r="B1485" s="62">
        <v>71916000</v>
      </c>
      <c r="C1485" s="211" t="s">
        <v>375</v>
      </c>
      <c r="D1485" s="211"/>
      <c r="E1485" s="112"/>
      <c r="F1485" s="46"/>
      <c r="G1485" s="64"/>
      <c r="H1485" s="453"/>
      <c r="I1485" s="46"/>
      <c r="J1485" s="423" t="s">
        <v>100</v>
      </c>
      <c r="K1485" s="64" t="s">
        <v>181</v>
      </c>
      <c r="L1485" s="451">
        <f>ROUND((L1484)*2.14%,2)</f>
        <v>43532.88</v>
      </c>
      <c r="M1485" s="451">
        <f t="shared" ref="M1485" si="548">L1485</f>
        <v>43532.88</v>
      </c>
      <c r="N1485" s="63"/>
      <c r="O1485" s="63"/>
      <c r="P1485" s="63"/>
      <c r="Q1485" s="451">
        <f t="shared" si="547"/>
        <v>43532.88</v>
      </c>
    </row>
    <row r="1486" spans="1:17" ht="31.5">
      <c r="A1486" s="471">
        <v>6</v>
      </c>
      <c r="B1486" s="62">
        <v>71916000</v>
      </c>
      <c r="C1486" s="211" t="s">
        <v>375</v>
      </c>
      <c r="D1486" s="211" t="s">
        <v>30</v>
      </c>
      <c r="E1486" s="211" t="s">
        <v>253</v>
      </c>
      <c r="F1486" s="46">
        <v>34</v>
      </c>
      <c r="G1486" s="64" t="s">
        <v>38</v>
      </c>
      <c r="H1486" s="453">
        <v>10241.299999999999</v>
      </c>
      <c r="I1486" s="46">
        <v>419</v>
      </c>
      <c r="J1486" s="423" t="s">
        <v>39</v>
      </c>
      <c r="K1486" s="64" t="s">
        <v>2</v>
      </c>
      <c r="L1486" s="88">
        <f>L1487+L1488+L1489+L1490</f>
        <v>18985590.16</v>
      </c>
      <c r="M1486" s="88">
        <f t="shared" ref="M1486:P1486" si="549">M1487+M1488+M1489+M1490</f>
        <v>18985590.16</v>
      </c>
      <c r="N1486" s="88">
        <f t="shared" si="549"/>
        <v>0</v>
      </c>
      <c r="O1486" s="88">
        <f t="shared" si="549"/>
        <v>0</v>
      </c>
      <c r="P1486" s="88">
        <f t="shared" si="549"/>
        <v>0</v>
      </c>
      <c r="Q1486" s="451">
        <f t="shared" si="547"/>
        <v>18985590.16</v>
      </c>
    </row>
    <row r="1487" spans="1:17" ht="31.5">
      <c r="A1487" s="472"/>
      <c r="B1487" s="62">
        <v>71916000</v>
      </c>
      <c r="C1487" s="211" t="s">
        <v>375</v>
      </c>
      <c r="D1487" s="211"/>
      <c r="E1487" s="183"/>
      <c r="F1487" s="46"/>
      <c r="G1487" s="64"/>
      <c r="H1487" s="453"/>
      <c r="I1487" s="46"/>
      <c r="J1487" s="423" t="s">
        <v>103</v>
      </c>
      <c r="K1487" s="67" t="s">
        <v>104</v>
      </c>
      <c r="L1487" s="88">
        <f>M1487</f>
        <v>5816575</v>
      </c>
      <c r="M1487" s="88">
        <v>5816575</v>
      </c>
      <c r="N1487" s="63"/>
      <c r="O1487" s="63"/>
      <c r="P1487" s="63"/>
      <c r="Q1487" s="451">
        <f t="shared" si="547"/>
        <v>5816575</v>
      </c>
    </row>
    <row r="1488" spans="1:17" ht="31.5">
      <c r="A1488" s="472"/>
      <c r="B1488" s="62">
        <v>71916000</v>
      </c>
      <c r="C1488" s="211" t="s">
        <v>375</v>
      </c>
      <c r="D1488" s="211"/>
      <c r="E1488" s="183"/>
      <c r="F1488" s="46"/>
      <c r="G1488" s="64"/>
      <c r="H1488" s="453"/>
      <c r="I1488" s="46"/>
      <c r="J1488" s="423" t="s">
        <v>105</v>
      </c>
      <c r="K1488" s="67" t="s">
        <v>106</v>
      </c>
      <c r="L1488" s="88">
        <f t="shared" ref="L1488:L1489" si="550">M1488</f>
        <v>6998675</v>
      </c>
      <c r="M1488" s="88">
        <v>6998675</v>
      </c>
      <c r="N1488" s="63"/>
      <c r="O1488" s="63"/>
      <c r="P1488" s="63"/>
      <c r="Q1488" s="451">
        <f t="shared" si="547"/>
        <v>6998675</v>
      </c>
    </row>
    <row r="1489" spans="1:17" ht="31.5">
      <c r="A1489" s="472"/>
      <c r="B1489" s="62">
        <v>71916000</v>
      </c>
      <c r="C1489" s="211" t="s">
        <v>375</v>
      </c>
      <c r="D1489" s="68"/>
      <c r="E1489" s="68"/>
      <c r="F1489" s="69"/>
      <c r="G1489" s="50"/>
      <c r="H1489" s="451"/>
      <c r="I1489" s="49"/>
      <c r="J1489" s="423" t="s">
        <v>101</v>
      </c>
      <c r="K1489" s="67" t="s">
        <v>102</v>
      </c>
      <c r="L1489" s="88">
        <f t="shared" si="550"/>
        <v>5772561</v>
      </c>
      <c r="M1489" s="88">
        <v>5772561</v>
      </c>
      <c r="N1489" s="403"/>
      <c r="O1489" s="403"/>
      <c r="P1489" s="403"/>
      <c r="Q1489" s="451">
        <f t="shared" si="547"/>
        <v>5772561</v>
      </c>
    </row>
    <row r="1490" spans="1:17" ht="31.5">
      <c r="A1490" s="473"/>
      <c r="B1490" s="62">
        <v>71916000</v>
      </c>
      <c r="C1490" s="211" t="s">
        <v>375</v>
      </c>
      <c r="D1490" s="68"/>
      <c r="E1490" s="68"/>
      <c r="F1490" s="69"/>
      <c r="G1490" s="50"/>
      <c r="H1490" s="451"/>
      <c r="I1490" s="49"/>
      <c r="J1490" s="423" t="s">
        <v>100</v>
      </c>
      <c r="K1490" s="64" t="s">
        <v>181</v>
      </c>
      <c r="L1490" s="451">
        <f>ROUND((L1489+L1488+L1487)*2.14%,2)</f>
        <v>397779.16</v>
      </c>
      <c r="M1490" s="451">
        <f t="shared" ref="M1490" si="551">L1490</f>
        <v>397779.16</v>
      </c>
      <c r="N1490" s="403"/>
      <c r="O1490" s="403"/>
      <c r="P1490" s="403"/>
      <c r="Q1490" s="451">
        <f t="shared" si="547"/>
        <v>397779.16</v>
      </c>
    </row>
    <row r="1491" spans="1:17" ht="31.5">
      <c r="A1491" s="471">
        <v>7</v>
      </c>
      <c r="B1491" s="62">
        <v>71916000</v>
      </c>
      <c r="C1491" s="211" t="s">
        <v>375</v>
      </c>
      <c r="D1491" s="211" t="s">
        <v>30</v>
      </c>
      <c r="E1491" s="211" t="s">
        <v>253</v>
      </c>
      <c r="F1491" s="46">
        <v>39</v>
      </c>
      <c r="G1491" s="64" t="s">
        <v>38</v>
      </c>
      <c r="H1491" s="451">
        <v>3697.3</v>
      </c>
      <c r="I1491" s="69">
        <v>152</v>
      </c>
      <c r="J1491" s="423" t="s">
        <v>39</v>
      </c>
      <c r="K1491" s="64" t="s">
        <v>2</v>
      </c>
      <c r="L1491" s="88">
        <f>L1492+L1493+L1494+L1495</f>
        <v>11383901.35</v>
      </c>
      <c r="M1491" s="88">
        <f t="shared" ref="M1491:P1491" si="552">M1492+M1493+M1494+M1495</f>
        <v>11383901.35</v>
      </c>
      <c r="N1491" s="88">
        <f t="shared" si="552"/>
        <v>0</v>
      </c>
      <c r="O1491" s="88">
        <f t="shared" si="552"/>
        <v>0</v>
      </c>
      <c r="P1491" s="88">
        <f t="shared" si="552"/>
        <v>0</v>
      </c>
      <c r="Q1491" s="451">
        <f t="shared" si="547"/>
        <v>11383901.35</v>
      </c>
    </row>
    <row r="1492" spans="1:17" ht="31.5">
      <c r="A1492" s="472"/>
      <c r="B1492" s="62">
        <v>71916000</v>
      </c>
      <c r="C1492" s="211" t="s">
        <v>375</v>
      </c>
      <c r="D1492" s="211"/>
      <c r="E1492" s="183"/>
      <c r="F1492" s="46"/>
      <c r="G1492" s="64"/>
      <c r="H1492" s="453"/>
      <c r="I1492" s="46"/>
      <c r="J1492" s="423" t="s">
        <v>103</v>
      </c>
      <c r="K1492" s="67" t="s">
        <v>104</v>
      </c>
      <c r="L1492" s="88">
        <f>M1492</f>
        <v>2168815</v>
      </c>
      <c r="M1492" s="88">
        <v>2168815</v>
      </c>
      <c r="N1492" s="63"/>
      <c r="O1492" s="63"/>
      <c r="P1492" s="63"/>
      <c r="Q1492" s="451">
        <f t="shared" si="547"/>
        <v>2168815</v>
      </c>
    </row>
    <row r="1493" spans="1:17" ht="31.5">
      <c r="A1493" s="472"/>
      <c r="B1493" s="62">
        <v>71916000</v>
      </c>
      <c r="C1493" s="211" t="s">
        <v>375</v>
      </c>
      <c r="D1493" s="211"/>
      <c r="E1493" s="183"/>
      <c r="F1493" s="46"/>
      <c r="G1493" s="64"/>
      <c r="H1493" s="453"/>
      <c r="I1493" s="46"/>
      <c r="J1493" s="423" t="s">
        <v>105</v>
      </c>
      <c r="K1493" s="67" t="s">
        <v>106</v>
      </c>
      <c r="L1493" s="88">
        <f t="shared" ref="L1493" si="553">M1493</f>
        <v>2951148</v>
      </c>
      <c r="M1493" s="88">
        <v>2951148</v>
      </c>
      <c r="N1493" s="63"/>
      <c r="O1493" s="63"/>
      <c r="P1493" s="63"/>
      <c r="Q1493" s="451">
        <f t="shared" si="547"/>
        <v>2951148</v>
      </c>
    </row>
    <row r="1494" spans="1:17" ht="31.5">
      <c r="A1494" s="473"/>
      <c r="B1494" s="62">
        <v>71916000</v>
      </c>
      <c r="C1494" s="211" t="s">
        <v>375</v>
      </c>
      <c r="D1494" s="68"/>
      <c r="E1494" s="68"/>
      <c r="F1494" s="69"/>
      <c r="G1494" s="50"/>
      <c r="H1494" s="451"/>
      <c r="I1494" s="49"/>
      <c r="J1494" s="423" t="s">
        <v>101</v>
      </c>
      <c r="K1494" s="67" t="s">
        <v>102</v>
      </c>
      <c r="L1494" s="88">
        <v>6025427</v>
      </c>
      <c r="M1494" s="88">
        <v>6025427</v>
      </c>
      <c r="N1494" s="403"/>
      <c r="O1494" s="403"/>
      <c r="P1494" s="403"/>
      <c r="Q1494" s="451">
        <f t="shared" si="547"/>
        <v>6025427</v>
      </c>
    </row>
    <row r="1495" spans="1:17" ht="31.5">
      <c r="A1495" s="471">
        <v>8</v>
      </c>
      <c r="B1495" s="62">
        <v>71916000</v>
      </c>
      <c r="C1495" s="211" t="s">
        <v>375</v>
      </c>
      <c r="D1495" s="211"/>
      <c r="E1495" s="183"/>
      <c r="F1495" s="46"/>
      <c r="G1495" s="64"/>
      <c r="H1495" s="453"/>
      <c r="I1495" s="46"/>
      <c r="J1495" s="423" t="s">
        <v>100</v>
      </c>
      <c r="K1495" s="64" t="s">
        <v>181</v>
      </c>
      <c r="L1495" s="451">
        <f>ROUND((L1494+L1493+L1492)*2.14%,2)</f>
        <v>238511.35</v>
      </c>
      <c r="M1495" s="451">
        <f t="shared" ref="M1495" si="554">L1495</f>
        <v>238511.35</v>
      </c>
      <c r="N1495" s="403"/>
      <c r="O1495" s="403"/>
      <c r="P1495" s="403"/>
      <c r="Q1495" s="451">
        <f t="shared" si="547"/>
        <v>238511.35</v>
      </c>
    </row>
    <row r="1496" spans="1:17" ht="31.5">
      <c r="A1496" s="472"/>
      <c r="B1496" s="62">
        <v>71916000</v>
      </c>
      <c r="C1496" s="211" t="s">
        <v>375</v>
      </c>
      <c r="D1496" s="211" t="s">
        <v>30</v>
      </c>
      <c r="E1496" s="211" t="s">
        <v>253</v>
      </c>
      <c r="F1496" s="46">
        <v>43</v>
      </c>
      <c r="G1496" s="64" t="s">
        <v>38</v>
      </c>
      <c r="H1496" s="453">
        <v>3662.5</v>
      </c>
      <c r="I1496" s="46">
        <v>159</v>
      </c>
      <c r="J1496" s="423" t="s">
        <v>39</v>
      </c>
      <c r="K1496" s="64" t="s">
        <v>2</v>
      </c>
      <c r="L1496" s="88">
        <f>L1497+L1498</f>
        <v>373235.13</v>
      </c>
      <c r="M1496" s="88">
        <f t="shared" ref="M1496:P1496" si="555">M1497+M1498</f>
        <v>20000</v>
      </c>
      <c r="N1496" s="88">
        <f t="shared" si="555"/>
        <v>0</v>
      </c>
      <c r="O1496" s="88">
        <f t="shared" si="555"/>
        <v>335573.37</v>
      </c>
      <c r="P1496" s="88">
        <f t="shared" si="555"/>
        <v>17661.759999999998</v>
      </c>
      <c r="Q1496" s="451">
        <f t="shared" si="547"/>
        <v>373235.13</v>
      </c>
    </row>
    <row r="1497" spans="1:17" ht="52.9" customHeight="1">
      <c r="A1497" s="472"/>
      <c r="B1497" s="62">
        <v>71916000</v>
      </c>
      <c r="C1497" s="211" t="s">
        <v>375</v>
      </c>
      <c r="D1497" s="211"/>
      <c r="E1497" s="183"/>
      <c r="F1497" s="46"/>
      <c r="G1497" s="64"/>
      <c r="H1497" s="453"/>
      <c r="I1497" s="46"/>
      <c r="J1497" s="423" t="s">
        <v>48</v>
      </c>
      <c r="K1497" s="67" t="s">
        <v>40</v>
      </c>
      <c r="L1497" s="88">
        <v>353235.13</v>
      </c>
      <c r="M1497" s="88"/>
      <c r="N1497" s="63"/>
      <c r="O1497" s="403">
        <f>ROUND(L1497*0.95,2)</f>
        <v>335573.37</v>
      </c>
      <c r="P1497" s="403">
        <f>ROUND(L1497*0.05,2)</f>
        <v>17661.759999999998</v>
      </c>
      <c r="Q1497" s="451">
        <f t="shared" si="547"/>
        <v>353235.13</v>
      </c>
    </row>
    <row r="1498" spans="1:17" ht="96.75" customHeight="1">
      <c r="A1498" s="473"/>
      <c r="B1498" s="62">
        <v>71916000</v>
      </c>
      <c r="C1498" s="211" t="s">
        <v>375</v>
      </c>
      <c r="D1498" s="211"/>
      <c r="E1498" s="183"/>
      <c r="F1498" s="46"/>
      <c r="G1498" s="64"/>
      <c r="H1498" s="453"/>
      <c r="I1498" s="46"/>
      <c r="J1498" s="423" t="s">
        <v>352</v>
      </c>
      <c r="K1498" s="67" t="s">
        <v>185</v>
      </c>
      <c r="L1498" s="88">
        <v>20000</v>
      </c>
      <c r="M1498" s="88">
        <v>20000</v>
      </c>
      <c r="N1498" s="63"/>
      <c r="O1498" s="63"/>
      <c r="P1498" s="63"/>
      <c r="Q1498" s="451">
        <f t="shared" si="547"/>
        <v>20000</v>
      </c>
    </row>
    <row r="1499" spans="1:17" ht="31.5">
      <c r="A1499" s="465">
        <v>9</v>
      </c>
      <c r="B1499" s="65">
        <v>71916000</v>
      </c>
      <c r="C1499" s="211" t="s">
        <v>375</v>
      </c>
      <c r="D1499" s="423" t="s">
        <v>30</v>
      </c>
      <c r="E1499" s="211" t="s">
        <v>253</v>
      </c>
      <c r="F1499" s="49">
        <v>47</v>
      </c>
      <c r="G1499" s="50" t="s">
        <v>38</v>
      </c>
      <c r="H1499" s="63">
        <v>1804.4</v>
      </c>
      <c r="I1499" s="49">
        <v>80</v>
      </c>
      <c r="J1499" s="423" t="s">
        <v>39</v>
      </c>
      <c r="K1499" s="422" t="s">
        <v>2</v>
      </c>
      <c r="L1499" s="88">
        <f>L1500+L1501</f>
        <v>212502.77</v>
      </c>
      <c r="M1499" s="88">
        <f t="shared" ref="M1499:P1499" si="556">M1500+M1501</f>
        <v>20000</v>
      </c>
      <c r="N1499" s="88">
        <f t="shared" si="556"/>
        <v>0</v>
      </c>
      <c r="O1499" s="88">
        <f t="shared" si="556"/>
        <v>182877.63</v>
      </c>
      <c r="P1499" s="88">
        <f t="shared" si="556"/>
        <v>9625.14</v>
      </c>
      <c r="Q1499" s="451">
        <f t="shared" si="547"/>
        <v>212502.77000000002</v>
      </c>
    </row>
    <row r="1500" spans="1:17" ht="63">
      <c r="A1500" s="466"/>
      <c r="B1500" s="65">
        <v>71916000</v>
      </c>
      <c r="C1500" s="211" t="s">
        <v>375</v>
      </c>
      <c r="D1500" s="423"/>
      <c r="E1500" s="423"/>
      <c r="F1500" s="49"/>
      <c r="G1500" s="50"/>
      <c r="H1500" s="63"/>
      <c r="I1500" s="49"/>
      <c r="J1500" s="423" t="s">
        <v>48</v>
      </c>
      <c r="K1500" s="67" t="s">
        <v>40</v>
      </c>
      <c r="L1500" s="88">
        <v>192502.77</v>
      </c>
      <c r="M1500" s="88"/>
      <c r="N1500" s="88"/>
      <c r="O1500" s="403">
        <f>ROUND(L1500*0.95,2)</f>
        <v>182877.63</v>
      </c>
      <c r="P1500" s="403">
        <f>ROUND(L1500*0.05,2)</f>
        <v>9625.14</v>
      </c>
      <c r="Q1500" s="451">
        <f t="shared" si="547"/>
        <v>192502.77000000002</v>
      </c>
    </row>
    <row r="1501" spans="1:17" ht="110.25">
      <c r="A1501" s="467"/>
      <c r="B1501" s="65">
        <v>71916000</v>
      </c>
      <c r="C1501" s="211" t="s">
        <v>375</v>
      </c>
      <c r="D1501" s="68"/>
      <c r="E1501" s="68"/>
      <c r="F1501" s="69"/>
      <c r="G1501" s="50"/>
      <c r="H1501" s="451"/>
      <c r="I1501" s="49"/>
      <c r="J1501" s="423" t="s">
        <v>352</v>
      </c>
      <c r="K1501" s="67" t="s">
        <v>185</v>
      </c>
      <c r="L1501" s="88">
        <v>20000</v>
      </c>
      <c r="M1501" s="88">
        <v>20000</v>
      </c>
      <c r="N1501" s="403"/>
      <c r="O1501" s="403"/>
      <c r="P1501" s="403"/>
      <c r="Q1501" s="451">
        <f t="shared" si="547"/>
        <v>20000</v>
      </c>
    </row>
    <row r="1502" spans="1:17" ht="31.5">
      <c r="A1502" s="465">
        <v>10</v>
      </c>
      <c r="B1502" s="62">
        <v>71916000</v>
      </c>
      <c r="C1502" s="211" t="s">
        <v>375</v>
      </c>
      <c r="D1502" s="211" t="s">
        <v>30</v>
      </c>
      <c r="E1502" s="211" t="s">
        <v>253</v>
      </c>
      <c r="F1502" s="46">
        <v>48</v>
      </c>
      <c r="G1502" s="64" t="s">
        <v>38</v>
      </c>
      <c r="H1502" s="453">
        <v>3750</v>
      </c>
      <c r="I1502" s="46">
        <v>156</v>
      </c>
      <c r="J1502" s="423" t="s">
        <v>39</v>
      </c>
      <c r="K1502" s="64" t="s">
        <v>2</v>
      </c>
      <c r="L1502" s="88">
        <f>L1503+L1504</f>
        <v>354050.54</v>
      </c>
      <c r="M1502" s="88">
        <f t="shared" ref="M1502:P1502" si="557">M1503+M1504</f>
        <v>20000</v>
      </c>
      <c r="N1502" s="88">
        <f t="shared" si="557"/>
        <v>0</v>
      </c>
      <c r="O1502" s="88">
        <f t="shared" si="557"/>
        <v>317348.01</v>
      </c>
      <c r="P1502" s="88">
        <f t="shared" si="557"/>
        <v>16702.53</v>
      </c>
      <c r="Q1502" s="451">
        <f t="shared" si="547"/>
        <v>354050.54000000004</v>
      </c>
    </row>
    <row r="1503" spans="1:17" ht="63">
      <c r="A1503" s="466"/>
      <c r="B1503" s="62">
        <v>71916000</v>
      </c>
      <c r="C1503" s="211" t="s">
        <v>375</v>
      </c>
      <c r="D1503" s="211"/>
      <c r="E1503" s="211"/>
      <c r="F1503" s="49"/>
      <c r="G1503" s="64"/>
      <c r="H1503" s="63"/>
      <c r="I1503" s="49"/>
      <c r="J1503" s="423" t="s">
        <v>48</v>
      </c>
      <c r="K1503" s="67" t="s">
        <v>40</v>
      </c>
      <c r="L1503" s="88">
        <v>334050.53999999998</v>
      </c>
      <c r="M1503" s="88"/>
      <c r="N1503" s="63"/>
      <c r="O1503" s="403">
        <f>ROUND(L1503*0.95,2)</f>
        <v>317348.01</v>
      </c>
      <c r="P1503" s="403">
        <f>ROUND(L1503*0.05,2)</f>
        <v>16702.53</v>
      </c>
      <c r="Q1503" s="451">
        <f t="shared" si="547"/>
        <v>334050.54000000004</v>
      </c>
    </row>
    <row r="1504" spans="1:17" ht="97.5" customHeight="1">
      <c r="A1504" s="467"/>
      <c r="B1504" s="62">
        <v>71916000</v>
      </c>
      <c r="C1504" s="211" t="s">
        <v>375</v>
      </c>
      <c r="D1504" s="211"/>
      <c r="E1504" s="211"/>
      <c r="F1504" s="49"/>
      <c r="G1504" s="64"/>
      <c r="H1504" s="63"/>
      <c r="I1504" s="49"/>
      <c r="J1504" s="423" t="s">
        <v>352</v>
      </c>
      <c r="K1504" s="67" t="s">
        <v>185</v>
      </c>
      <c r="L1504" s="88">
        <v>20000</v>
      </c>
      <c r="M1504" s="88">
        <v>20000</v>
      </c>
      <c r="N1504" s="63"/>
      <c r="O1504" s="63"/>
      <c r="P1504" s="63"/>
      <c r="Q1504" s="451">
        <f t="shared" si="547"/>
        <v>20000</v>
      </c>
    </row>
    <row r="1505" spans="1:17" ht="31.5">
      <c r="A1505" s="466">
        <v>11</v>
      </c>
      <c r="B1505" s="62">
        <v>71916000</v>
      </c>
      <c r="C1505" s="211" t="s">
        <v>375</v>
      </c>
      <c r="D1505" s="211" t="s">
        <v>30</v>
      </c>
      <c r="E1505" s="54" t="s">
        <v>371</v>
      </c>
      <c r="F1505" s="49">
        <v>16</v>
      </c>
      <c r="G1505" s="64" t="s">
        <v>38</v>
      </c>
      <c r="H1505" s="63">
        <v>1073.7</v>
      </c>
      <c r="I1505" s="49">
        <v>42</v>
      </c>
      <c r="J1505" s="423" t="s">
        <v>39</v>
      </c>
      <c r="K1505" s="64" t="s">
        <v>2</v>
      </c>
      <c r="L1505" s="88">
        <f>L1506+L1507</f>
        <v>193652.71</v>
      </c>
      <c r="M1505" s="88">
        <f t="shared" ref="M1505:P1505" si="558">M1506+M1507</f>
        <v>20000</v>
      </c>
      <c r="N1505" s="88">
        <f t="shared" si="558"/>
        <v>0</v>
      </c>
      <c r="O1505" s="88">
        <f t="shared" si="558"/>
        <v>164970.07</v>
      </c>
      <c r="P1505" s="88">
        <f t="shared" si="558"/>
        <v>8682.64</v>
      </c>
      <c r="Q1505" s="451">
        <f>M1505+N1505+O1505+P1505</f>
        <v>193652.71000000002</v>
      </c>
    </row>
    <row r="1506" spans="1:17" ht="63">
      <c r="A1506" s="466"/>
      <c r="B1506" s="62">
        <v>71916000</v>
      </c>
      <c r="C1506" s="211" t="s">
        <v>375</v>
      </c>
      <c r="D1506" s="211"/>
      <c r="E1506" s="211"/>
      <c r="F1506" s="49"/>
      <c r="G1506" s="64"/>
      <c r="H1506" s="63"/>
      <c r="I1506" s="49"/>
      <c r="J1506" s="423" t="s">
        <v>48</v>
      </c>
      <c r="K1506" s="67" t="s">
        <v>40</v>
      </c>
      <c r="L1506" s="288">
        <v>173652.71</v>
      </c>
      <c r="M1506" s="88"/>
      <c r="N1506" s="63"/>
      <c r="O1506" s="403">
        <f>ROUND(L1506*0.95,2)</f>
        <v>164970.07</v>
      </c>
      <c r="P1506" s="403">
        <f>ROUND(L1506*0.05,2)</f>
        <v>8682.64</v>
      </c>
      <c r="Q1506" s="451">
        <f>M1506+N1506+O1506+P1506</f>
        <v>173652.71000000002</v>
      </c>
    </row>
    <row r="1507" spans="1:17" ht="98.25" customHeight="1">
      <c r="A1507" s="467"/>
      <c r="B1507" s="62">
        <v>71916000</v>
      </c>
      <c r="C1507" s="211" t="s">
        <v>375</v>
      </c>
      <c r="D1507" s="211"/>
      <c r="E1507" s="211"/>
      <c r="F1507" s="49"/>
      <c r="G1507" s="64"/>
      <c r="H1507" s="63"/>
      <c r="I1507" s="49"/>
      <c r="J1507" s="423" t="s">
        <v>352</v>
      </c>
      <c r="K1507" s="67" t="s">
        <v>185</v>
      </c>
      <c r="L1507" s="88">
        <v>20000</v>
      </c>
      <c r="M1507" s="88">
        <v>20000</v>
      </c>
      <c r="N1507" s="409"/>
      <c r="O1507" s="409"/>
      <c r="P1507" s="409"/>
      <c r="Q1507" s="451">
        <f>M1507+N1507+O1507+P1507</f>
        <v>20000</v>
      </c>
    </row>
    <row r="1508" spans="1:17" ht="31.5">
      <c r="A1508" s="465">
        <v>12</v>
      </c>
      <c r="B1508" s="62">
        <v>71916000</v>
      </c>
      <c r="C1508" s="211" t="s">
        <v>375</v>
      </c>
      <c r="D1508" s="211" t="s">
        <v>30</v>
      </c>
      <c r="E1508" s="112" t="s">
        <v>92</v>
      </c>
      <c r="F1508" s="64" t="s">
        <v>94</v>
      </c>
      <c r="G1508" s="64" t="s">
        <v>38</v>
      </c>
      <c r="H1508" s="63">
        <v>4334.2</v>
      </c>
      <c r="I1508" s="49">
        <v>249</v>
      </c>
      <c r="J1508" s="423" t="s">
        <v>39</v>
      </c>
      <c r="K1508" s="422" t="s">
        <v>2</v>
      </c>
      <c r="L1508" s="162">
        <f>L1509+L1510+L1511+L1512</f>
        <v>13087209.439999999</v>
      </c>
      <c r="M1508" s="162">
        <f t="shared" ref="M1508:P1508" si="559">M1509+M1510+M1511+M1512</f>
        <v>13087209.439999999</v>
      </c>
      <c r="N1508" s="162">
        <f t="shared" si="559"/>
        <v>0</v>
      </c>
      <c r="O1508" s="162">
        <f t="shared" si="559"/>
        <v>0</v>
      </c>
      <c r="P1508" s="162">
        <f t="shared" si="559"/>
        <v>0</v>
      </c>
      <c r="Q1508" s="451">
        <f>M1508+N1508+O1508+P1508</f>
        <v>13087209.439999999</v>
      </c>
    </row>
    <row r="1509" spans="1:17" ht="31.5">
      <c r="A1509" s="466"/>
      <c r="B1509" s="62">
        <v>71916000</v>
      </c>
      <c r="C1509" s="211" t="s">
        <v>375</v>
      </c>
      <c r="D1509" s="211"/>
      <c r="E1509" s="112"/>
      <c r="F1509" s="49"/>
      <c r="G1509" s="64"/>
      <c r="H1509" s="63"/>
      <c r="I1509" s="49"/>
      <c r="J1509" s="423" t="s">
        <v>103</v>
      </c>
      <c r="K1509" s="67" t="s">
        <v>104</v>
      </c>
      <c r="L1509" s="162">
        <f>M1509</f>
        <v>2563455</v>
      </c>
      <c r="M1509" s="88">
        <v>2563455</v>
      </c>
      <c r="N1509" s="63"/>
      <c r="O1509" s="63"/>
      <c r="P1509" s="63"/>
      <c r="Q1509" s="451">
        <f t="shared" si="547"/>
        <v>2563455</v>
      </c>
    </row>
    <row r="1510" spans="1:17" ht="31.5">
      <c r="A1510" s="466"/>
      <c r="B1510" s="62">
        <v>71916000</v>
      </c>
      <c r="C1510" s="211" t="s">
        <v>375</v>
      </c>
      <c r="D1510" s="211"/>
      <c r="E1510" s="112"/>
      <c r="F1510" s="49"/>
      <c r="G1510" s="64"/>
      <c r="H1510" s="63"/>
      <c r="I1510" s="49"/>
      <c r="J1510" s="423" t="s">
        <v>105</v>
      </c>
      <c r="K1510" s="67" t="s">
        <v>106</v>
      </c>
      <c r="L1510" s="162">
        <f t="shared" ref="L1510:L1511" si="560">M1510</f>
        <v>3488143</v>
      </c>
      <c r="M1510" s="88">
        <v>3488143</v>
      </c>
      <c r="N1510" s="63"/>
      <c r="O1510" s="63"/>
      <c r="P1510" s="63"/>
      <c r="Q1510" s="451">
        <f t="shared" si="547"/>
        <v>3488143</v>
      </c>
    </row>
    <row r="1511" spans="1:17" ht="31.5">
      <c r="A1511" s="466"/>
      <c r="B1511" s="62">
        <v>71916000</v>
      </c>
      <c r="C1511" s="211" t="s">
        <v>375</v>
      </c>
      <c r="D1511" s="211"/>
      <c r="E1511" s="112"/>
      <c r="F1511" s="49"/>
      <c r="G1511" s="64"/>
      <c r="H1511" s="63"/>
      <c r="I1511" s="49"/>
      <c r="J1511" s="423" t="s">
        <v>101</v>
      </c>
      <c r="K1511" s="67" t="s">
        <v>102</v>
      </c>
      <c r="L1511" s="162">
        <f t="shared" si="560"/>
        <v>6761413</v>
      </c>
      <c r="M1511" s="88">
        <v>6761413</v>
      </c>
      <c r="N1511" s="63"/>
      <c r="O1511" s="63"/>
      <c r="P1511" s="63"/>
      <c r="Q1511" s="451">
        <f t="shared" si="547"/>
        <v>6761413</v>
      </c>
    </row>
    <row r="1512" spans="1:17" ht="31.5">
      <c r="A1512" s="467"/>
      <c r="B1512" s="62">
        <v>71916000</v>
      </c>
      <c r="C1512" s="211" t="s">
        <v>375</v>
      </c>
      <c r="D1512" s="211"/>
      <c r="E1512" s="112"/>
      <c r="F1512" s="49"/>
      <c r="G1512" s="64"/>
      <c r="H1512" s="63"/>
      <c r="I1512" s="49"/>
      <c r="J1512" s="423" t="s">
        <v>100</v>
      </c>
      <c r="K1512" s="64" t="s">
        <v>181</v>
      </c>
      <c r="L1512" s="451">
        <f>ROUND((L1511+L1510+L1509)*2.14%,2)</f>
        <v>274198.44</v>
      </c>
      <c r="M1512" s="451">
        <f t="shared" ref="M1512" si="561">L1512</f>
        <v>274198.44</v>
      </c>
      <c r="N1512" s="63"/>
      <c r="O1512" s="63"/>
      <c r="P1512" s="63"/>
      <c r="Q1512" s="451">
        <f t="shared" si="547"/>
        <v>274198.44</v>
      </c>
    </row>
    <row r="1513" spans="1:17" ht="31.5">
      <c r="A1513" s="465">
        <v>13</v>
      </c>
      <c r="B1513" s="62">
        <v>71916000</v>
      </c>
      <c r="C1513" s="211" t="s">
        <v>375</v>
      </c>
      <c r="D1513" s="211" t="s">
        <v>30</v>
      </c>
      <c r="E1513" s="112" t="s">
        <v>92</v>
      </c>
      <c r="F1513" s="49">
        <v>4</v>
      </c>
      <c r="G1513" s="64" t="s">
        <v>38</v>
      </c>
      <c r="H1513" s="63">
        <v>2866.5</v>
      </c>
      <c r="I1513" s="49">
        <v>165</v>
      </c>
      <c r="J1513" s="423" t="s">
        <v>39</v>
      </c>
      <c r="K1513" s="64" t="s">
        <v>2</v>
      </c>
      <c r="L1513" s="162">
        <f>L1514+L1515+L1516+L1517</f>
        <v>8651599.1500000004</v>
      </c>
      <c r="M1513" s="162">
        <f t="shared" ref="M1513:P1513" si="562">M1514+M1515+M1516+M1517</f>
        <v>8651599.1500000004</v>
      </c>
      <c r="N1513" s="162">
        <f t="shared" si="562"/>
        <v>0</v>
      </c>
      <c r="O1513" s="162">
        <f t="shared" si="562"/>
        <v>0</v>
      </c>
      <c r="P1513" s="162">
        <f t="shared" si="562"/>
        <v>0</v>
      </c>
      <c r="Q1513" s="451">
        <f t="shared" si="547"/>
        <v>8651599.1500000004</v>
      </c>
    </row>
    <row r="1514" spans="1:17" ht="31.5">
      <c r="A1514" s="466"/>
      <c r="B1514" s="62">
        <v>71916000</v>
      </c>
      <c r="C1514" s="211" t="s">
        <v>375</v>
      </c>
      <c r="D1514" s="211"/>
      <c r="E1514" s="112"/>
      <c r="F1514" s="49"/>
      <c r="G1514" s="64"/>
      <c r="H1514" s="63"/>
      <c r="I1514" s="49"/>
      <c r="J1514" s="423" t="s">
        <v>103</v>
      </c>
      <c r="K1514" s="67" t="s">
        <v>104</v>
      </c>
      <c r="L1514" s="162">
        <f>M1514</f>
        <v>1694631</v>
      </c>
      <c r="M1514" s="88">
        <v>1694631</v>
      </c>
      <c r="N1514" s="63"/>
      <c r="O1514" s="63"/>
      <c r="P1514" s="63"/>
      <c r="Q1514" s="451">
        <f t="shared" si="547"/>
        <v>1694631</v>
      </c>
    </row>
    <row r="1515" spans="1:17" ht="31.5">
      <c r="A1515" s="466"/>
      <c r="B1515" s="62">
        <v>71916000</v>
      </c>
      <c r="C1515" s="211" t="s">
        <v>375</v>
      </c>
      <c r="D1515" s="211"/>
      <c r="E1515" s="112"/>
      <c r="F1515" s="49"/>
      <c r="G1515" s="64"/>
      <c r="H1515" s="63"/>
      <c r="I1515" s="49"/>
      <c r="J1515" s="423" t="s">
        <v>105</v>
      </c>
      <c r="K1515" s="67" t="s">
        <v>106</v>
      </c>
      <c r="L1515" s="162">
        <f t="shared" ref="L1515:L1516" si="563">M1515</f>
        <v>2305916</v>
      </c>
      <c r="M1515" s="88">
        <v>2305916</v>
      </c>
      <c r="N1515" s="63"/>
      <c r="O1515" s="63"/>
      <c r="P1515" s="63"/>
      <c r="Q1515" s="451">
        <f t="shared" si="547"/>
        <v>2305916</v>
      </c>
    </row>
    <row r="1516" spans="1:17" ht="31.5">
      <c r="A1516" s="466"/>
      <c r="B1516" s="62">
        <v>71916000</v>
      </c>
      <c r="C1516" s="211" t="s">
        <v>375</v>
      </c>
      <c r="D1516" s="211"/>
      <c r="E1516" s="112"/>
      <c r="F1516" s="49"/>
      <c r="G1516" s="64"/>
      <c r="H1516" s="63"/>
      <c r="I1516" s="49"/>
      <c r="J1516" s="423" t="s">
        <v>101</v>
      </c>
      <c r="K1516" s="67" t="s">
        <v>102</v>
      </c>
      <c r="L1516" s="162">
        <f t="shared" si="563"/>
        <v>4469787</v>
      </c>
      <c r="M1516" s="88">
        <v>4469787</v>
      </c>
      <c r="N1516" s="63"/>
      <c r="O1516" s="63"/>
      <c r="P1516" s="63"/>
      <c r="Q1516" s="451">
        <f t="shared" si="547"/>
        <v>4469787</v>
      </c>
    </row>
    <row r="1517" spans="1:17" ht="31.5">
      <c r="A1517" s="467"/>
      <c r="B1517" s="62">
        <v>71916000</v>
      </c>
      <c r="C1517" s="211" t="s">
        <v>375</v>
      </c>
      <c r="D1517" s="211"/>
      <c r="E1517" s="112"/>
      <c r="F1517" s="49"/>
      <c r="G1517" s="64"/>
      <c r="H1517" s="63"/>
      <c r="I1517" s="49"/>
      <c r="J1517" s="423" t="s">
        <v>100</v>
      </c>
      <c r="K1517" s="64" t="s">
        <v>181</v>
      </c>
      <c r="L1517" s="451">
        <f>ROUND((L1516+L1515+L1514)*2.14%,2)</f>
        <v>181265.15</v>
      </c>
      <c r="M1517" s="451">
        <f t="shared" ref="M1517" si="564">L1517</f>
        <v>181265.15</v>
      </c>
      <c r="N1517" s="63"/>
      <c r="O1517" s="63"/>
      <c r="P1517" s="63"/>
      <c r="Q1517" s="451">
        <f t="shared" si="547"/>
        <v>181265.15</v>
      </c>
    </row>
    <row r="1518" spans="1:17" ht="31.5">
      <c r="A1518" s="471">
        <v>14</v>
      </c>
      <c r="B1518" s="62">
        <v>71916000</v>
      </c>
      <c r="C1518" s="211" t="s">
        <v>375</v>
      </c>
      <c r="D1518" s="211" t="s">
        <v>30</v>
      </c>
      <c r="E1518" s="211" t="s">
        <v>92</v>
      </c>
      <c r="F1518" s="49">
        <v>9</v>
      </c>
      <c r="G1518" s="64" t="s">
        <v>38</v>
      </c>
      <c r="H1518" s="63">
        <v>2831</v>
      </c>
      <c r="I1518" s="49">
        <v>160</v>
      </c>
      <c r="J1518" s="423" t="s">
        <v>39</v>
      </c>
      <c r="K1518" s="431" t="s">
        <v>2</v>
      </c>
      <c r="L1518" s="88">
        <f>L1519+L1520+L1521+L1522</f>
        <v>6305145.0999999996</v>
      </c>
      <c r="M1518" s="88">
        <f t="shared" ref="M1518:P1518" si="565">M1519+M1520+M1521+M1522</f>
        <v>6305145.0999999996</v>
      </c>
      <c r="N1518" s="88">
        <f t="shared" si="565"/>
        <v>0</v>
      </c>
      <c r="O1518" s="88">
        <f t="shared" si="565"/>
        <v>0</v>
      </c>
      <c r="P1518" s="88">
        <f t="shared" si="565"/>
        <v>0</v>
      </c>
      <c r="Q1518" s="451">
        <f t="shared" si="547"/>
        <v>6305145.0999999996</v>
      </c>
    </row>
    <row r="1519" spans="1:17" ht="31.5">
      <c r="A1519" s="472"/>
      <c r="B1519" s="62">
        <v>71916000</v>
      </c>
      <c r="C1519" s="211" t="s">
        <v>375</v>
      </c>
      <c r="D1519" s="211"/>
      <c r="E1519" s="211"/>
      <c r="F1519" s="49"/>
      <c r="G1519" s="64"/>
      <c r="H1519" s="63"/>
      <c r="I1519" s="49"/>
      <c r="J1519" s="423" t="s">
        <v>103</v>
      </c>
      <c r="K1519" s="67" t="s">
        <v>104</v>
      </c>
      <c r="L1519" s="88">
        <f>M1519</f>
        <v>1635153</v>
      </c>
      <c r="M1519" s="88">
        <v>1635153</v>
      </c>
      <c r="N1519" s="63"/>
      <c r="O1519" s="63"/>
      <c r="P1519" s="63"/>
      <c r="Q1519" s="451">
        <f t="shared" si="547"/>
        <v>1635153</v>
      </c>
    </row>
    <row r="1520" spans="1:17" ht="31.5">
      <c r="A1520" s="472"/>
      <c r="B1520" s="62">
        <v>71916000</v>
      </c>
      <c r="C1520" s="211" t="s">
        <v>375</v>
      </c>
      <c r="D1520" s="211"/>
      <c r="E1520" s="211"/>
      <c r="F1520" s="49"/>
      <c r="G1520" s="64"/>
      <c r="H1520" s="63"/>
      <c r="I1520" s="49"/>
      <c r="J1520" s="423" t="s">
        <v>105</v>
      </c>
      <c r="K1520" s="67" t="s">
        <v>106</v>
      </c>
      <c r="L1520" s="88">
        <f t="shared" ref="L1520:L1521" si="566">M1520</f>
        <v>224983</v>
      </c>
      <c r="M1520" s="88">
        <v>224983</v>
      </c>
      <c r="N1520" s="63"/>
      <c r="O1520" s="63"/>
      <c r="P1520" s="63"/>
      <c r="Q1520" s="451">
        <f t="shared" si="547"/>
        <v>224983</v>
      </c>
    </row>
    <row r="1521" spans="1:17" ht="31.5">
      <c r="A1521" s="472"/>
      <c r="B1521" s="62">
        <v>71916000</v>
      </c>
      <c r="C1521" s="211" t="s">
        <v>375</v>
      </c>
      <c r="D1521" s="68"/>
      <c r="E1521" s="68"/>
      <c r="F1521" s="69"/>
      <c r="G1521" s="50"/>
      <c r="H1521" s="451"/>
      <c r="I1521" s="49"/>
      <c r="J1521" s="423" t="s">
        <v>101</v>
      </c>
      <c r="K1521" s="67" t="s">
        <v>102</v>
      </c>
      <c r="L1521" s="88">
        <f t="shared" si="566"/>
        <v>4312906</v>
      </c>
      <c r="M1521" s="88">
        <v>4312906</v>
      </c>
      <c r="N1521" s="403"/>
      <c r="O1521" s="403"/>
      <c r="P1521" s="403"/>
      <c r="Q1521" s="451">
        <f t="shared" si="547"/>
        <v>4312906</v>
      </c>
    </row>
    <row r="1522" spans="1:17" ht="31.5">
      <c r="A1522" s="473"/>
      <c r="B1522" s="62">
        <v>71916000</v>
      </c>
      <c r="C1522" s="211" t="s">
        <v>375</v>
      </c>
      <c r="D1522" s="68"/>
      <c r="E1522" s="68"/>
      <c r="F1522" s="69"/>
      <c r="G1522" s="50"/>
      <c r="H1522" s="451"/>
      <c r="I1522" s="49"/>
      <c r="J1522" s="423" t="s">
        <v>100</v>
      </c>
      <c r="K1522" s="64" t="s">
        <v>181</v>
      </c>
      <c r="L1522" s="451">
        <f>ROUND((L1521+L1520+L1519)*2.14%,2)</f>
        <v>132103.1</v>
      </c>
      <c r="M1522" s="451">
        <f t="shared" ref="M1522" si="567">L1522</f>
        <v>132103.1</v>
      </c>
      <c r="N1522" s="403"/>
      <c r="O1522" s="403"/>
      <c r="P1522" s="403"/>
      <c r="Q1522" s="451">
        <f t="shared" si="547"/>
        <v>132103.1</v>
      </c>
    </row>
    <row r="1523" spans="1:17" ht="31.5">
      <c r="A1523" s="471">
        <v>15</v>
      </c>
      <c r="B1523" s="62">
        <v>71916000</v>
      </c>
      <c r="C1523" s="211" t="s">
        <v>375</v>
      </c>
      <c r="D1523" s="211" t="s">
        <v>30</v>
      </c>
      <c r="E1523" s="211" t="s">
        <v>92</v>
      </c>
      <c r="F1523" s="49">
        <v>14</v>
      </c>
      <c r="G1523" s="64" t="s">
        <v>38</v>
      </c>
      <c r="H1523" s="63">
        <v>2915.1</v>
      </c>
      <c r="I1523" s="49">
        <v>168</v>
      </c>
      <c r="J1523" s="423" t="s">
        <v>39</v>
      </c>
      <c r="K1523" s="431" t="s">
        <v>2</v>
      </c>
      <c r="L1523" s="88">
        <f>L1524+L1525+L1526+L1527</f>
        <v>8259105.7699999996</v>
      </c>
      <c r="M1523" s="88">
        <f t="shared" ref="M1523:P1523" si="568">M1524+M1525+M1526+M1527</f>
        <v>8259105.7699999996</v>
      </c>
      <c r="N1523" s="88">
        <f t="shared" si="568"/>
        <v>0</v>
      </c>
      <c r="O1523" s="88">
        <f t="shared" si="568"/>
        <v>0</v>
      </c>
      <c r="P1523" s="88">
        <f t="shared" si="568"/>
        <v>0</v>
      </c>
      <c r="Q1523" s="451">
        <f t="shared" si="547"/>
        <v>8259105.7699999996</v>
      </c>
    </row>
    <row r="1524" spans="1:17" ht="31.5">
      <c r="A1524" s="472"/>
      <c r="B1524" s="62">
        <v>71916000</v>
      </c>
      <c r="C1524" s="211" t="s">
        <v>375</v>
      </c>
      <c r="D1524" s="211"/>
      <c r="E1524" s="211"/>
      <c r="F1524" s="49"/>
      <c r="G1524" s="64"/>
      <c r="H1524" s="63"/>
      <c r="I1524" s="49"/>
      <c r="J1524" s="423" t="s">
        <v>103</v>
      </c>
      <c r="K1524" s="67" t="s">
        <v>104</v>
      </c>
      <c r="L1524" s="88">
        <f>M1524</f>
        <v>1683548</v>
      </c>
      <c r="M1524" s="88">
        <v>1683548</v>
      </c>
      <c r="N1524" s="63"/>
      <c r="O1524" s="63"/>
      <c r="P1524" s="63"/>
      <c r="Q1524" s="451">
        <f t="shared" si="547"/>
        <v>1683548</v>
      </c>
    </row>
    <row r="1525" spans="1:17" ht="31.5">
      <c r="A1525" s="472"/>
      <c r="B1525" s="62">
        <v>71916000</v>
      </c>
      <c r="C1525" s="211" t="s">
        <v>375</v>
      </c>
      <c r="D1525" s="211"/>
      <c r="E1525" s="211"/>
      <c r="F1525" s="49"/>
      <c r="G1525" s="64"/>
      <c r="H1525" s="63"/>
      <c r="I1525" s="49"/>
      <c r="J1525" s="423" t="s">
        <v>105</v>
      </c>
      <c r="K1525" s="67" t="s">
        <v>106</v>
      </c>
      <c r="L1525" s="88">
        <f t="shared" ref="L1525" si="569">M1525</f>
        <v>2290836</v>
      </c>
      <c r="M1525" s="88">
        <v>2290836</v>
      </c>
      <c r="N1525" s="63"/>
      <c r="O1525" s="63"/>
      <c r="P1525" s="63"/>
      <c r="Q1525" s="451">
        <f t="shared" si="547"/>
        <v>2290836</v>
      </c>
    </row>
    <row r="1526" spans="1:17" ht="31.5">
      <c r="A1526" s="472"/>
      <c r="B1526" s="62">
        <v>71916000</v>
      </c>
      <c r="C1526" s="211" t="s">
        <v>375</v>
      </c>
      <c r="D1526" s="68"/>
      <c r="E1526" s="68"/>
      <c r="F1526" s="69"/>
      <c r="G1526" s="50"/>
      <c r="H1526" s="451"/>
      <c r="I1526" s="49"/>
      <c r="J1526" s="423" t="s">
        <v>101</v>
      </c>
      <c r="K1526" s="67" t="s">
        <v>102</v>
      </c>
      <c r="L1526" s="88">
        <v>4111680</v>
      </c>
      <c r="M1526" s="88">
        <v>4111680</v>
      </c>
      <c r="N1526" s="403"/>
      <c r="O1526" s="403"/>
      <c r="P1526" s="403"/>
      <c r="Q1526" s="451">
        <f t="shared" si="547"/>
        <v>4111680</v>
      </c>
    </row>
    <row r="1527" spans="1:17" ht="31.5">
      <c r="A1527" s="473"/>
      <c r="B1527" s="62">
        <v>71916000</v>
      </c>
      <c r="C1527" s="211" t="s">
        <v>375</v>
      </c>
      <c r="D1527" s="68"/>
      <c r="E1527" s="68"/>
      <c r="F1527" s="69"/>
      <c r="G1527" s="50"/>
      <c r="H1527" s="451"/>
      <c r="I1527" s="49"/>
      <c r="J1527" s="423" t="s">
        <v>100</v>
      </c>
      <c r="K1527" s="64" t="s">
        <v>181</v>
      </c>
      <c r="L1527" s="451">
        <f>ROUND((L1526+L1525+L1524)*2.14%,2)</f>
        <v>173041.77</v>
      </c>
      <c r="M1527" s="451">
        <f t="shared" ref="M1527" si="570">L1527</f>
        <v>173041.77</v>
      </c>
      <c r="N1527" s="403"/>
      <c r="O1527" s="403"/>
      <c r="P1527" s="403"/>
      <c r="Q1527" s="451">
        <f t="shared" si="547"/>
        <v>173041.77</v>
      </c>
    </row>
    <row r="1528" spans="1:17" ht="31.5">
      <c r="A1528" s="471">
        <v>16</v>
      </c>
      <c r="B1528" s="62">
        <v>71916000</v>
      </c>
      <c r="C1528" s="211" t="s">
        <v>375</v>
      </c>
      <c r="D1528" s="211" t="s">
        <v>30</v>
      </c>
      <c r="E1528" s="211" t="s">
        <v>92</v>
      </c>
      <c r="F1528" s="49">
        <v>15</v>
      </c>
      <c r="G1528" s="64" t="s">
        <v>38</v>
      </c>
      <c r="H1528" s="63">
        <v>5785.6</v>
      </c>
      <c r="I1528" s="49">
        <v>269</v>
      </c>
      <c r="J1528" s="423" t="s">
        <v>39</v>
      </c>
      <c r="K1528" s="431" t="s">
        <v>2</v>
      </c>
      <c r="L1528" s="88">
        <f>L1529+L1530+L1531+L1532</f>
        <v>16916181.66</v>
      </c>
      <c r="M1528" s="88">
        <f t="shared" ref="M1528:P1528" si="571">M1529+M1530+M1531+M1532</f>
        <v>16916181.66</v>
      </c>
      <c r="N1528" s="88">
        <f t="shared" si="571"/>
        <v>0</v>
      </c>
      <c r="O1528" s="88">
        <f t="shared" si="571"/>
        <v>0</v>
      </c>
      <c r="P1528" s="88">
        <f t="shared" si="571"/>
        <v>0</v>
      </c>
      <c r="Q1528" s="451">
        <f t="shared" si="547"/>
        <v>16916181.66</v>
      </c>
    </row>
    <row r="1529" spans="1:17" ht="31.5">
      <c r="A1529" s="472"/>
      <c r="B1529" s="62">
        <v>71916000</v>
      </c>
      <c r="C1529" s="211" t="s">
        <v>375</v>
      </c>
      <c r="D1529" s="211"/>
      <c r="E1529" s="211"/>
      <c r="F1529" s="49"/>
      <c r="G1529" s="64"/>
      <c r="H1529" s="63"/>
      <c r="I1529" s="49"/>
      <c r="J1529" s="423" t="s">
        <v>103</v>
      </c>
      <c r="K1529" s="67" t="s">
        <v>104</v>
      </c>
      <c r="L1529" s="88">
        <f>M1529</f>
        <v>3313455</v>
      </c>
      <c r="M1529" s="88">
        <v>3313455</v>
      </c>
      <c r="N1529" s="63"/>
      <c r="O1529" s="63"/>
      <c r="P1529" s="63"/>
      <c r="Q1529" s="451">
        <f t="shared" si="547"/>
        <v>3313455</v>
      </c>
    </row>
    <row r="1530" spans="1:17" ht="31.5">
      <c r="A1530" s="472"/>
      <c r="B1530" s="62">
        <v>71916000</v>
      </c>
      <c r="C1530" s="211" t="s">
        <v>375</v>
      </c>
      <c r="D1530" s="211"/>
      <c r="E1530" s="211"/>
      <c r="F1530" s="49"/>
      <c r="G1530" s="64"/>
      <c r="H1530" s="63"/>
      <c r="I1530" s="49"/>
      <c r="J1530" s="423" t="s">
        <v>105</v>
      </c>
      <c r="K1530" s="67" t="s">
        <v>106</v>
      </c>
      <c r="L1530" s="88">
        <f t="shared" ref="L1530:L1531" si="572">M1530</f>
        <v>4508681</v>
      </c>
      <c r="M1530" s="88">
        <v>4508681</v>
      </c>
      <c r="N1530" s="63"/>
      <c r="O1530" s="63"/>
      <c r="P1530" s="63"/>
      <c r="Q1530" s="451">
        <f t="shared" si="547"/>
        <v>4508681</v>
      </c>
    </row>
    <row r="1531" spans="1:17" ht="31.5">
      <c r="A1531" s="472"/>
      <c r="B1531" s="62">
        <v>71916000</v>
      </c>
      <c r="C1531" s="211" t="s">
        <v>375</v>
      </c>
      <c r="D1531" s="68"/>
      <c r="E1531" s="68"/>
      <c r="F1531" s="69"/>
      <c r="G1531" s="50"/>
      <c r="H1531" s="451"/>
      <c r="I1531" s="49"/>
      <c r="J1531" s="423" t="s">
        <v>101</v>
      </c>
      <c r="K1531" s="67" t="s">
        <v>102</v>
      </c>
      <c r="L1531" s="88">
        <f t="shared" si="572"/>
        <v>8739624</v>
      </c>
      <c r="M1531" s="88">
        <v>8739624</v>
      </c>
      <c r="N1531" s="403"/>
      <c r="O1531" s="403"/>
      <c r="P1531" s="403"/>
      <c r="Q1531" s="451">
        <f t="shared" si="547"/>
        <v>8739624</v>
      </c>
    </row>
    <row r="1532" spans="1:17" ht="31.5">
      <c r="A1532" s="473"/>
      <c r="B1532" s="62">
        <v>71916000</v>
      </c>
      <c r="C1532" s="211" t="s">
        <v>375</v>
      </c>
      <c r="D1532" s="68"/>
      <c r="E1532" s="68"/>
      <c r="F1532" s="69"/>
      <c r="G1532" s="50"/>
      <c r="H1532" s="451"/>
      <c r="I1532" s="49"/>
      <c r="J1532" s="423" t="s">
        <v>100</v>
      </c>
      <c r="K1532" s="64" t="s">
        <v>181</v>
      </c>
      <c r="L1532" s="451">
        <f>ROUND((L1531+L1530+L1529)*2.14%,2)</f>
        <v>354421.66</v>
      </c>
      <c r="M1532" s="451">
        <f t="shared" ref="M1532" si="573">L1532</f>
        <v>354421.66</v>
      </c>
      <c r="N1532" s="403"/>
      <c r="O1532" s="403"/>
      <c r="P1532" s="403"/>
      <c r="Q1532" s="451">
        <f t="shared" si="547"/>
        <v>354421.66</v>
      </c>
    </row>
    <row r="1533" spans="1:17" ht="31.5">
      <c r="A1533" s="471">
        <v>17</v>
      </c>
      <c r="B1533" s="62">
        <v>71916000</v>
      </c>
      <c r="C1533" s="211" t="s">
        <v>375</v>
      </c>
      <c r="D1533" s="211" t="s">
        <v>30</v>
      </c>
      <c r="E1533" s="211" t="s">
        <v>92</v>
      </c>
      <c r="F1533" s="64" t="s">
        <v>175</v>
      </c>
      <c r="G1533" s="64" t="s">
        <v>38</v>
      </c>
      <c r="H1533" s="63">
        <v>4382.3999999999996</v>
      </c>
      <c r="I1533" s="49">
        <v>187</v>
      </c>
      <c r="J1533" s="423" t="s">
        <v>39</v>
      </c>
      <c r="K1533" s="431" t="s">
        <v>2</v>
      </c>
      <c r="L1533" s="88">
        <f>L1534+L1535</f>
        <v>181476.52</v>
      </c>
      <c r="M1533" s="88">
        <f t="shared" ref="M1533:P1533" si="574">M1534+M1535</f>
        <v>20000</v>
      </c>
      <c r="N1533" s="88">
        <f t="shared" si="574"/>
        <v>0</v>
      </c>
      <c r="O1533" s="88">
        <f t="shared" si="574"/>
        <v>153402.69</v>
      </c>
      <c r="P1533" s="88">
        <f t="shared" si="574"/>
        <v>8073.83</v>
      </c>
      <c r="Q1533" s="451">
        <f t="shared" si="547"/>
        <v>181476.52</v>
      </c>
    </row>
    <row r="1534" spans="1:17" ht="53.45" customHeight="1">
      <c r="A1534" s="472"/>
      <c r="B1534" s="62">
        <v>71916000</v>
      </c>
      <c r="C1534" s="211" t="s">
        <v>375</v>
      </c>
      <c r="D1534" s="211"/>
      <c r="E1534" s="211"/>
      <c r="F1534" s="49"/>
      <c r="G1534" s="64"/>
      <c r="H1534" s="63"/>
      <c r="I1534" s="49"/>
      <c r="J1534" s="423" t="s">
        <v>48</v>
      </c>
      <c r="K1534" s="67" t="s">
        <v>40</v>
      </c>
      <c r="L1534" s="88">
        <v>161476.51999999999</v>
      </c>
      <c r="M1534" s="88"/>
      <c r="N1534" s="63"/>
      <c r="O1534" s="403">
        <f>ROUND(L1534*0.95,2)</f>
        <v>153402.69</v>
      </c>
      <c r="P1534" s="403">
        <f>ROUND(L1534*0.05,2)</f>
        <v>8073.83</v>
      </c>
      <c r="Q1534" s="451">
        <f t="shared" si="547"/>
        <v>161476.51999999999</v>
      </c>
    </row>
    <row r="1535" spans="1:17" ht="97.5" customHeight="1">
      <c r="A1535" s="473"/>
      <c r="B1535" s="62">
        <v>71916000</v>
      </c>
      <c r="C1535" s="211" t="s">
        <v>375</v>
      </c>
      <c r="D1535" s="211"/>
      <c r="E1535" s="211"/>
      <c r="F1535" s="49"/>
      <c r="G1535" s="64"/>
      <c r="H1535" s="63"/>
      <c r="I1535" s="49"/>
      <c r="J1535" s="423" t="s">
        <v>352</v>
      </c>
      <c r="K1535" s="67" t="s">
        <v>185</v>
      </c>
      <c r="L1535" s="409">
        <v>20000</v>
      </c>
      <c r="M1535" s="88">
        <v>20000</v>
      </c>
      <c r="N1535" s="63"/>
      <c r="O1535" s="63"/>
      <c r="P1535" s="63"/>
      <c r="Q1535" s="451">
        <f t="shared" si="547"/>
        <v>20000</v>
      </c>
    </row>
    <row r="1536" spans="1:17" ht="31.5">
      <c r="A1536" s="465">
        <v>18</v>
      </c>
      <c r="B1536" s="65">
        <v>71916000</v>
      </c>
      <c r="C1536" s="211" t="s">
        <v>375</v>
      </c>
      <c r="D1536" s="423" t="s">
        <v>30</v>
      </c>
      <c r="E1536" s="423" t="s">
        <v>176</v>
      </c>
      <c r="F1536" s="49">
        <v>10</v>
      </c>
      <c r="G1536" s="50" t="s">
        <v>38</v>
      </c>
      <c r="H1536" s="63">
        <v>10853</v>
      </c>
      <c r="I1536" s="49">
        <v>464</v>
      </c>
      <c r="J1536" s="423" t="s">
        <v>39</v>
      </c>
      <c r="K1536" s="431" t="s">
        <v>2</v>
      </c>
      <c r="L1536" s="88">
        <f>L1537+L1538</f>
        <v>724502.72</v>
      </c>
      <c r="M1536" s="88">
        <f t="shared" ref="M1536:P1536" si="575">M1537+M1538</f>
        <v>20000</v>
      </c>
      <c r="N1536" s="88">
        <f t="shared" si="575"/>
        <v>0</v>
      </c>
      <c r="O1536" s="88">
        <f t="shared" si="575"/>
        <v>669277.57999999996</v>
      </c>
      <c r="P1536" s="88">
        <f t="shared" si="575"/>
        <v>35225.14</v>
      </c>
      <c r="Q1536" s="451">
        <f t="shared" si="547"/>
        <v>724502.72</v>
      </c>
    </row>
    <row r="1537" spans="1:17" ht="63">
      <c r="A1537" s="466"/>
      <c r="B1537" s="65">
        <v>71916000</v>
      </c>
      <c r="C1537" s="211" t="s">
        <v>375</v>
      </c>
      <c r="D1537" s="68"/>
      <c r="E1537" s="68"/>
      <c r="F1537" s="69"/>
      <c r="G1537" s="50"/>
      <c r="H1537" s="451"/>
      <c r="I1537" s="49"/>
      <c r="J1537" s="423" t="s">
        <v>48</v>
      </c>
      <c r="K1537" s="67" t="s">
        <v>40</v>
      </c>
      <c r="L1537" s="88">
        <v>704502.72</v>
      </c>
      <c r="M1537" s="88"/>
      <c r="N1537" s="403"/>
      <c r="O1537" s="403">
        <f>ROUND(L1537*0.95,2)</f>
        <v>669277.57999999996</v>
      </c>
      <c r="P1537" s="403">
        <f>ROUND(L1537*0.05,2)</f>
        <v>35225.14</v>
      </c>
      <c r="Q1537" s="451">
        <f t="shared" si="547"/>
        <v>704502.72</v>
      </c>
    </row>
    <row r="1538" spans="1:17" ht="99.75" customHeight="1">
      <c r="A1538" s="466"/>
      <c r="B1538" s="65">
        <v>71916000</v>
      </c>
      <c r="C1538" s="211" t="s">
        <v>375</v>
      </c>
      <c r="D1538" s="423"/>
      <c r="E1538" s="423"/>
      <c r="F1538" s="49"/>
      <c r="G1538" s="50"/>
      <c r="H1538" s="63"/>
      <c r="I1538" s="49"/>
      <c r="J1538" s="423" t="s">
        <v>352</v>
      </c>
      <c r="K1538" s="67" t="s">
        <v>185</v>
      </c>
      <c r="L1538" s="409">
        <v>20000</v>
      </c>
      <c r="M1538" s="88">
        <v>20000</v>
      </c>
      <c r="N1538" s="88"/>
      <c r="O1538" s="88"/>
      <c r="P1538" s="88"/>
      <c r="Q1538" s="451">
        <f t="shared" si="547"/>
        <v>20000</v>
      </c>
    </row>
    <row r="1539" spans="1:17" ht="31.5">
      <c r="A1539" s="465">
        <v>19</v>
      </c>
      <c r="B1539" s="65">
        <v>71916000</v>
      </c>
      <c r="C1539" s="211" t="s">
        <v>375</v>
      </c>
      <c r="D1539" s="423" t="s">
        <v>30</v>
      </c>
      <c r="E1539" s="423" t="s">
        <v>244</v>
      </c>
      <c r="F1539" s="49">
        <v>3</v>
      </c>
      <c r="G1539" s="50" t="s">
        <v>38</v>
      </c>
      <c r="H1539" s="63">
        <v>1077.0999999999999</v>
      </c>
      <c r="I1539" s="49">
        <v>23</v>
      </c>
      <c r="J1539" s="423" t="s">
        <v>39</v>
      </c>
      <c r="K1539" s="431" t="s">
        <v>2</v>
      </c>
      <c r="L1539" s="88">
        <f>L1540+L1541</f>
        <v>192660.86</v>
      </c>
      <c r="M1539" s="88">
        <f t="shared" ref="M1539:P1539" si="576">M1540+M1541</f>
        <v>20000</v>
      </c>
      <c r="N1539" s="88">
        <f t="shared" si="576"/>
        <v>0</v>
      </c>
      <c r="O1539" s="88">
        <f t="shared" si="576"/>
        <v>164027.82</v>
      </c>
      <c r="P1539" s="88">
        <f t="shared" si="576"/>
        <v>8633.0400000000009</v>
      </c>
      <c r="Q1539" s="451">
        <f t="shared" si="547"/>
        <v>192660.86000000002</v>
      </c>
    </row>
    <row r="1540" spans="1:17" ht="63">
      <c r="A1540" s="466"/>
      <c r="B1540" s="65">
        <v>71916000</v>
      </c>
      <c r="C1540" s="211" t="s">
        <v>375</v>
      </c>
      <c r="D1540" s="68"/>
      <c r="E1540" s="68"/>
      <c r="F1540" s="69"/>
      <c r="G1540" s="50"/>
      <c r="H1540" s="451"/>
      <c r="I1540" s="49"/>
      <c r="J1540" s="423" t="s">
        <v>48</v>
      </c>
      <c r="K1540" s="67" t="s">
        <v>40</v>
      </c>
      <c r="L1540" s="88">
        <v>172660.86</v>
      </c>
      <c r="M1540" s="88"/>
      <c r="N1540" s="403"/>
      <c r="O1540" s="403">
        <f>ROUND(L1540*0.95,2)</f>
        <v>164027.82</v>
      </c>
      <c r="P1540" s="403">
        <f>ROUND(L1540*0.05,2)</f>
        <v>8633.0400000000009</v>
      </c>
      <c r="Q1540" s="451">
        <f t="shared" si="547"/>
        <v>172660.86000000002</v>
      </c>
    </row>
    <row r="1541" spans="1:17" ht="104.25" customHeight="1">
      <c r="A1541" s="466"/>
      <c r="B1541" s="65">
        <v>71916000</v>
      </c>
      <c r="C1541" s="211" t="s">
        <v>375</v>
      </c>
      <c r="D1541" s="423"/>
      <c r="E1541" s="423"/>
      <c r="F1541" s="49"/>
      <c r="G1541" s="50"/>
      <c r="H1541" s="63"/>
      <c r="I1541" s="49"/>
      <c r="J1541" s="423" t="s">
        <v>352</v>
      </c>
      <c r="K1541" s="67" t="s">
        <v>185</v>
      </c>
      <c r="L1541" s="409">
        <v>20000</v>
      </c>
      <c r="M1541" s="88">
        <v>20000</v>
      </c>
      <c r="N1541" s="88"/>
      <c r="O1541" s="88"/>
      <c r="P1541" s="88"/>
      <c r="Q1541" s="451">
        <f t="shared" si="547"/>
        <v>20000</v>
      </c>
    </row>
    <row r="1542" spans="1:17" ht="31.5">
      <c r="A1542" s="471">
        <v>20</v>
      </c>
      <c r="B1542" s="62">
        <v>71916000</v>
      </c>
      <c r="C1542" s="211" t="s">
        <v>375</v>
      </c>
      <c r="D1542" s="211" t="s">
        <v>30</v>
      </c>
      <c r="E1542" s="183" t="s">
        <v>170</v>
      </c>
      <c r="F1542" s="46">
        <v>5</v>
      </c>
      <c r="G1542" s="64" t="s">
        <v>38</v>
      </c>
      <c r="H1542" s="453">
        <v>7183.8</v>
      </c>
      <c r="I1542" s="46">
        <v>277</v>
      </c>
      <c r="J1542" s="423" t="s">
        <v>39</v>
      </c>
      <c r="K1542" s="64" t="s">
        <v>2</v>
      </c>
      <c r="L1542" s="409">
        <f>L1543+L1544+L1545</f>
        <v>9605316.0800000001</v>
      </c>
      <c r="M1542" s="409">
        <f t="shared" ref="M1542:P1542" si="577">M1543+M1544+M1545</f>
        <v>9605316.0800000001</v>
      </c>
      <c r="N1542" s="409">
        <f t="shared" si="577"/>
        <v>0</v>
      </c>
      <c r="O1542" s="409">
        <f t="shared" si="577"/>
        <v>0</v>
      </c>
      <c r="P1542" s="409">
        <f t="shared" si="577"/>
        <v>0</v>
      </c>
      <c r="Q1542" s="451">
        <f t="shared" si="547"/>
        <v>9605316.0800000001</v>
      </c>
    </row>
    <row r="1543" spans="1:17" ht="31.5">
      <c r="A1543" s="472"/>
      <c r="B1543" s="62">
        <v>71916000</v>
      </c>
      <c r="C1543" s="211" t="s">
        <v>375</v>
      </c>
      <c r="D1543" s="211"/>
      <c r="E1543" s="183"/>
      <c r="F1543" s="46"/>
      <c r="G1543" s="64"/>
      <c r="H1543" s="453"/>
      <c r="I1543" s="46"/>
      <c r="J1543" s="423" t="s">
        <v>103</v>
      </c>
      <c r="K1543" s="67" t="s">
        <v>104</v>
      </c>
      <c r="L1543" s="88">
        <f>M1543</f>
        <v>4477383</v>
      </c>
      <c r="M1543" s="88">
        <v>4477383</v>
      </c>
      <c r="N1543" s="63"/>
      <c r="O1543" s="63"/>
      <c r="P1543" s="63"/>
      <c r="Q1543" s="451">
        <f t="shared" si="547"/>
        <v>4477383</v>
      </c>
    </row>
    <row r="1544" spans="1:17" ht="31.5">
      <c r="A1544" s="472"/>
      <c r="B1544" s="62">
        <v>71916000</v>
      </c>
      <c r="C1544" s="211" t="s">
        <v>375</v>
      </c>
      <c r="D1544" s="211"/>
      <c r="E1544" s="183"/>
      <c r="F1544" s="46"/>
      <c r="G1544" s="64"/>
      <c r="H1544" s="453"/>
      <c r="I1544" s="46"/>
      <c r="J1544" s="423" t="s">
        <v>105</v>
      </c>
      <c r="K1544" s="67" t="s">
        <v>106</v>
      </c>
      <c r="L1544" s="88">
        <f t="shared" ref="L1544" si="578">M1544</f>
        <v>4926686</v>
      </c>
      <c r="M1544" s="88">
        <v>4926686</v>
      </c>
      <c r="N1544" s="63"/>
      <c r="O1544" s="63"/>
      <c r="P1544" s="63"/>
      <c r="Q1544" s="451">
        <f t="shared" si="547"/>
        <v>4926686</v>
      </c>
    </row>
    <row r="1545" spans="1:17" ht="31.5">
      <c r="A1545" s="473"/>
      <c r="B1545" s="62">
        <v>71916000</v>
      </c>
      <c r="C1545" s="211" t="s">
        <v>375</v>
      </c>
      <c r="D1545" s="211"/>
      <c r="E1545" s="183"/>
      <c r="F1545" s="46"/>
      <c r="G1545" s="64"/>
      <c r="H1545" s="453"/>
      <c r="I1545" s="46"/>
      <c r="J1545" s="423" t="s">
        <v>100</v>
      </c>
      <c r="K1545" s="64" t="s">
        <v>181</v>
      </c>
      <c r="L1545" s="451">
        <f>ROUND((L1544+L1543)*2.14%,2)</f>
        <v>201247.08</v>
      </c>
      <c r="M1545" s="451">
        <f t="shared" ref="M1545" si="579">L1545</f>
        <v>201247.08</v>
      </c>
      <c r="N1545" s="63"/>
      <c r="O1545" s="63"/>
      <c r="P1545" s="63"/>
      <c r="Q1545" s="451">
        <f t="shared" si="547"/>
        <v>201247.08</v>
      </c>
    </row>
    <row r="1546" spans="1:17" ht="31.5">
      <c r="A1546" s="465">
        <v>21</v>
      </c>
      <c r="B1546" s="65">
        <v>71916000</v>
      </c>
      <c r="C1546" s="211" t="s">
        <v>375</v>
      </c>
      <c r="D1546" s="423" t="s">
        <v>30</v>
      </c>
      <c r="E1546" s="423" t="s">
        <v>170</v>
      </c>
      <c r="F1546" s="49">
        <v>6</v>
      </c>
      <c r="G1546" s="50" t="s">
        <v>38</v>
      </c>
      <c r="H1546" s="63">
        <v>1934.3</v>
      </c>
      <c r="I1546" s="49">
        <v>73</v>
      </c>
      <c r="J1546" s="423" t="s">
        <v>39</v>
      </c>
      <c r="K1546" s="431" t="s">
        <v>2</v>
      </c>
      <c r="L1546" s="88">
        <f>L1547+L1548</f>
        <v>188408.34</v>
      </c>
      <c r="M1546" s="88">
        <f t="shared" ref="M1546:P1546" si="580">M1547+M1548</f>
        <v>20000</v>
      </c>
      <c r="N1546" s="88">
        <f t="shared" si="580"/>
        <v>0</v>
      </c>
      <c r="O1546" s="88">
        <f t="shared" si="580"/>
        <v>159987.92000000001</v>
      </c>
      <c r="P1546" s="88">
        <f t="shared" si="580"/>
        <v>8420.42</v>
      </c>
      <c r="Q1546" s="451">
        <f t="shared" si="547"/>
        <v>188408.34000000003</v>
      </c>
    </row>
    <row r="1547" spans="1:17" ht="63">
      <c r="A1547" s="466"/>
      <c r="B1547" s="65">
        <v>71916000</v>
      </c>
      <c r="C1547" s="211" t="s">
        <v>375</v>
      </c>
      <c r="D1547" s="423"/>
      <c r="E1547" s="423"/>
      <c r="F1547" s="49"/>
      <c r="G1547" s="50"/>
      <c r="H1547" s="63"/>
      <c r="I1547" s="49"/>
      <c r="J1547" s="423" t="s">
        <v>48</v>
      </c>
      <c r="K1547" s="67" t="s">
        <v>40</v>
      </c>
      <c r="L1547" s="88">
        <v>168408.34</v>
      </c>
      <c r="M1547" s="88"/>
      <c r="N1547" s="88"/>
      <c r="O1547" s="403">
        <f>ROUND(L1547*0.95,2)</f>
        <v>159987.92000000001</v>
      </c>
      <c r="P1547" s="403">
        <f>ROUND(L1547*0.05,2)</f>
        <v>8420.42</v>
      </c>
      <c r="Q1547" s="451">
        <f t="shared" si="547"/>
        <v>168408.34000000003</v>
      </c>
    </row>
    <row r="1548" spans="1:17" ht="95.45" customHeight="1">
      <c r="A1548" s="467"/>
      <c r="B1548" s="65">
        <v>71916000</v>
      </c>
      <c r="C1548" s="211" t="s">
        <v>375</v>
      </c>
      <c r="D1548" s="68"/>
      <c r="E1548" s="68"/>
      <c r="F1548" s="69"/>
      <c r="G1548" s="50"/>
      <c r="H1548" s="451"/>
      <c r="I1548" s="49"/>
      <c r="J1548" s="423" t="s">
        <v>352</v>
      </c>
      <c r="K1548" s="67" t="s">
        <v>185</v>
      </c>
      <c r="L1548" s="409">
        <v>20000</v>
      </c>
      <c r="M1548" s="88">
        <v>20000</v>
      </c>
      <c r="N1548" s="403"/>
      <c r="O1548" s="403"/>
      <c r="P1548" s="403"/>
      <c r="Q1548" s="451">
        <f t="shared" ref="Q1548:Q1611" si="581">M1548+N1548+O1548+P1548</f>
        <v>20000</v>
      </c>
    </row>
    <row r="1549" spans="1:17" ht="31.5">
      <c r="A1549" s="465">
        <v>22</v>
      </c>
      <c r="B1549" s="65">
        <v>71916000</v>
      </c>
      <c r="C1549" s="211" t="s">
        <v>375</v>
      </c>
      <c r="D1549" s="423" t="s">
        <v>30</v>
      </c>
      <c r="E1549" s="423" t="s">
        <v>170</v>
      </c>
      <c r="F1549" s="49">
        <v>11</v>
      </c>
      <c r="G1549" s="50" t="s">
        <v>38</v>
      </c>
      <c r="H1549" s="63">
        <v>3558.1</v>
      </c>
      <c r="I1549" s="49">
        <v>141</v>
      </c>
      <c r="J1549" s="423" t="s">
        <v>39</v>
      </c>
      <c r="K1549" s="431" t="s">
        <v>2</v>
      </c>
      <c r="L1549" s="88">
        <f>L1550+L1551</f>
        <v>235365.81</v>
      </c>
      <c r="M1549" s="88">
        <f t="shared" ref="M1549:P1549" si="582">M1550+M1551</f>
        <v>20000</v>
      </c>
      <c r="N1549" s="88">
        <f t="shared" si="582"/>
        <v>0</v>
      </c>
      <c r="O1549" s="88">
        <f t="shared" si="582"/>
        <v>204597.52</v>
      </c>
      <c r="P1549" s="88">
        <f t="shared" si="582"/>
        <v>10768.29</v>
      </c>
      <c r="Q1549" s="451">
        <f t="shared" si="581"/>
        <v>235365.81</v>
      </c>
    </row>
    <row r="1550" spans="1:17" ht="63">
      <c r="A1550" s="466"/>
      <c r="B1550" s="65">
        <v>71916000</v>
      </c>
      <c r="C1550" s="211" t="s">
        <v>375</v>
      </c>
      <c r="D1550" s="423"/>
      <c r="E1550" s="423"/>
      <c r="F1550" s="49"/>
      <c r="G1550" s="50"/>
      <c r="H1550" s="63"/>
      <c r="I1550" s="49"/>
      <c r="J1550" s="423" t="s">
        <v>48</v>
      </c>
      <c r="K1550" s="67" t="s">
        <v>40</v>
      </c>
      <c r="L1550" s="88">
        <v>215365.81</v>
      </c>
      <c r="M1550" s="88"/>
      <c r="N1550" s="88"/>
      <c r="O1550" s="403">
        <f>ROUND(L1550*0.95,2)</f>
        <v>204597.52</v>
      </c>
      <c r="P1550" s="403">
        <f>ROUND(L1550*0.05,2)</f>
        <v>10768.29</v>
      </c>
      <c r="Q1550" s="451">
        <f t="shared" si="581"/>
        <v>215365.81</v>
      </c>
    </row>
    <row r="1551" spans="1:17" ht="96" customHeight="1">
      <c r="A1551" s="467"/>
      <c r="B1551" s="65">
        <v>71916000</v>
      </c>
      <c r="C1551" s="211" t="s">
        <v>375</v>
      </c>
      <c r="D1551" s="68"/>
      <c r="E1551" s="68"/>
      <c r="F1551" s="69"/>
      <c r="G1551" s="50"/>
      <c r="H1551" s="451"/>
      <c r="I1551" s="49"/>
      <c r="J1551" s="423" t="s">
        <v>352</v>
      </c>
      <c r="K1551" s="67" t="s">
        <v>185</v>
      </c>
      <c r="L1551" s="409">
        <v>20000</v>
      </c>
      <c r="M1551" s="88">
        <v>20000</v>
      </c>
      <c r="N1551" s="403"/>
      <c r="O1551" s="403"/>
      <c r="P1551" s="403"/>
      <c r="Q1551" s="451">
        <f t="shared" si="581"/>
        <v>20000</v>
      </c>
    </row>
    <row r="1552" spans="1:17" ht="31.5">
      <c r="A1552" s="465">
        <v>23</v>
      </c>
      <c r="B1552" s="62">
        <v>71916000</v>
      </c>
      <c r="C1552" s="211" t="s">
        <v>375</v>
      </c>
      <c r="D1552" s="68" t="s">
        <v>31</v>
      </c>
      <c r="E1552" s="68" t="s">
        <v>65</v>
      </c>
      <c r="F1552" s="69">
        <v>1</v>
      </c>
      <c r="G1552" s="64" t="s">
        <v>38</v>
      </c>
      <c r="H1552" s="63">
        <v>2579.8000000000002</v>
      </c>
      <c r="I1552" s="49">
        <v>121</v>
      </c>
      <c r="J1552" s="423" t="s">
        <v>39</v>
      </c>
      <c r="K1552" s="431" t="s">
        <v>2</v>
      </c>
      <c r="L1552" s="409">
        <f>L1553+L1554</f>
        <v>4766975.9400000004</v>
      </c>
      <c r="M1552" s="409">
        <f t="shared" ref="M1552:P1552" si="583">M1553+M1554</f>
        <v>4766975.9400000004</v>
      </c>
      <c r="N1552" s="409">
        <f t="shared" si="583"/>
        <v>0</v>
      </c>
      <c r="O1552" s="409">
        <f t="shared" si="583"/>
        <v>0</v>
      </c>
      <c r="P1552" s="409">
        <f t="shared" si="583"/>
        <v>0</v>
      </c>
      <c r="Q1552" s="451">
        <f t="shared" si="581"/>
        <v>4766975.9400000004</v>
      </c>
    </row>
    <row r="1553" spans="1:17" ht="31.5">
      <c r="A1553" s="466"/>
      <c r="B1553" s="62">
        <v>71916000</v>
      </c>
      <c r="C1553" s="211" t="s">
        <v>375</v>
      </c>
      <c r="D1553" s="68"/>
      <c r="E1553" s="68"/>
      <c r="F1553" s="69"/>
      <c r="G1553" s="50"/>
      <c r="H1553" s="451"/>
      <c r="I1553" s="49"/>
      <c r="J1553" s="423" t="s">
        <v>101</v>
      </c>
      <c r="K1553" s="67" t="s">
        <v>102</v>
      </c>
      <c r="L1553" s="409">
        <f>M1553</f>
        <v>4667100</v>
      </c>
      <c r="M1553" s="88">
        <v>4667100</v>
      </c>
      <c r="N1553" s="403"/>
      <c r="O1553" s="403"/>
      <c r="P1553" s="403"/>
      <c r="Q1553" s="451">
        <f t="shared" si="581"/>
        <v>4667100</v>
      </c>
    </row>
    <row r="1554" spans="1:17" ht="31.5">
      <c r="A1554" s="467"/>
      <c r="B1554" s="62">
        <v>71916000</v>
      </c>
      <c r="C1554" s="211" t="s">
        <v>375</v>
      </c>
      <c r="D1554" s="68"/>
      <c r="E1554" s="68"/>
      <c r="F1554" s="69"/>
      <c r="G1554" s="50"/>
      <c r="H1554" s="451"/>
      <c r="I1554" s="49"/>
      <c r="J1554" s="423" t="s">
        <v>100</v>
      </c>
      <c r="K1554" s="64" t="s">
        <v>181</v>
      </c>
      <c r="L1554" s="451">
        <f>(L1553)*2.14%</f>
        <v>99875.940000000017</v>
      </c>
      <c r="M1554" s="451">
        <f t="shared" ref="M1554" si="584">L1554</f>
        <v>99875.940000000017</v>
      </c>
      <c r="N1554" s="403"/>
      <c r="O1554" s="403"/>
      <c r="P1554" s="403"/>
      <c r="Q1554" s="451">
        <f t="shared" si="581"/>
        <v>99875.940000000017</v>
      </c>
    </row>
    <row r="1555" spans="1:17" ht="31.5">
      <c r="A1555" s="465">
        <v>24</v>
      </c>
      <c r="B1555" s="65">
        <v>71916000</v>
      </c>
      <c r="C1555" s="211" t="s">
        <v>375</v>
      </c>
      <c r="D1555" s="423" t="s">
        <v>31</v>
      </c>
      <c r="E1555" s="423" t="s">
        <v>65</v>
      </c>
      <c r="F1555" s="49">
        <v>48</v>
      </c>
      <c r="G1555" s="50" t="s">
        <v>38</v>
      </c>
      <c r="H1555" s="63">
        <v>3474.4</v>
      </c>
      <c r="I1555" s="49">
        <v>142</v>
      </c>
      <c r="J1555" s="423" t="s">
        <v>39</v>
      </c>
      <c r="K1555" s="431" t="s">
        <v>2</v>
      </c>
      <c r="L1555" s="88">
        <f>L1556+L1557</f>
        <v>5767748.7699999996</v>
      </c>
      <c r="M1555" s="88">
        <f t="shared" ref="M1555:P1555" si="585">M1556+M1557</f>
        <v>5767748.7699999996</v>
      </c>
      <c r="N1555" s="88">
        <f t="shared" si="585"/>
        <v>0</v>
      </c>
      <c r="O1555" s="88">
        <f t="shared" si="585"/>
        <v>0</v>
      </c>
      <c r="P1555" s="88">
        <f t="shared" si="585"/>
        <v>0</v>
      </c>
      <c r="Q1555" s="451">
        <f t="shared" si="581"/>
        <v>5767748.7699999996</v>
      </c>
    </row>
    <row r="1556" spans="1:17" ht="31.5">
      <c r="A1556" s="466"/>
      <c r="B1556" s="65">
        <v>71916000</v>
      </c>
      <c r="C1556" s="211" t="s">
        <v>375</v>
      </c>
      <c r="D1556" s="423"/>
      <c r="E1556" s="423"/>
      <c r="F1556" s="49"/>
      <c r="G1556" s="50"/>
      <c r="H1556" s="63"/>
      <c r="I1556" s="49"/>
      <c r="J1556" s="423" t="s">
        <v>101</v>
      </c>
      <c r="K1556" s="67" t="s">
        <v>102</v>
      </c>
      <c r="L1556" s="88">
        <v>5646905</v>
      </c>
      <c r="M1556" s="88">
        <v>5646905</v>
      </c>
      <c r="N1556" s="88"/>
      <c r="O1556" s="88"/>
      <c r="P1556" s="88"/>
      <c r="Q1556" s="451">
        <f t="shared" si="581"/>
        <v>5646905</v>
      </c>
    </row>
    <row r="1557" spans="1:17" ht="31.5">
      <c r="A1557" s="467"/>
      <c r="B1557" s="65">
        <v>71916000</v>
      </c>
      <c r="C1557" s="211" t="s">
        <v>375</v>
      </c>
      <c r="D1557" s="423"/>
      <c r="E1557" s="423"/>
      <c r="F1557" s="49"/>
      <c r="G1557" s="50"/>
      <c r="H1557" s="63"/>
      <c r="I1557" s="49"/>
      <c r="J1557" s="423" t="s">
        <v>100</v>
      </c>
      <c r="K1557" s="64" t="s">
        <v>181</v>
      </c>
      <c r="L1557" s="451">
        <f>ROUND((L1556)*2.14%,2)</f>
        <v>120843.77</v>
      </c>
      <c r="M1557" s="451">
        <f t="shared" ref="M1557" si="586">L1557</f>
        <v>120843.77</v>
      </c>
      <c r="N1557" s="88"/>
      <c r="O1557" s="88"/>
      <c r="P1557" s="88"/>
      <c r="Q1557" s="451">
        <f t="shared" si="581"/>
        <v>120843.77</v>
      </c>
    </row>
    <row r="1558" spans="1:17" ht="31.5">
      <c r="A1558" s="471">
        <v>25</v>
      </c>
      <c r="B1558" s="62">
        <v>71916000</v>
      </c>
      <c r="C1558" s="211" t="s">
        <v>375</v>
      </c>
      <c r="D1558" s="211" t="s">
        <v>31</v>
      </c>
      <c r="E1558" s="183" t="s">
        <v>65</v>
      </c>
      <c r="F1558" s="46">
        <v>51</v>
      </c>
      <c r="G1558" s="64" t="s">
        <v>38</v>
      </c>
      <c r="H1558" s="453">
        <v>4882.1000000000004</v>
      </c>
      <c r="I1558" s="46">
        <v>206</v>
      </c>
      <c r="J1558" s="423" t="s">
        <v>39</v>
      </c>
      <c r="K1558" s="64" t="s">
        <v>2</v>
      </c>
      <c r="L1558" s="88">
        <f>L1559+L1560</f>
        <v>8237836.1399999997</v>
      </c>
      <c r="M1558" s="88">
        <f t="shared" ref="M1558:P1558" si="587">M1559+M1560</f>
        <v>8237836.1399999997</v>
      </c>
      <c r="N1558" s="88">
        <f t="shared" si="587"/>
        <v>0</v>
      </c>
      <c r="O1558" s="88">
        <f t="shared" si="587"/>
        <v>0</v>
      </c>
      <c r="P1558" s="88">
        <f t="shared" si="587"/>
        <v>0</v>
      </c>
      <c r="Q1558" s="451">
        <f t="shared" si="581"/>
        <v>8237836.1399999997</v>
      </c>
    </row>
    <row r="1559" spans="1:17" ht="31.5">
      <c r="A1559" s="472"/>
      <c r="B1559" s="62">
        <v>71916000</v>
      </c>
      <c r="C1559" s="211" t="s">
        <v>375</v>
      </c>
      <c r="D1559" s="211"/>
      <c r="E1559" s="184"/>
      <c r="F1559" s="46"/>
      <c r="G1559" s="64"/>
      <c r="H1559" s="453"/>
      <c r="I1559" s="46"/>
      <c r="J1559" s="423" t="s">
        <v>101</v>
      </c>
      <c r="K1559" s="67" t="s">
        <v>102</v>
      </c>
      <c r="L1559" s="409">
        <v>8065240</v>
      </c>
      <c r="M1559" s="88">
        <v>8065240</v>
      </c>
      <c r="N1559" s="63"/>
      <c r="O1559" s="63"/>
      <c r="P1559" s="63"/>
      <c r="Q1559" s="451">
        <f t="shared" si="581"/>
        <v>8065240</v>
      </c>
    </row>
    <row r="1560" spans="1:17" ht="31.5">
      <c r="A1560" s="473"/>
      <c r="B1560" s="62">
        <v>71916000</v>
      </c>
      <c r="C1560" s="211" t="s">
        <v>375</v>
      </c>
      <c r="D1560" s="211"/>
      <c r="E1560" s="184"/>
      <c r="F1560" s="46"/>
      <c r="G1560" s="64"/>
      <c r="H1560" s="453"/>
      <c r="I1560" s="46"/>
      <c r="J1560" s="423" t="s">
        <v>100</v>
      </c>
      <c r="K1560" s="64" t="s">
        <v>181</v>
      </c>
      <c r="L1560" s="451">
        <f>ROUND((L1559)*2.14%,2)</f>
        <v>172596.14</v>
      </c>
      <c r="M1560" s="451">
        <f t="shared" ref="M1560" si="588">L1560</f>
        <v>172596.14</v>
      </c>
      <c r="N1560" s="63"/>
      <c r="O1560" s="63"/>
      <c r="P1560" s="63"/>
      <c r="Q1560" s="451">
        <f t="shared" si="581"/>
        <v>172596.14</v>
      </c>
    </row>
    <row r="1561" spans="1:17" ht="31.5">
      <c r="A1561" s="465">
        <v>26</v>
      </c>
      <c r="B1561" s="62">
        <v>71916000</v>
      </c>
      <c r="C1561" s="211" t="s">
        <v>375</v>
      </c>
      <c r="D1561" s="68" t="s">
        <v>31</v>
      </c>
      <c r="E1561" s="211" t="s">
        <v>96</v>
      </c>
      <c r="F1561" s="49">
        <v>13</v>
      </c>
      <c r="G1561" s="64" t="s">
        <v>38</v>
      </c>
      <c r="H1561" s="63">
        <v>1762.9</v>
      </c>
      <c r="I1561" s="49">
        <v>67</v>
      </c>
      <c r="J1561" s="423" t="s">
        <v>39</v>
      </c>
      <c r="K1561" s="431" t="s">
        <v>2</v>
      </c>
      <c r="L1561" s="88">
        <f>L1562+L1563+L1564</f>
        <v>4144884.1</v>
      </c>
      <c r="M1561" s="88">
        <f t="shared" ref="M1561:P1561" si="589">M1562+M1563+M1564</f>
        <v>4144884.1</v>
      </c>
      <c r="N1561" s="88">
        <f t="shared" si="589"/>
        <v>0</v>
      </c>
      <c r="O1561" s="88">
        <f t="shared" si="589"/>
        <v>0</v>
      </c>
      <c r="P1561" s="88">
        <f t="shared" si="589"/>
        <v>0</v>
      </c>
      <c r="Q1561" s="451">
        <f t="shared" si="581"/>
        <v>4144884.1</v>
      </c>
    </row>
    <row r="1562" spans="1:17" ht="31.5">
      <c r="A1562" s="466"/>
      <c r="B1562" s="62">
        <v>71916000</v>
      </c>
      <c r="C1562" s="211" t="s">
        <v>375</v>
      </c>
      <c r="D1562" s="211"/>
      <c r="E1562" s="211"/>
      <c r="F1562" s="49"/>
      <c r="G1562" s="64"/>
      <c r="H1562" s="63"/>
      <c r="I1562" s="49"/>
      <c r="J1562" s="423" t="s">
        <v>103</v>
      </c>
      <c r="K1562" s="67" t="s">
        <v>104</v>
      </c>
      <c r="L1562" s="88">
        <f>M1562</f>
        <v>1182017</v>
      </c>
      <c r="M1562" s="88">
        <v>1182017</v>
      </c>
      <c r="N1562" s="63"/>
      <c r="O1562" s="63"/>
      <c r="P1562" s="63"/>
      <c r="Q1562" s="451">
        <f t="shared" si="581"/>
        <v>1182017</v>
      </c>
    </row>
    <row r="1563" spans="1:17" ht="31.5">
      <c r="A1563" s="466"/>
      <c r="B1563" s="62">
        <v>71916000</v>
      </c>
      <c r="C1563" s="211" t="s">
        <v>375</v>
      </c>
      <c r="D1563" s="68"/>
      <c r="E1563" s="68"/>
      <c r="F1563" s="69"/>
      <c r="G1563" s="50"/>
      <c r="H1563" s="451"/>
      <c r="I1563" s="49"/>
      <c r="J1563" s="423" t="s">
        <v>101</v>
      </c>
      <c r="K1563" s="67" t="s">
        <v>102</v>
      </c>
      <c r="L1563" s="88">
        <v>2876025</v>
      </c>
      <c r="M1563" s="88">
        <v>2876025</v>
      </c>
      <c r="N1563" s="403"/>
      <c r="O1563" s="403"/>
      <c r="P1563" s="403"/>
      <c r="Q1563" s="451">
        <f t="shared" si="581"/>
        <v>2876025</v>
      </c>
    </row>
    <row r="1564" spans="1:17" ht="31.5">
      <c r="A1564" s="467"/>
      <c r="B1564" s="62">
        <v>71916000</v>
      </c>
      <c r="C1564" s="211" t="s">
        <v>375</v>
      </c>
      <c r="D1564" s="68"/>
      <c r="E1564" s="68"/>
      <c r="F1564" s="69"/>
      <c r="G1564" s="50"/>
      <c r="H1564" s="451"/>
      <c r="I1564" s="49"/>
      <c r="J1564" s="423" t="s">
        <v>100</v>
      </c>
      <c r="K1564" s="64" t="s">
        <v>181</v>
      </c>
      <c r="L1564" s="451">
        <f>ROUND((L1563+L1562)*2.14%,2)</f>
        <v>86842.1</v>
      </c>
      <c r="M1564" s="451">
        <f t="shared" ref="M1564" si="590">L1564</f>
        <v>86842.1</v>
      </c>
      <c r="N1564" s="403"/>
      <c r="O1564" s="403"/>
      <c r="P1564" s="403"/>
      <c r="Q1564" s="451">
        <f t="shared" si="581"/>
        <v>86842.1</v>
      </c>
    </row>
    <row r="1565" spans="1:17" ht="31.5">
      <c r="A1565" s="465">
        <v>27</v>
      </c>
      <c r="B1565" s="65">
        <v>71916000</v>
      </c>
      <c r="C1565" s="211" t="s">
        <v>375</v>
      </c>
      <c r="D1565" s="423" t="s">
        <v>31</v>
      </c>
      <c r="E1565" s="423" t="s">
        <v>95</v>
      </c>
      <c r="F1565" s="49">
        <v>14</v>
      </c>
      <c r="G1565" s="50" t="s">
        <v>38</v>
      </c>
      <c r="H1565" s="63">
        <v>778.1</v>
      </c>
      <c r="I1565" s="49">
        <v>40</v>
      </c>
      <c r="J1565" s="423" t="s">
        <v>39</v>
      </c>
      <c r="K1565" s="431" t="s">
        <v>2</v>
      </c>
      <c r="L1565" s="88">
        <f>L1566+L1567</f>
        <v>76320.59</v>
      </c>
      <c r="M1565" s="88">
        <f t="shared" ref="M1565:P1565" si="591">M1566+M1567</f>
        <v>20000</v>
      </c>
      <c r="N1565" s="88">
        <f t="shared" si="591"/>
        <v>0</v>
      </c>
      <c r="O1565" s="88">
        <f t="shared" si="591"/>
        <v>53504.56</v>
      </c>
      <c r="P1565" s="88">
        <f t="shared" si="591"/>
        <v>2816.03</v>
      </c>
      <c r="Q1565" s="451">
        <f t="shared" si="581"/>
        <v>76320.59</v>
      </c>
    </row>
    <row r="1566" spans="1:17" ht="63">
      <c r="A1566" s="466"/>
      <c r="B1566" s="65">
        <v>71916000</v>
      </c>
      <c r="C1566" s="211" t="s">
        <v>375</v>
      </c>
      <c r="D1566" s="68"/>
      <c r="E1566" s="68"/>
      <c r="F1566" s="69"/>
      <c r="G1566" s="50"/>
      <c r="H1566" s="451"/>
      <c r="I1566" s="49"/>
      <c r="J1566" s="423" t="s">
        <v>48</v>
      </c>
      <c r="K1566" s="67" t="s">
        <v>40</v>
      </c>
      <c r="L1566" s="88">
        <v>56320.59</v>
      </c>
      <c r="M1566" s="88"/>
      <c r="N1566" s="88"/>
      <c r="O1566" s="403">
        <f>ROUND(L1566*0.95,2)</f>
        <v>53504.56</v>
      </c>
      <c r="P1566" s="403">
        <f>ROUND(L1566*0.05,2)</f>
        <v>2816.03</v>
      </c>
      <c r="Q1566" s="451">
        <f t="shared" si="581"/>
        <v>56320.59</v>
      </c>
    </row>
    <row r="1567" spans="1:17" ht="97.9" customHeight="1">
      <c r="A1567" s="467"/>
      <c r="B1567" s="65">
        <v>71916000</v>
      </c>
      <c r="C1567" s="211" t="s">
        <v>375</v>
      </c>
      <c r="D1567" s="68"/>
      <c r="E1567" s="68"/>
      <c r="F1567" s="69"/>
      <c r="G1567" s="50"/>
      <c r="H1567" s="451"/>
      <c r="I1567" s="49"/>
      <c r="J1567" s="423" t="s">
        <v>352</v>
      </c>
      <c r="K1567" s="67" t="s">
        <v>185</v>
      </c>
      <c r="L1567" s="88">
        <v>20000</v>
      </c>
      <c r="M1567" s="88">
        <v>20000</v>
      </c>
      <c r="N1567" s="88"/>
      <c r="O1567" s="88"/>
      <c r="P1567" s="88"/>
      <c r="Q1567" s="451">
        <f t="shared" si="581"/>
        <v>20000</v>
      </c>
    </row>
    <row r="1568" spans="1:17" ht="31.5">
      <c r="A1568" s="465">
        <v>28</v>
      </c>
      <c r="B1568" s="65">
        <v>71916000</v>
      </c>
      <c r="C1568" s="211" t="s">
        <v>375</v>
      </c>
      <c r="D1568" s="423" t="s">
        <v>31</v>
      </c>
      <c r="E1568" s="423" t="s">
        <v>95</v>
      </c>
      <c r="F1568" s="49">
        <v>22</v>
      </c>
      <c r="G1568" s="50" t="s">
        <v>38</v>
      </c>
      <c r="H1568" s="63">
        <v>3679.6</v>
      </c>
      <c r="I1568" s="49">
        <v>160</v>
      </c>
      <c r="J1568" s="423" t="s">
        <v>39</v>
      </c>
      <c r="K1568" s="431" t="s">
        <v>2</v>
      </c>
      <c r="L1568" s="88">
        <f>L1569+L1570</f>
        <v>147101.6</v>
      </c>
      <c r="M1568" s="88">
        <f t="shared" ref="M1568:P1568" si="592">M1569+M1570</f>
        <v>20000</v>
      </c>
      <c r="N1568" s="88">
        <f t="shared" si="592"/>
        <v>0</v>
      </c>
      <c r="O1568" s="88">
        <f t="shared" si="592"/>
        <v>120746.52</v>
      </c>
      <c r="P1568" s="88">
        <f t="shared" si="592"/>
        <v>6355.0800000000008</v>
      </c>
      <c r="Q1568" s="451">
        <f t="shared" si="581"/>
        <v>147101.6</v>
      </c>
    </row>
    <row r="1569" spans="1:17" ht="63">
      <c r="A1569" s="466"/>
      <c r="B1569" s="65">
        <v>71916000</v>
      </c>
      <c r="C1569" s="211" t="s">
        <v>375</v>
      </c>
      <c r="D1569" s="68"/>
      <c r="E1569" s="68"/>
      <c r="F1569" s="69"/>
      <c r="G1569" s="50"/>
      <c r="H1569" s="451"/>
      <c r="I1569" s="49"/>
      <c r="J1569" s="423" t="s">
        <v>48</v>
      </c>
      <c r="K1569" s="67" t="s">
        <v>40</v>
      </c>
      <c r="L1569" s="88">
        <v>127101.6</v>
      </c>
      <c r="M1569" s="88"/>
      <c r="N1569" s="403"/>
      <c r="O1569" s="403">
        <f>L1569*0.95</f>
        <v>120746.52</v>
      </c>
      <c r="P1569" s="403">
        <f>L1569*0.05</f>
        <v>6355.0800000000008</v>
      </c>
      <c r="Q1569" s="451">
        <f t="shared" si="581"/>
        <v>127101.6</v>
      </c>
    </row>
    <row r="1570" spans="1:17" ht="98.45" customHeight="1">
      <c r="A1570" s="467"/>
      <c r="B1570" s="65">
        <v>71916000</v>
      </c>
      <c r="C1570" s="211" t="s">
        <v>375</v>
      </c>
      <c r="D1570" s="68"/>
      <c r="E1570" s="68"/>
      <c r="F1570" s="69"/>
      <c r="G1570" s="50"/>
      <c r="H1570" s="451"/>
      <c r="I1570" s="49"/>
      <c r="J1570" s="423" t="s">
        <v>352</v>
      </c>
      <c r="K1570" s="67" t="s">
        <v>185</v>
      </c>
      <c r="L1570" s="409">
        <v>20000</v>
      </c>
      <c r="M1570" s="88">
        <v>20000</v>
      </c>
      <c r="N1570" s="403"/>
      <c r="O1570" s="403"/>
      <c r="P1570" s="403"/>
      <c r="Q1570" s="451">
        <f t="shared" si="581"/>
        <v>20000</v>
      </c>
    </row>
    <row r="1571" spans="1:17" ht="31.5">
      <c r="A1571" s="465">
        <v>29</v>
      </c>
      <c r="B1571" s="65">
        <v>71916000</v>
      </c>
      <c r="C1571" s="211" t="s">
        <v>375</v>
      </c>
      <c r="D1571" s="423" t="s">
        <v>31</v>
      </c>
      <c r="E1571" s="423" t="s">
        <v>65</v>
      </c>
      <c r="F1571" s="49" t="s">
        <v>177</v>
      </c>
      <c r="G1571" s="50" t="s">
        <v>38</v>
      </c>
      <c r="H1571" s="63">
        <v>2631.9</v>
      </c>
      <c r="I1571" s="49">
        <v>109</v>
      </c>
      <c r="J1571" s="423" t="s">
        <v>39</v>
      </c>
      <c r="K1571" s="431" t="s">
        <v>2</v>
      </c>
      <c r="L1571" s="88">
        <f>L1572+L1573</f>
        <v>137190.99</v>
      </c>
      <c r="M1571" s="88">
        <f t="shared" ref="M1571:P1571" si="593">M1572+M1573</f>
        <v>20000</v>
      </c>
      <c r="N1571" s="88">
        <f t="shared" si="593"/>
        <v>0</v>
      </c>
      <c r="O1571" s="88">
        <f t="shared" si="593"/>
        <v>111331.44</v>
      </c>
      <c r="P1571" s="88">
        <f t="shared" si="593"/>
        <v>5859.55</v>
      </c>
      <c r="Q1571" s="451">
        <f t="shared" si="581"/>
        <v>137190.99</v>
      </c>
    </row>
    <row r="1572" spans="1:17" ht="63">
      <c r="A1572" s="466"/>
      <c r="B1572" s="65">
        <v>71916000</v>
      </c>
      <c r="C1572" s="211" t="s">
        <v>375</v>
      </c>
      <c r="D1572" s="423"/>
      <c r="E1572" s="423"/>
      <c r="F1572" s="49"/>
      <c r="G1572" s="50"/>
      <c r="H1572" s="63"/>
      <c r="I1572" s="49"/>
      <c r="J1572" s="423" t="s">
        <v>48</v>
      </c>
      <c r="K1572" s="67" t="s">
        <v>40</v>
      </c>
      <c r="L1572" s="88">
        <v>117190.99</v>
      </c>
      <c r="M1572" s="88"/>
      <c r="N1572" s="88"/>
      <c r="O1572" s="403">
        <f>ROUND(L1572*0.95,2)</f>
        <v>111331.44</v>
      </c>
      <c r="P1572" s="403">
        <f>ROUND(L1572*0.05,2)</f>
        <v>5859.55</v>
      </c>
      <c r="Q1572" s="451">
        <f t="shared" si="581"/>
        <v>117190.99</v>
      </c>
    </row>
    <row r="1573" spans="1:17" ht="109.15" customHeight="1">
      <c r="A1573" s="467"/>
      <c r="B1573" s="65">
        <v>71916000</v>
      </c>
      <c r="C1573" s="211" t="s">
        <v>375</v>
      </c>
      <c r="D1573" s="72"/>
      <c r="E1573" s="72"/>
      <c r="F1573" s="88"/>
      <c r="G1573" s="180"/>
      <c r="H1573" s="88"/>
      <c r="I1573" s="84"/>
      <c r="J1573" s="423" t="s">
        <v>352</v>
      </c>
      <c r="K1573" s="67" t="s">
        <v>185</v>
      </c>
      <c r="L1573" s="409">
        <v>20000</v>
      </c>
      <c r="M1573" s="88">
        <v>20000</v>
      </c>
      <c r="N1573" s="88"/>
      <c r="O1573" s="88"/>
      <c r="P1573" s="88"/>
      <c r="Q1573" s="451">
        <f t="shared" si="581"/>
        <v>20000</v>
      </c>
    </row>
    <row r="1574" spans="1:17" ht="31.5">
      <c r="A1574" s="465">
        <v>30</v>
      </c>
      <c r="B1574" s="65">
        <v>71916000</v>
      </c>
      <c r="C1574" s="211" t="s">
        <v>375</v>
      </c>
      <c r="D1574" s="423" t="s">
        <v>31</v>
      </c>
      <c r="E1574" s="423" t="s">
        <v>65</v>
      </c>
      <c r="F1574" s="49">
        <v>12</v>
      </c>
      <c r="G1574" s="50" t="s">
        <v>38</v>
      </c>
      <c r="H1574" s="63">
        <v>3575.4</v>
      </c>
      <c r="I1574" s="49">
        <v>168</v>
      </c>
      <c r="J1574" s="423" t="s">
        <v>39</v>
      </c>
      <c r="K1574" s="162" t="s">
        <v>2</v>
      </c>
      <c r="L1574" s="88">
        <f>L1575+L1576</f>
        <v>236343.15</v>
      </c>
      <c r="M1574" s="88">
        <f t="shared" ref="M1574:P1574" si="594">M1575+M1576</f>
        <v>20000</v>
      </c>
      <c r="N1574" s="88">
        <f t="shared" si="594"/>
        <v>0</v>
      </c>
      <c r="O1574" s="88">
        <f t="shared" si="594"/>
        <v>205525.99</v>
      </c>
      <c r="P1574" s="88">
        <f t="shared" si="594"/>
        <v>10817.16</v>
      </c>
      <c r="Q1574" s="451">
        <f t="shared" si="581"/>
        <v>236343.15</v>
      </c>
    </row>
    <row r="1575" spans="1:17" ht="63">
      <c r="A1575" s="466"/>
      <c r="B1575" s="65">
        <v>71916000</v>
      </c>
      <c r="C1575" s="211" t="s">
        <v>375</v>
      </c>
      <c r="D1575" s="423"/>
      <c r="E1575" s="423"/>
      <c r="F1575" s="49"/>
      <c r="G1575" s="50"/>
      <c r="H1575" s="63"/>
      <c r="I1575" s="49"/>
      <c r="J1575" s="423" t="s">
        <v>48</v>
      </c>
      <c r="K1575" s="67" t="s">
        <v>40</v>
      </c>
      <c r="L1575" s="88">
        <v>216343.15</v>
      </c>
      <c r="M1575" s="88"/>
      <c r="N1575" s="88"/>
      <c r="O1575" s="403">
        <f>ROUND(L1575*0.95,2)</f>
        <v>205525.99</v>
      </c>
      <c r="P1575" s="403">
        <f>ROUND(L1575*0.05,2)</f>
        <v>10817.16</v>
      </c>
      <c r="Q1575" s="451">
        <f t="shared" si="581"/>
        <v>216343.15</v>
      </c>
    </row>
    <row r="1576" spans="1:17" ht="98.25" customHeight="1">
      <c r="A1576" s="467"/>
      <c r="B1576" s="65">
        <v>71916000</v>
      </c>
      <c r="C1576" s="211" t="s">
        <v>375</v>
      </c>
      <c r="D1576" s="68"/>
      <c r="E1576" s="68"/>
      <c r="F1576" s="69"/>
      <c r="G1576" s="50"/>
      <c r="H1576" s="451"/>
      <c r="I1576" s="49"/>
      <c r="J1576" s="423" t="s">
        <v>352</v>
      </c>
      <c r="K1576" s="67" t="s">
        <v>185</v>
      </c>
      <c r="L1576" s="409">
        <v>20000</v>
      </c>
      <c r="M1576" s="88">
        <v>20000</v>
      </c>
      <c r="N1576" s="403"/>
      <c r="O1576" s="403"/>
      <c r="P1576" s="403"/>
      <c r="Q1576" s="451">
        <f t="shared" si="581"/>
        <v>20000</v>
      </c>
    </row>
    <row r="1577" spans="1:17" ht="31.5">
      <c r="A1577" s="465">
        <v>31</v>
      </c>
      <c r="B1577" s="65">
        <v>71916000</v>
      </c>
      <c r="C1577" s="211" t="s">
        <v>375</v>
      </c>
      <c r="D1577" s="423" t="s">
        <v>31</v>
      </c>
      <c r="E1577" s="423" t="s">
        <v>65</v>
      </c>
      <c r="F1577" s="49">
        <v>45</v>
      </c>
      <c r="G1577" s="50" t="s">
        <v>38</v>
      </c>
      <c r="H1577" s="63">
        <v>5182.8</v>
      </c>
      <c r="I1577" s="49">
        <v>216</v>
      </c>
      <c r="J1577" s="423" t="s">
        <v>39</v>
      </c>
      <c r="K1577" s="162" t="s">
        <v>2</v>
      </c>
      <c r="L1577" s="88">
        <f>L1578+L1579</f>
        <v>262777.57</v>
      </c>
      <c r="M1577" s="88">
        <f t="shared" ref="M1577:P1577" si="595">M1578+M1579</f>
        <v>20000</v>
      </c>
      <c r="N1577" s="88">
        <f t="shared" si="595"/>
        <v>0</v>
      </c>
      <c r="O1577" s="88">
        <f t="shared" si="595"/>
        <v>230638.69</v>
      </c>
      <c r="P1577" s="88">
        <f t="shared" si="595"/>
        <v>12138.88</v>
      </c>
      <c r="Q1577" s="451">
        <f t="shared" si="581"/>
        <v>262777.57</v>
      </c>
    </row>
    <row r="1578" spans="1:17" ht="63">
      <c r="A1578" s="466"/>
      <c r="B1578" s="65">
        <v>71916000</v>
      </c>
      <c r="C1578" s="211" t="s">
        <v>375</v>
      </c>
      <c r="D1578" s="423"/>
      <c r="E1578" s="423"/>
      <c r="F1578" s="49"/>
      <c r="G1578" s="50"/>
      <c r="H1578" s="63"/>
      <c r="I1578" s="49"/>
      <c r="J1578" s="423" t="s">
        <v>48</v>
      </c>
      <c r="K1578" s="67" t="s">
        <v>40</v>
      </c>
      <c r="L1578" s="88">
        <v>242777.57</v>
      </c>
      <c r="M1578" s="88"/>
      <c r="N1578" s="88"/>
      <c r="O1578" s="403">
        <f>ROUND(L1578*0.95,2)</f>
        <v>230638.69</v>
      </c>
      <c r="P1578" s="403">
        <f>ROUND(L1578*0.05,2)</f>
        <v>12138.88</v>
      </c>
      <c r="Q1578" s="451">
        <f t="shared" si="581"/>
        <v>242777.57</v>
      </c>
    </row>
    <row r="1579" spans="1:17" ht="98.25" customHeight="1">
      <c r="A1579" s="467"/>
      <c r="B1579" s="65">
        <v>71916000</v>
      </c>
      <c r="C1579" s="211" t="s">
        <v>375</v>
      </c>
      <c r="D1579" s="68"/>
      <c r="E1579" s="68"/>
      <c r="F1579" s="69"/>
      <c r="G1579" s="50"/>
      <c r="H1579" s="451"/>
      <c r="I1579" s="49"/>
      <c r="J1579" s="423" t="s">
        <v>352</v>
      </c>
      <c r="K1579" s="67" t="s">
        <v>185</v>
      </c>
      <c r="L1579" s="409">
        <v>20000</v>
      </c>
      <c r="M1579" s="88">
        <v>20000</v>
      </c>
      <c r="N1579" s="403"/>
      <c r="O1579" s="403"/>
      <c r="P1579" s="403"/>
      <c r="Q1579" s="451">
        <f t="shared" si="581"/>
        <v>20000</v>
      </c>
    </row>
    <row r="1580" spans="1:17" ht="31.5">
      <c r="A1580" s="465">
        <v>32</v>
      </c>
      <c r="B1580" s="65">
        <v>71916000</v>
      </c>
      <c r="C1580" s="211" t="s">
        <v>375</v>
      </c>
      <c r="D1580" s="423" t="s">
        <v>31</v>
      </c>
      <c r="E1580" s="423" t="s">
        <v>65</v>
      </c>
      <c r="F1580" s="49">
        <v>46</v>
      </c>
      <c r="G1580" s="50" t="s">
        <v>38</v>
      </c>
      <c r="H1580" s="63">
        <v>3523.9</v>
      </c>
      <c r="I1580" s="49">
        <v>144</v>
      </c>
      <c r="J1580" s="423" t="s">
        <v>39</v>
      </c>
      <c r="K1580" s="162" t="s">
        <v>2</v>
      </c>
      <c r="L1580" s="88">
        <f>L1581+L1582</f>
        <v>235611.4</v>
      </c>
      <c r="M1580" s="88">
        <f t="shared" ref="M1580:P1580" si="596">M1581+M1582</f>
        <v>20000</v>
      </c>
      <c r="N1580" s="88">
        <f t="shared" si="596"/>
        <v>0</v>
      </c>
      <c r="O1580" s="88">
        <f t="shared" si="596"/>
        <v>204830.83</v>
      </c>
      <c r="P1580" s="88">
        <f t="shared" si="596"/>
        <v>10780.57</v>
      </c>
      <c r="Q1580" s="451">
        <f t="shared" si="581"/>
        <v>235611.4</v>
      </c>
    </row>
    <row r="1581" spans="1:17" ht="63">
      <c r="A1581" s="466"/>
      <c r="B1581" s="65">
        <v>71916000</v>
      </c>
      <c r="C1581" s="211" t="s">
        <v>375</v>
      </c>
      <c r="D1581" s="423"/>
      <c r="E1581" s="423"/>
      <c r="F1581" s="49"/>
      <c r="G1581" s="50"/>
      <c r="H1581" s="63"/>
      <c r="I1581" s="49"/>
      <c r="J1581" s="423" t="s">
        <v>48</v>
      </c>
      <c r="K1581" s="67" t="s">
        <v>40</v>
      </c>
      <c r="L1581" s="88">
        <v>215611.4</v>
      </c>
      <c r="M1581" s="88"/>
      <c r="N1581" s="88"/>
      <c r="O1581" s="403">
        <f>L1581*0.95</f>
        <v>204830.83</v>
      </c>
      <c r="P1581" s="403">
        <f>L1581*0.05</f>
        <v>10780.57</v>
      </c>
      <c r="Q1581" s="451">
        <f t="shared" si="581"/>
        <v>215611.4</v>
      </c>
    </row>
    <row r="1582" spans="1:17" ht="93" customHeight="1">
      <c r="A1582" s="467"/>
      <c r="B1582" s="65">
        <v>71916000</v>
      </c>
      <c r="C1582" s="211" t="s">
        <v>375</v>
      </c>
      <c r="D1582" s="68"/>
      <c r="E1582" s="68"/>
      <c r="F1582" s="69"/>
      <c r="G1582" s="50"/>
      <c r="H1582" s="451"/>
      <c r="I1582" s="49"/>
      <c r="J1582" s="423" t="s">
        <v>352</v>
      </c>
      <c r="K1582" s="67" t="s">
        <v>185</v>
      </c>
      <c r="L1582" s="409">
        <v>20000</v>
      </c>
      <c r="M1582" s="88">
        <v>20000</v>
      </c>
      <c r="N1582" s="403"/>
      <c r="O1582" s="403"/>
      <c r="P1582" s="403"/>
      <c r="Q1582" s="451">
        <f t="shared" si="581"/>
        <v>20000</v>
      </c>
    </row>
    <row r="1583" spans="1:17" ht="31.5">
      <c r="A1583" s="465">
        <v>33</v>
      </c>
      <c r="B1583" s="65">
        <v>71916000</v>
      </c>
      <c r="C1583" s="211" t="s">
        <v>375</v>
      </c>
      <c r="D1583" s="423" t="s">
        <v>31</v>
      </c>
      <c r="E1583" s="423" t="s">
        <v>65</v>
      </c>
      <c r="F1583" s="49">
        <v>50</v>
      </c>
      <c r="G1583" s="431" t="s">
        <v>38</v>
      </c>
      <c r="H1583" s="63">
        <v>3425.7</v>
      </c>
      <c r="I1583" s="49">
        <v>166</v>
      </c>
      <c r="J1583" s="423" t="s">
        <v>39</v>
      </c>
      <c r="K1583" s="162" t="s">
        <v>2</v>
      </c>
      <c r="L1583" s="88">
        <f>L1584+L1585</f>
        <v>231223.11</v>
      </c>
      <c r="M1583" s="88">
        <f t="shared" ref="M1583:P1583" si="597">M1584+M1585</f>
        <v>20000</v>
      </c>
      <c r="N1583" s="88">
        <f t="shared" si="597"/>
        <v>0</v>
      </c>
      <c r="O1583" s="88">
        <f t="shared" si="597"/>
        <v>200661.95</v>
      </c>
      <c r="P1583" s="88">
        <f t="shared" si="597"/>
        <v>10561.16</v>
      </c>
      <c r="Q1583" s="451">
        <f t="shared" si="581"/>
        <v>231223.11000000002</v>
      </c>
    </row>
    <row r="1584" spans="1:17" ht="63">
      <c r="A1584" s="466"/>
      <c r="B1584" s="65">
        <v>71916000</v>
      </c>
      <c r="C1584" s="211" t="s">
        <v>375</v>
      </c>
      <c r="D1584" s="423"/>
      <c r="E1584" s="423"/>
      <c r="F1584" s="49"/>
      <c r="G1584" s="50"/>
      <c r="H1584" s="63"/>
      <c r="I1584" s="49"/>
      <c r="J1584" s="423" t="s">
        <v>48</v>
      </c>
      <c r="K1584" s="67" t="s">
        <v>40</v>
      </c>
      <c r="L1584" s="88">
        <v>211223.11</v>
      </c>
      <c r="M1584" s="88"/>
      <c r="N1584" s="88"/>
      <c r="O1584" s="403">
        <f>ROUND(L1584*0.95,2)</f>
        <v>200661.95</v>
      </c>
      <c r="P1584" s="403">
        <f>ROUND(L1584*0.05,2)</f>
        <v>10561.16</v>
      </c>
      <c r="Q1584" s="451">
        <f t="shared" si="581"/>
        <v>211223.11000000002</v>
      </c>
    </row>
    <row r="1585" spans="1:17" ht="101.25" customHeight="1">
      <c r="A1585" s="466"/>
      <c r="B1585" s="65">
        <v>71916000</v>
      </c>
      <c r="C1585" s="211" t="s">
        <v>375</v>
      </c>
      <c r="D1585" s="68"/>
      <c r="E1585" s="68"/>
      <c r="F1585" s="69"/>
      <c r="G1585" s="50"/>
      <c r="H1585" s="451"/>
      <c r="I1585" s="49"/>
      <c r="J1585" s="423" t="s">
        <v>352</v>
      </c>
      <c r="K1585" s="67" t="s">
        <v>185</v>
      </c>
      <c r="L1585" s="409">
        <v>20000</v>
      </c>
      <c r="M1585" s="88">
        <v>20000</v>
      </c>
      <c r="N1585" s="403"/>
      <c r="O1585" s="403"/>
      <c r="P1585" s="403"/>
      <c r="Q1585" s="451">
        <f t="shared" si="581"/>
        <v>20000</v>
      </c>
    </row>
    <row r="1586" spans="1:17" ht="31.5">
      <c r="A1586" s="465">
        <v>34</v>
      </c>
      <c r="B1586" s="65">
        <v>71916000</v>
      </c>
      <c r="C1586" s="211" t="s">
        <v>375</v>
      </c>
      <c r="D1586" s="423" t="s">
        <v>31</v>
      </c>
      <c r="E1586" s="423" t="s">
        <v>171</v>
      </c>
      <c r="F1586" s="49">
        <v>1</v>
      </c>
      <c r="G1586" s="431" t="s">
        <v>38</v>
      </c>
      <c r="H1586" s="63">
        <v>3451.4</v>
      </c>
      <c r="I1586" s="49">
        <v>159</v>
      </c>
      <c r="J1586" s="423" t="s">
        <v>39</v>
      </c>
      <c r="K1586" s="162" t="s">
        <v>2</v>
      </c>
      <c r="L1586" s="88">
        <f>L1587+L1588+L1590+L1589</f>
        <v>10865667.5</v>
      </c>
      <c r="M1586" s="88">
        <f t="shared" ref="M1586:P1586" si="598">M1587+M1588+M1590+M1589</f>
        <v>10865667.5</v>
      </c>
      <c r="N1586" s="88">
        <f t="shared" si="598"/>
        <v>0</v>
      </c>
      <c r="O1586" s="88">
        <f t="shared" si="598"/>
        <v>0</v>
      </c>
      <c r="P1586" s="88">
        <f t="shared" si="598"/>
        <v>0</v>
      </c>
      <c r="Q1586" s="451">
        <f t="shared" si="581"/>
        <v>10865667.5</v>
      </c>
    </row>
    <row r="1587" spans="1:17" ht="31.5">
      <c r="A1587" s="466"/>
      <c r="B1587" s="65">
        <v>71916000</v>
      </c>
      <c r="C1587" s="211" t="s">
        <v>375</v>
      </c>
      <c r="D1587" s="423"/>
      <c r="E1587" s="423"/>
      <c r="F1587" s="49"/>
      <c r="G1587" s="431"/>
      <c r="H1587" s="63"/>
      <c r="I1587" s="49"/>
      <c r="J1587" s="423" t="s">
        <v>105</v>
      </c>
      <c r="K1587" s="67" t="s">
        <v>106</v>
      </c>
      <c r="L1587" s="88">
        <f>M1587</f>
        <v>1975030</v>
      </c>
      <c r="M1587" s="88">
        <v>1975030</v>
      </c>
      <c r="N1587" s="88"/>
      <c r="O1587" s="88"/>
      <c r="P1587" s="88"/>
      <c r="Q1587" s="451">
        <f t="shared" si="581"/>
        <v>1975030</v>
      </c>
    </row>
    <row r="1588" spans="1:17" ht="31.5">
      <c r="A1588" s="466"/>
      <c r="B1588" s="65">
        <v>71916000</v>
      </c>
      <c r="C1588" s="211" t="s">
        <v>375</v>
      </c>
      <c r="D1588" s="423"/>
      <c r="E1588" s="423"/>
      <c r="F1588" s="49"/>
      <c r="G1588" s="50"/>
      <c r="H1588" s="63"/>
      <c r="I1588" s="49"/>
      <c r="J1588" s="423" t="s">
        <v>103</v>
      </c>
      <c r="K1588" s="67" t="s">
        <v>104</v>
      </c>
      <c r="L1588" s="88">
        <f t="shared" ref="L1588" si="599">M1588</f>
        <v>2286249</v>
      </c>
      <c r="M1588" s="88">
        <v>2286249</v>
      </c>
      <c r="N1588" s="88"/>
      <c r="O1588" s="88"/>
      <c r="P1588" s="88"/>
      <c r="Q1588" s="451">
        <f t="shared" si="581"/>
        <v>2286249</v>
      </c>
    </row>
    <row r="1589" spans="1:17" s="6" customFormat="1" ht="31.5">
      <c r="A1589" s="466"/>
      <c r="B1589" s="62">
        <v>71916000</v>
      </c>
      <c r="C1589" s="211" t="s">
        <v>375</v>
      </c>
      <c r="D1589" s="211"/>
      <c r="E1589" s="183"/>
      <c r="F1589" s="46"/>
      <c r="G1589" s="64"/>
      <c r="H1589" s="453"/>
      <c r="I1589" s="46"/>
      <c r="J1589" s="423" t="s">
        <v>101</v>
      </c>
      <c r="K1589" s="67" t="s">
        <v>102</v>
      </c>
      <c r="L1589" s="88">
        <v>6376735</v>
      </c>
      <c r="M1589" s="88">
        <v>6376735</v>
      </c>
      <c r="N1589" s="63"/>
      <c r="O1589" s="63"/>
      <c r="P1589" s="63"/>
      <c r="Q1589" s="451">
        <f t="shared" si="581"/>
        <v>6376735</v>
      </c>
    </row>
    <row r="1590" spans="1:17" ht="31.5">
      <c r="A1590" s="467"/>
      <c r="B1590" s="65">
        <v>71916000</v>
      </c>
      <c r="C1590" s="211" t="s">
        <v>375</v>
      </c>
      <c r="D1590" s="423"/>
      <c r="E1590" s="423"/>
      <c r="F1590" s="49"/>
      <c r="G1590" s="50"/>
      <c r="H1590" s="63"/>
      <c r="I1590" s="49"/>
      <c r="J1590" s="423" t="s">
        <v>100</v>
      </c>
      <c r="K1590" s="64" t="s">
        <v>181</v>
      </c>
      <c r="L1590" s="451">
        <f>ROUND((L1589+L1588+L1587)*2.14%,2)</f>
        <v>227653.5</v>
      </c>
      <c r="M1590" s="451">
        <f t="shared" ref="M1590" si="600">L1590</f>
        <v>227653.5</v>
      </c>
      <c r="N1590" s="88"/>
      <c r="O1590" s="88"/>
      <c r="P1590" s="88"/>
      <c r="Q1590" s="451">
        <f t="shared" si="581"/>
        <v>227653.5</v>
      </c>
    </row>
    <row r="1591" spans="1:17" ht="31.5">
      <c r="A1591" s="465">
        <v>35</v>
      </c>
      <c r="B1591" s="62">
        <v>71916000</v>
      </c>
      <c r="C1591" s="211" t="s">
        <v>375</v>
      </c>
      <c r="D1591" s="68" t="s">
        <v>31</v>
      </c>
      <c r="E1591" s="211" t="s">
        <v>171</v>
      </c>
      <c r="F1591" s="49">
        <v>12</v>
      </c>
      <c r="G1591" s="64" t="s">
        <v>38</v>
      </c>
      <c r="H1591" s="63">
        <v>484.5</v>
      </c>
      <c r="I1591" s="49">
        <v>29</v>
      </c>
      <c r="J1591" s="423" t="s">
        <v>39</v>
      </c>
      <c r="K1591" s="431" t="s">
        <v>2</v>
      </c>
      <c r="L1591" s="88">
        <f>L1592+L1593</f>
        <v>81299.75</v>
      </c>
      <c r="M1591" s="88">
        <f t="shared" ref="M1591:P1591" si="601">M1592+M1593</f>
        <v>20000</v>
      </c>
      <c r="N1591" s="88">
        <f t="shared" si="601"/>
        <v>0</v>
      </c>
      <c r="O1591" s="88">
        <f t="shared" si="601"/>
        <v>58234.76</v>
      </c>
      <c r="P1591" s="88">
        <f t="shared" si="601"/>
        <v>3064.99</v>
      </c>
      <c r="Q1591" s="451">
        <f t="shared" si="581"/>
        <v>81299.750000000015</v>
      </c>
    </row>
    <row r="1592" spans="1:17" ht="63">
      <c r="A1592" s="466"/>
      <c r="B1592" s="62">
        <v>71916000</v>
      </c>
      <c r="C1592" s="211" t="s">
        <v>375</v>
      </c>
      <c r="D1592" s="211"/>
      <c r="E1592" s="211"/>
      <c r="F1592" s="49"/>
      <c r="G1592" s="64"/>
      <c r="H1592" s="63"/>
      <c r="I1592" s="49"/>
      <c r="J1592" s="423" t="s">
        <v>48</v>
      </c>
      <c r="K1592" s="67" t="s">
        <v>40</v>
      </c>
      <c r="L1592" s="88">
        <v>61299.75</v>
      </c>
      <c r="M1592" s="88"/>
      <c r="N1592" s="63"/>
      <c r="O1592" s="403">
        <f>ROUND(L1592*0.95,2)</f>
        <v>58234.76</v>
      </c>
      <c r="P1592" s="403">
        <f>ROUND(L1592*0.05,2)</f>
        <v>3064.99</v>
      </c>
      <c r="Q1592" s="451">
        <f t="shared" si="581"/>
        <v>61299.75</v>
      </c>
    </row>
    <row r="1593" spans="1:17" ht="91.15" customHeight="1">
      <c r="A1593" s="466"/>
      <c r="B1593" s="62">
        <v>71916000</v>
      </c>
      <c r="C1593" s="211" t="s">
        <v>375</v>
      </c>
      <c r="D1593" s="68"/>
      <c r="E1593" s="68"/>
      <c r="F1593" s="69"/>
      <c r="G1593" s="50"/>
      <c r="H1593" s="451"/>
      <c r="I1593" s="49"/>
      <c r="J1593" s="423" t="s">
        <v>352</v>
      </c>
      <c r="K1593" s="67" t="s">
        <v>185</v>
      </c>
      <c r="L1593" s="409">
        <v>20000</v>
      </c>
      <c r="M1593" s="88">
        <v>20000</v>
      </c>
      <c r="N1593" s="403"/>
      <c r="O1593" s="403"/>
      <c r="P1593" s="403"/>
      <c r="Q1593" s="451">
        <f t="shared" si="581"/>
        <v>20000</v>
      </c>
    </row>
    <row r="1594" spans="1:17" ht="31.5">
      <c r="A1594" s="465">
        <v>36</v>
      </c>
      <c r="B1594" s="62">
        <v>71916000</v>
      </c>
      <c r="C1594" s="211" t="s">
        <v>375</v>
      </c>
      <c r="D1594" s="211" t="s">
        <v>172</v>
      </c>
      <c r="E1594" s="211" t="s">
        <v>173</v>
      </c>
      <c r="F1594" s="49">
        <v>2</v>
      </c>
      <c r="G1594" s="64" t="s">
        <v>38</v>
      </c>
      <c r="H1594" s="63">
        <v>1849.9</v>
      </c>
      <c r="I1594" s="49">
        <v>78</v>
      </c>
      <c r="J1594" s="423" t="s">
        <v>39</v>
      </c>
      <c r="K1594" s="431" t="s">
        <v>2</v>
      </c>
      <c r="L1594" s="162">
        <f>L1595+L1596+L1597+L1598</f>
        <v>8411659.0099999998</v>
      </c>
      <c r="M1594" s="162">
        <f t="shared" ref="M1594:P1594" si="602">M1595+M1596+M1597+M1598</f>
        <v>8411659.0099999998</v>
      </c>
      <c r="N1594" s="162">
        <f t="shared" si="602"/>
        <v>0</v>
      </c>
      <c r="O1594" s="162">
        <f t="shared" si="602"/>
        <v>0</v>
      </c>
      <c r="P1594" s="162">
        <f t="shared" si="602"/>
        <v>0</v>
      </c>
      <c r="Q1594" s="451">
        <f t="shared" si="581"/>
        <v>8411659.0099999998</v>
      </c>
    </row>
    <row r="1595" spans="1:17" ht="31.5">
      <c r="A1595" s="466"/>
      <c r="B1595" s="62">
        <v>71916000</v>
      </c>
      <c r="C1595" s="211" t="s">
        <v>375</v>
      </c>
      <c r="D1595" s="211"/>
      <c r="E1595" s="211"/>
      <c r="F1595" s="49"/>
      <c r="G1595" s="64"/>
      <c r="H1595" s="63"/>
      <c r="I1595" s="49"/>
      <c r="J1595" s="423" t="s">
        <v>101</v>
      </c>
      <c r="K1595" s="67" t="s">
        <v>102</v>
      </c>
      <c r="L1595" s="162">
        <v>5144625</v>
      </c>
      <c r="M1595" s="88">
        <v>5144625</v>
      </c>
      <c r="N1595" s="63"/>
      <c r="O1595" s="63"/>
      <c r="P1595" s="63"/>
      <c r="Q1595" s="451">
        <f t="shared" si="581"/>
        <v>5144625</v>
      </c>
    </row>
    <row r="1596" spans="1:17" ht="31.5">
      <c r="A1596" s="466"/>
      <c r="B1596" s="62">
        <v>71916000</v>
      </c>
      <c r="C1596" s="211" t="s">
        <v>375</v>
      </c>
      <c r="D1596" s="211"/>
      <c r="E1596" s="211"/>
      <c r="F1596" s="49"/>
      <c r="G1596" s="64"/>
      <c r="H1596" s="63"/>
      <c r="I1596" s="49"/>
      <c r="J1596" s="423" t="s">
        <v>105</v>
      </c>
      <c r="K1596" s="67" t="s">
        <v>106</v>
      </c>
      <c r="L1596" s="162">
        <f t="shared" ref="L1596:L1597" si="603">M1596</f>
        <v>1638913</v>
      </c>
      <c r="M1596" s="88">
        <v>1638913</v>
      </c>
      <c r="N1596" s="63"/>
      <c r="O1596" s="63"/>
      <c r="P1596" s="63"/>
      <c r="Q1596" s="451">
        <f t="shared" si="581"/>
        <v>1638913</v>
      </c>
    </row>
    <row r="1597" spans="1:17" ht="31.5">
      <c r="A1597" s="466"/>
      <c r="B1597" s="62">
        <v>71916000</v>
      </c>
      <c r="C1597" s="211" t="s">
        <v>375</v>
      </c>
      <c r="D1597" s="68"/>
      <c r="E1597" s="68"/>
      <c r="F1597" s="69"/>
      <c r="G1597" s="50"/>
      <c r="H1597" s="451"/>
      <c r="I1597" s="49"/>
      <c r="J1597" s="423" t="s">
        <v>103</v>
      </c>
      <c r="K1597" s="67" t="s">
        <v>104</v>
      </c>
      <c r="L1597" s="162">
        <f t="shared" si="603"/>
        <v>1451883</v>
      </c>
      <c r="M1597" s="88">
        <v>1451883</v>
      </c>
      <c r="N1597" s="403"/>
      <c r="O1597" s="403"/>
      <c r="P1597" s="403"/>
      <c r="Q1597" s="451">
        <f t="shared" si="581"/>
        <v>1451883</v>
      </c>
    </row>
    <row r="1598" spans="1:17" ht="31.5">
      <c r="A1598" s="467"/>
      <c r="B1598" s="62">
        <v>71916000</v>
      </c>
      <c r="C1598" s="211" t="s">
        <v>375</v>
      </c>
      <c r="D1598" s="68"/>
      <c r="E1598" s="68"/>
      <c r="F1598" s="69"/>
      <c r="G1598" s="50"/>
      <c r="H1598" s="451"/>
      <c r="I1598" s="49"/>
      <c r="J1598" s="423" t="s">
        <v>100</v>
      </c>
      <c r="K1598" s="64" t="s">
        <v>181</v>
      </c>
      <c r="L1598" s="451">
        <f>ROUND((L1597+L1596+L1595)*2.14%,2)</f>
        <v>176238.01</v>
      </c>
      <c r="M1598" s="451">
        <f t="shared" ref="M1598" si="604">L1598</f>
        <v>176238.01</v>
      </c>
      <c r="N1598" s="403"/>
      <c r="O1598" s="403"/>
      <c r="P1598" s="403"/>
      <c r="Q1598" s="451">
        <f t="shared" si="581"/>
        <v>176238.01</v>
      </c>
    </row>
    <row r="1599" spans="1:17" ht="31.5">
      <c r="A1599" s="471">
        <v>37</v>
      </c>
      <c r="B1599" s="62">
        <v>71916000</v>
      </c>
      <c r="C1599" s="211" t="s">
        <v>375</v>
      </c>
      <c r="D1599" s="211" t="s">
        <v>172</v>
      </c>
      <c r="E1599" s="211" t="s">
        <v>173</v>
      </c>
      <c r="F1599" s="49">
        <v>4</v>
      </c>
      <c r="G1599" s="64" t="s">
        <v>38</v>
      </c>
      <c r="H1599" s="63">
        <v>1880.8</v>
      </c>
      <c r="I1599" s="49">
        <v>61</v>
      </c>
      <c r="J1599" s="423" t="s">
        <v>39</v>
      </c>
      <c r="K1599" s="431" t="s">
        <v>2</v>
      </c>
      <c r="L1599" s="162">
        <f>L1600+L1601+L1602+L1603</f>
        <v>8466768.6500000004</v>
      </c>
      <c r="M1599" s="162">
        <f t="shared" ref="M1599:P1599" si="605">M1600+M1601+M1602+M1603</f>
        <v>8466768.6500000004</v>
      </c>
      <c r="N1599" s="162">
        <f t="shared" si="605"/>
        <v>0</v>
      </c>
      <c r="O1599" s="162">
        <f t="shared" si="605"/>
        <v>0</v>
      </c>
      <c r="P1599" s="162">
        <f t="shared" si="605"/>
        <v>0</v>
      </c>
      <c r="Q1599" s="451">
        <f t="shared" si="581"/>
        <v>8466768.6500000004</v>
      </c>
    </row>
    <row r="1600" spans="1:17" ht="31.5">
      <c r="A1600" s="472"/>
      <c r="B1600" s="62">
        <v>71916000</v>
      </c>
      <c r="C1600" s="211" t="s">
        <v>375</v>
      </c>
      <c r="D1600" s="211"/>
      <c r="E1600" s="211"/>
      <c r="F1600" s="49"/>
      <c r="G1600" s="64"/>
      <c r="H1600" s="63"/>
      <c r="I1600" s="49"/>
      <c r="J1600" s="423" t="s">
        <v>101</v>
      </c>
      <c r="K1600" s="67" t="s">
        <v>102</v>
      </c>
      <c r="L1600" s="88">
        <v>5164800</v>
      </c>
      <c r="M1600" s="88">
        <v>5164800</v>
      </c>
      <c r="N1600" s="63"/>
      <c r="O1600" s="63"/>
      <c r="P1600" s="63"/>
      <c r="Q1600" s="451">
        <f t="shared" si="581"/>
        <v>5164800</v>
      </c>
    </row>
    <row r="1601" spans="1:17" ht="31.5">
      <c r="A1601" s="472"/>
      <c r="B1601" s="62">
        <v>71916000</v>
      </c>
      <c r="C1601" s="211" t="s">
        <v>375</v>
      </c>
      <c r="D1601" s="211"/>
      <c r="E1601" s="211"/>
      <c r="F1601" s="49"/>
      <c r="G1601" s="64"/>
      <c r="H1601" s="63"/>
      <c r="I1601" s="49"/>
      <c r="J1601" s="423" t="s">
        <v>105</v>
      </c>
      <c r="K1601" s="67" t="s">
        <v>106</v>
      </c>
      <c r="L1601" s="88">
        <f t="shared" ref="L1601:L1602" si="606">M1601</f>
        <v>1656826</v>
      </c>
      <c r="M1601" s="88">
        <v>1656826</v>
      </c>
      <c r="N1601" s="63"/>
      <c r="O1601" s="63"/>
      <c r="P1601" s="63"/>
      <c r="Q1601" s="451">
        <f t="shared" si="581"/>
        <v>1656826</v>
      </c>
    </row>
    <row r="1602" spans="1:17" ht="31.5">
      <c r="A1602" s="472"/>
      <c r="B1602" s="62">
        <v>71916000</v>
      </c>
      <c r="C1602" s="211" t="s">
        <v>375</v>
      </c>
      <c r="D1602" s="211"/>
      <c r="E1602" s="211"/>
      <c r="F1602" s="49"/>
      <c r="G1602" s="64"/>
      <c r="H1602" s="63"/>
      <c r="I1602" s="49"/>
      <c r="J1602" s="423" t="s">
        <v>103</v>
      </c>
      <c r="K1602" s="67" t="s">
        <v>104</v>
      </c>
      <c r="L1602" s="88">
        <f t="shared" si="606"/>
        <v>1467750</v>
      </c>
      <c r="M1602" s="88">
        <v>1467750</v>
      </c>
      <c r="N1602" s="63"/>
      <c r="O1602" s="63"/>
      <c r="P1602" s="63"/>
      <c r="Q1602" s="451">
        <f t="shared" si="581"/>
        <v>1467750</v>
      </c>
    </row>
    <row r="1603" spans="1:17" ht="31.5">
      <c r="A1603" s="473"/>
      <c r="B1603" s="62">
        <v>71916000</v>
      </c>
      <c r="C1603" s="211" t="s">
        <v>375</v>
      </c>
      <c r="D1603" s="211"/>
      <c r="E1603" s="211"/>
      <c r="F1603" s="49"/>
      <c r="G1603" s="64"/>
      <c r="H1603" s="63"/>
      <c r="I1603" s="49"/>
      <c r="J1603" s="423" t="s">
        <v>100</v>
      </c>
      <c r="K1603" s="64" t="s">
        <v>181</v>
      </c>
      <c r="L1603" s="451">
        <f>ROUND((L1602+L1601+L1600)*2.14%,2)</f>
        <v>177392.65</v>
      </c>
      <c r="M1603" s="451">
        <f t="shared" ref="M1603" si="607">L1603</f>
        <v>177392.65</v>
      </c>
      <c r="N1603" s="63"/>
      <c r="O1603" s="63"/>
      <c r="P1603" s="63"/>
      <c r="Q1603" s="451">
        <f t="shared" si="581"/>
        <v>177392.65</v>
      </c>
    </row>
    <row r="1604" spans="1:17" ht="31.5">
      <c r="A1604" s="501">
        <v>38</v>
      </c>
      <c r="B1604" s="62">
        <v>71916000</v>
      </c>
      <c r="C1604" s="211" t="s">
        <v>375</v>
      </c>
      <c r="D1604" s="211" t="s">
        <v>172</v>
      </c>
      <c r="E1604" s="211" t="s">
        <v>174</v>
      </c>
      <c r="F1604" s="49">
        <v>18</v>
      </c>
      <c r="G1604" s="64" t="s">
        <v>38</v>
      </c>
      <c r="H1604" s="63">
        <v>1398.1</v>
      </c>
      <c r="I1604" s="49">
        <v>59</v>
      </c>
      <c r="J1604" s="423" t="s">
        <v>39</v>
      </c>
      <c r="K1604" s="431" t="s">
        <v>2</v>
      </c>
      <c r="L1604" s="88">
        <f>L1605+L1606+L1607</f>
        <v>2439386.13</v>
      </c>
      <c r="M1604" s="88">
        <f t="shared" ref="M1604:P1604" si="608">M1605+M1606+M1607</f>
        <v>2439386.13</v>
      </c>
      <c r="N1604" s="88">
        <f t="shared" si="608"/>
        <v>0</v>
      </c>
      <c r="O1604" s="88">
        <f t="shared" si="608"/>
        <v>0</v>
      </c>
      <c r="P1604" s="88">
        <f t="shared" si="608"/>
        <v>0</v>
      </c>
      <c r="Q1604" s="451">
        <f t="shared" si="581"/>
        <v>2439386.13</v>
      </c>
    </row>
    <row r="1605" spans="1:17" ht="31.5">
      <c r="A1605" s="501"/>
      <c r="B1605" s="62">
        <v>71916000</v>
      </c>
      <c r="C1605" s="211" t="s">
        <v>375</v>
      </c>
      <c r="D1605" s="211"/>
      <c r="E1605" s="211"/>
      <c r="F1605" s="49"/>
      <c r="G1605" s="64"/>
      <c r="H1605" s="63"/>
      <c r="I1605" s="49"/>
      <c r="J1605" s="423" t="s">
        <v>105</v>
      </c>
      <c r="K1605" s="67" t="s">
        <v>106</v>
      </c>
      <c r="L1605" s="88">
        <f>M1605</f>
        <v>1266399</v>
      </c>
      <c r="M1605" s="88">
        <v>1266399</v>
      </c>
      <c r="N1605" s="63"/>
      <c r="O1605" s="63"/>
      <c r="P1605" s="63"/>
      <c r="Q1605" s="451">
        <f t="shared" si="581"/>
        <v>1266399</v>
      </c>
    </row>
    <row r="1606" spans="1:17" ht="31.5">
      <c r="A1606" s="501"/>
      <c r="B1606" s="62">
        <v>71916000</v>
      </c>
      <c r="C1606" s="211" t="s">
        <v>375</v>
      </c>
      <c r="D1606" s="211"/>
      <c r="E1606" s="211"/>
      <c r="F1606" s="49"/>
      <c r="G1606" s="64"/>
      <c r="H1606" s="63"/>
      <c r="I1606" s="49"/>
      <c r="J1606" s="423" t="s">
        <v>103</v>
      </c>
      <c r="K1606" s="67" t="s">
        <v>104</v>
      </c>
      <c r="L1606" s="88">
        <f t="shared" ref="L1606" si="609">M1606</f>
        <v>1121878</v>
      </c>
      <c r="M1606" s="88">
        <v>1121878</v>
      </c>
      <c r="N1606" s="63"/>
      <c r="O1606" s="63"/>
      <c r="P1606" s="63"/>
      <c r="Q1606" s="451">
        <f t="shared" si="581"/>
        <v>1121878</v>
      </c>
    </row>
    <row r="1607" spans="1:17" ht="31.5">
      <c r="A1607" s="501"/>
      <c r="B1607" s="62">
        <v>71916000</v>
      </c>
      <c r="C1607" s="211" t="s">
        <v>375</v>
      </c>
      <c r="D1607" s="211"/>
      <c r="E1607" s="211"/>
      <c r="F1607" s="49"/>
      <c r="G1607" s="64"/>
      <c r="H1607" s="63"/>
      <c r="I1607" s="49"/>
      <c r="J1607" s="423" t="s">
        <v>100</v>
      </c>
      <c r="K1607" s="64" t="s">
        <v>181</v>
      </c>
      <c r="L1607" s="451">
        <f>ROUND((L1606+L1605)*2.14%,2)</f>
        <v>51109.13</v>
      </c>
      <c r="M1607" s="451">
        <f t="shared" ref="M1607" si="610">L1607</f>
        <v>51109.13</v>
      </c>
      <c r="N1607" s="63"/>
      <c r="O1607" s="63"/>
      <c r="P1607" s="63"/>
      <c r="Q1607" s="451">
        <f t="shared" si="581"/>
        <v>51109.13</v>
      </c>
    </row>
    <row r="1608" spans="1:17" ht="15.75" customHeight="1">
      <c r="A1608" s="481" t="s">
        <v>302</v>
      </c>
      <c r="B1608" s="482"/>
      <c r="C1608" s="482"/>
      <c r="D1608" s="482"/>
      <c r="E1608" s="483"/>
      <c r="F1608" s="49">
        <v>7</v>
      </c>
      <c r="G1608" s="431" t="s">
        <v>2</v>
      </c>
      <c r="H1608" s="63">
        <f>H1610+H1613+H1616+H1619+H1622+H1625+H1628</f>
        <v>13588.640000000001</v>
      </c>
      <c r="I1608" s="49">
        <f>I1610+I1613+I1616+I1619+I1622+I1625+I1628</f>
        <v>675</v>
      </c>
      <c r="J1608" s="431" t="s">
        <v>2</v>
      </c>
      <c r="K1608" s="50" t="s">
        <v>2</v>
      </c>
      <c r="L1608" s="63">
        <f t="shared" ref="L1608:P1608" si="611">L1610+L1613+L1616+L1619+L1622+L1625+L1628</f>
        <v>15147145.619999999</v>
      </c>
      <c r="M1608" s="63">
        <f t="shared" si="611"/>
        <v>15098235.619999999</v>
      </c>
      <c r="N1608" s="63">
        <f t="shared" si="611"/>
        <v>0</v>
      </c>
      <c r="O1608" s="63">
        <f>O1610+O1613+O1616+O1619+O1622+O1625+O1628+O1609</f>
        <v>50000</v>
      </c>
      <c r="P1608" s="63">
        <f t="shared" si="611"/>
        <v>2445.5</v>
      </c>
      <c r="Q1608" s="451">
        <f t="shared" si="581"/>
        <v>15150681.119999999</v>
      </c>
    </row>
    <row r="1609" spans="1:17" ht="15.75" customHeight="1">
      <c r="A1609" s="431"/>
      <c r="B1609" s="481" t="s">
        <v>270</v>
      </c>
      <c r="C1609" s="482"/>
      <c r="D1609" s="482"/>
      <c r="E1609" s="482"/>
      <c r="F1609" s="482"/>
      <c r="G1609" s="482"/>
      <c r="H1609" s="482"/>
      <c r="I1609" s="483"/>
      <c r="J1609" s="431" t="s">
        <v>2</v>
      </c>
      <c r="K1609" s="50" t="s">
        <v>2</v>
      </c>
      <c r="L1609" s="403"/>
      <c r="M1609" s="403"/>
      <c r="N1609" s="403"/>
      <c r="O1609" s="403">
        <v>3535.5</v>
      </c>
      <c r="P1609" s="403"/>
      <c r="Q1609" s="451">
        <f t="shared" si="581"/>
        <v>3535.5</v>
      </c>
    </row>
    <row r="1610" spans="1:17" ht="15.75" customHeight="1">
      <c r="A1610" s="465">
        <v>1</v>
      </c>
      <c r="B1610" s="44">
        <v>71918000</v>
      </c>
      <c r="C1610" s="45" t="s">
        <v>7</v>
      </c>
      <c r="D1610" s="45" t="s">
        <v>8</v>
      </c>
      <c r="E1610" s="45" t="s">
        <v>50</v>
      </c>
      <c r="F1610" s="46" t="s">
        <v>62</v>
      </c>
      <c r="G1610" s="452" t="s">
        <v>38</v>
      </c>
      <c r="H1610" s="453">
        <v>2127.3000000000002</v>
      </c>
      <c r="I1610" s="49">
        <v>98</v>
      </c>
      <c r="J1610" s="423" t="s">
        <v>39</v>
      </c>
      <c r="K1610" s="52" t="s">
        <v>2</v>
      </c>
      <c r="L1610" s="409">
        <f>L1611+L1612</f>
        <v>1647650.98</v>
      </c>
      <c r="M1610" s="409">
        <f t="shared" ref="M1610:P1610" si="612">M1611+M1612</f>
        <v>1647650.98</v>
      </c>
      <c r="N1610" s="409">
        <f t="shared" si="612"/>
        <v>0</v>
      </c>
      <c r="O1610" s="409">
        <f t="shared" si="612"/>
        <v>0</v>
      </c>
      <c r="P1610" s="409">
        <f t="shared" si="612"/>
        <v>0</v>
      </c>
      <c r="Q1610" s="451">
        <f t="shared" si="581"/>
        <v>1647650.98</v>
      </c>
    </row>
    <row r="1611" spans="1:17" ht="31.5" customHeight="1">
      <c r="A1611" s="466"/>
      <c r="B1611" s="44">
        <v>71918000</v>
      </c>
      <c r="C1611" s="45" t="s">
        <v>7</v>
      </c>
      <c r="D1611" s="45"/>
      <c r="E1611" s="45"/>
      <c r="F1611" s="46"/>
      <c r="G1611" s="452"/>
      <c r="H1611" s="48"/>
      <c r="I1611" s="49"/>
      <c r="J1611" s="423" t="s">
        <v>103</v>
      </c>
      <c r="K1611" s="105" t="s">
        <v>104</v>
      </c>
      <c r="L1611" s="409">
        <v>1613130</v>
      </c>
      <c r="M1611" s="409">
        <v>1613130</v>
      </c>
      <c r="N1611" s="409"/>
      <c r="O1611" s="409"/>
      <c r="P1611" s="409"/>
      <c r="Q1611" s="451">
        <f t="shared" si="581"/>
        <v>1613130</v>
      </c>
    </row>
    <row r="1612" spans="1:17" ht="15.75" customHeight="1">
      <c r="A1612" s="467"/>
      <c r="B1612" s="44">
        <v>71918000</v>
      </c>
      <c r="C1612" s="45" t="s">
        <v>7</v>
      </c>
      <c r="D1612" s="45"/>
      <c r="E1612" s="45"/>
      <c r="F1612" s="46"/>
      <c r="G1612" s="47"/>
      <c r="H1612" s="48"/>
      <c r="I1612" s="49"/>
      <c r="J1612" s="423" t="s">
        <v>100</v>
      </c>
      <c r="K1612" s="51" t="s">
        <v>181</v>
      </c>
      <c r="L1612" s="451">
        <f>ROUND((L1611)*2.14%,2)</f>
        <v>34520.980000000003</v>
      </c>
      <c r="M1612" s="451">
        <f t="shared" ref="M1612" si="613">L1612</f>
        <v>34520.980000000003</v>
      </c>
      <c r="N1612" s="411"/>
      <c r="O1612" s="411"/>
      <c r="P1612" s="411"/>
      <c r="Q1612" s="451">
        <f t="shared" ref="Q1612:Q1675" si="614">M1612+N1612+O1612+P1612</f>
        <v>34520.980000000003</v>
      </c>
    </row>
    <row r="1613" spans="1:17" ht="15.75" customHeight="1">
      <c r="A1613" s="465">
        <v>2</v>
      </c>
      <c r="B1613" s="44">
        <v>71918000</v>
      </c>
      <c r="C1613" s="45" t="s">
        <v>7</v>
      </c>
      <c r="D1613" s="45" t="s">
        <v>8</v>
      </c>
      <c r="E1613" s="45" t="s">
        <v>51</v>
      </c>
      <c r="F1613" s="46">
        <v>6</v>
      </c>
      <c r="G1613" s="452" t="s">
        <v>38</v>
      </c>
      <c r="H1613" s="453">
        <v>1485</v>
      </c>
      <c r="I1613" s="49">
        <v>96</v>
      </c>
      <c r="J1613" s="423" t="s">
        <v>39</v>
      </c>
      <c r="K1613" s="52" t="s">
        <v>2</v>
      </c>
      <c r="L1613" s="409">
        <f>L1614+L1615</f>
        <v>1155203.3999999999</v>
      </c>
      <c r="M1613" s="409">
        <f t="shared" ref="M1613:P1613" si="615">M1614+M1615</f>
        <v>1155203.3999999999</v>
      </c>
      <c r="N1613" s="409">
        <f t="shared" si="615"/>
        <v>0</v>
      </c>
      <c r="O1613" s="409">
        <f t="shared" si="615"/>
        <v>0</v>
      </c>
      <c r="P1613" s="409">
        <f t="shared" si="615"/>
        <v>0</v>
      </c>
      <c r="Q1613" s="451">
        <f t="shared" si="614"/>
        <v>1155203.3999999999</v>
      </c>
    </row>
    <row r="1614" spans="1:17" ht="31.5" customHeight="1">
      <c r="A1614" s="466"/>
      <c r="B1614" s="44">
        <v>71918000</v>
      </c>
      <c r="C1614" s="45" t="s">
        <v>7</v>
      </c>
      <c r="D1614" s="45"/>
      <c r="E1614" s="45"/>
      <c r="F1614" s="46"/>
      <c r="G1614" s="452"/>
      <c r="H1614" s="48"/>
      <c r="I1614" s="49"/>
      <c r="J1614" s="423" t="s">
        <v>103</v>
      </c>
      <c r="K1614" s="182" t="s">
        <v>104</v>
      </c>
      <c r="L1614" s="409">
        <v>1131000</v>
      </c>
      <c r="M1614" s="409">
        <v>1131000</v>
      </c>
      <c r="N1614" s="409"/>
      <c r="O1614" s="409"/>
      <c r="P1614" s="409"/>
      <c r="Q1614" s="451">
        <f t="shared" si="614"/>
        <v>1131000</v>
      </c>
    </row>
    <row r="1615" spans="1:17" ht="15.75" customHeight="1">
      <c r="A1615" s="467"/>
      <c r="B1615" s="44">
        <v>71918000</v>
      </c>
      <c r="C1615" s="45" t="s">
        <v>7</v>
      </c>
      <c r="D1615" s="45"/>
      <c r="E1615" s="45"/>
      <c r="F1615" s="46"/>
      <c r="G1615" s="452"/>
      <c r="H1615" s="48"/>
      <c r="I1615" s="49"/>
      <c r="J1615" s="423" t="s">
        <v>100</v>
      </c>
      <c r="K1615" s="51" t="s">
        <v>181</v>
      </c>
      <c r="L1615" s="451">
        <f>(L1614)*2.14%</f>
        <v>24203.4</v>
      </c>
      <c r="M1615" s="451">
        <f t="shared" ref="M1615" si="616">L1615</f>
        <v>24203.4</v>
      </c>
      <c r="N1615" s="409"/>
      <c r="O1615" s="409"/>
      <c r="P1615" s="409"/>
      <c r="Q1615" s="451">
        <f t="shared" si="614"/>
        <v>24203.4</v>
      </c>
    </row>
    <row r="1616" spans="1:17" ht="15.75" customHeight="1">
      <c r="A1616" s="465">
        <v>3</v>
      </c>
      <c r="B1616" s="44">
        <v>71918000</v>
      </c>
      <c r="C1616" s="45" t="s">
        <v>7</v>
      </c>
      <c r="D1616" s="45" t="s">
        <v>8</v>
      </c>
      <c r="E1616" s="45" t="s">
        <v>321</v>
      </c>
      <c r="F1616" s="46">
        <v>7</v>
      </c>
      <c r="G1616" s="452" t="s">
        <v>38</v>
      </c>
      <c r="H1616" s="453">
        <v>5138.8999999999996</v>
      </c>
      <c r="I1616" s="49">
        <v>210</v>
      </c>
      <c r="J1616" s="423" t="s">
        <v>39</v>
      </c>
      <c r="K1616" s="52" t="s">
        <v>2</v>
      </c>
      <c r="L1616" s="409">
        <f>L1617+L1618</f>
        <v>2859766.79</v>
      </c>
      <c r="M1616" s="409">
        <f t="shared" ref="M1616:P1616" si="617">M1617+M1618</f>
        <v>2859766.79</v>
      </c>
      <c r="N1616" s="409">
        <f t="shared" si="617"/>
        <v>0</v>
      </c>
      <c r="O1616" s="409">
        <f t="shared" si="617"/>
        <v>0</v>
      </c>
      <c r="P1616" s="409">
        <f t="shared" si="617"/>
        <v>0</v>
      </c>
      <c r="Q1616" s="451">
        <f t="shared" si="614"/>
        <v>2859766.79</v>
      </c>
    </row>
    <row r="1617" spans="1:17" ht="31.5" customHeight="1">
      <c r="A1617" s="466"/>
      <c r="B1617" s="44">
        <v>71918000</v>
      </c>
      <c r="C1617" s="45" t="s">
        <v>7</v>
      </c>
      <c r="D1617" s="45"/>
      <c r="E1617" s="45"/>
      <c r="F1617" s="46"/>
      <c r="G1617" s="452"/>
      <c r="H1617" s="48"/>
      <c r="I1617" s="49"/>
      <c r="J1617" s="423" t="s">
        <v>103</v>
      </c>
      <c r="K1617" s="51" t="s">
        <v>104</v>
      </c>
      <c r="L1617" s="409">
        <v>2799850</v>
      </c>
      <c r="M1617" s="409">
        <v>2799850</v>
      </c>
      <c r="N1617" s="409"/>
      <c r="O1617" s="409"/>
      <c r="P1617" s="409"/>
      <c r="Q1617" s="451">
        <f t="shared" si="614"/>
        <v>2799850</v>
      </c>
    </row>
    <row r="1618" spans="1:17" ht="15.75" customHeight="1">
      <c r="A1618" s="467"/>
      <c r="B1618" s="44">
        <v>71918000</v>
      </c>
      <c r="C1618" s="45" t="s">
        <v>7</v>
      </c>
      <c r="D1618" s="45"/>
      <c r="E1618" s="45"/>
      <c r="F1618" s="46"/>
      <c r="G1618" s="452"/>
      <c r="H1618" s="48"/>
      <c r="I1618" s="49"/>
      <c r="J1618" s="423" t="s">
        <v>100</v>
      </c>
      <c r="K1618" s="51" t="s">
        <v>181</v>
      </c>
      <c r="L1618" s="451">
        <f>(L1617)*2.14%</f>
        <v>59916.790000000008</v>
      </c>
      <c r="M1618" s="451">
        <f t="shared" ref="M1618" si="618">L1618</f>
        <v>59916.790000000008</v>
      </c>
      <c r="N1618" s="409"/>
      <c r="O1618" s="409"/>
      <c r="P1618" s="409"/>
      <c r="Q1618" s="451">
        <f t="shared" si="614"/>
        <v>59916.790000000008</v>
      </c>
    </row>
    <row r="1619" spans="1:17" ht="15.75" customHeight="1">
      <c r="A1619" s="465">
        <v>4</v>
      </c>
      <c r="B1619" s="44">
        <v>71918000</v>
      </c>
      <c r="C1619" s="45" t="s">
        <v>7</v>
      </c>
      <c r="D1619" s="45" t="s">
        <v>8</v>
      </c>
      <c r="E1619" s="45" t="s">
        <v>50</v>
      </c>
      <c r="F1619" s="46">
        <v>3</v>
      </c>
      <c r="G1619" s="452" t="s">
        <v>38</v>
      </c>
      <c r="H1619" s="453">
        <v>2909.6</v>
      </c>
      <c r="I1619" s="49">
        <v>161</v>
      </c>
      <c r="J1619" s="423" t="s">
        <v>39</v>
      </c>
      <c r="K1619" s="52" t="s">
        <v>2</v>
      </c>
      <c r="L1619" s="409">
        <f>L1620+L1621</f>
        <v>9375614.4499999993</v>
      </c>
      <c r="M1619" s="409">
        <f t="shared" ref="M1619:P1619" si="619">M1620+M1621</f>
        <v>9375614.4499999993</v>
      </c>
      <c r="N1619" s="409">
        <f t="shared" si="619"/>
        <v>0</v>
      </c>
      <c r="O1619" s="409">
        <f t="shared" si="619"/>
        <v>0</v>
      </c>
      <c r="P1619" s="409">
        <f t="shared" si="619"/>
        <v>0</v>
      </c>
      <c r="Q1619" s="451">
        <f t="shared" si="614"/>
        <v>9375614.4499999993</v>
      </c>
    </row>
    <row r="1620" spans="1:17" ht="15.75" customHeight="1">
      <c r="A1620" s="466"/>
      <c r="B1620" s="44">
        <v>71918000</v>
      </c>
      <c r="C1620" s="45" t="s">
        <v>7</v>
      </c>
      <c r="D1620" s="45"/>
      <c r="E1620" s="45"/>
      <c r="F1620" s="46"/>
      <c r="G1620" s="452"/>
      <c r="H1620" s="48"/>
      <c r="I1620" s="49"/>
      <c r="J1620" s="423" t="s">
        <v>101</v>
      </c>
      <c r="K1620" s="67" t="s">
        <v>102</v>
      </c>
      <c r="L1620" s="409">
        <v>9179180</v>
      </c>
      <c r="M1620" s="409">
        <v>9179180</v>
      </c>
      <c r="N1620" s="409"/>
      <c r="O1620" s="409"/>
      <c r="P1620" s="409"/>
      <c r="Q1620" s="451">
        <f t="shared" si="614"/>
        <v>9179180</v>
      </c>
    </row>
    <row r="1621" spans="1:17" ht="15.75" customHeight="1">
      <c r="A1621" s="467"/>
      <c r="B1621" s="44">
        <v>71918000</v>
      </c>
      <c r="C1621" s="45" t="s">
        <v>7</v>
      </c>
      <c r="D1621" s="45"/>
      <c r="E1621" s="45"/>
      <c r="F1621" s="46"/>
      <c r="G1621" s="452"/>
      <c r="H1621" s="48"/>
      <c r="I1621" s="49"/>
      <c r="J1621" s="423" t="s">
        <v>100</v>
      </c>
      <c r="K1621" s="51" t="s">
        <v>181</v>
      </c>
      <c r="L1621" s="451">
        <f>ROUND((L1620)*2.14%,2)</f>
        <v>196434.45</v>
      </c>
      <c r="M1621" s="451">
        <f t="shared" ref="M1621" si="620">L1621</f>
        <v>196434.45</v>
      </c>
      <c r="N1621" s="409"/>
      <c r="O1621" s="409"/>
      <c r="P1621" s="409"/>
      <c r="Q1621" s="451">
        <f t="shared" si="614"/>
        <v>196434.45</v>
      </c>
    </row>
    <row r="1622" spans="1:17" ht="15.75" customHeight="1">
      <c r="A1622" s="465">
        <v>5</v>
      </c>
      <c r="B1622" s="44">
        <v>71918000</v>
      </c>
      <c r="C1622" s="45" t="s">
        <v>7</v>
      </c>
      <c r="D1622" s="423" t="s">
        <v>126</v>
      </c>
      <c r="E1622" s="423" t="s">
        <v>127</v>
      </c>
      <c r="F1622" s="46">
        <v>17</v>
      </c>
      <c r="G1622" s="59" t="s">
        <v>38</v>
      </c>
      <c r="H1622" s="453">
        <v>1329.8</v>
      </c>
      <c r="I1622" s="49">
        <v>63</v>
      </c>
      <c r="J1622" s="423" t="s">
        <v>39</v>
      </c>
      <c r="K1622" s="52" t="s">
        <v>2</v>
      </c>
      <c r="L1622" s="409">
        <f>L1623+L1624</f>
        <v>28850</v>
      </c>
      <c r="M1622" s="409">
        <f t="shared" ref="M1622:P1622" si="621">M1623+M1624</f>
        <v>20000</v>
      </c>
      <c r="N1622" s="409">
        <f t="shared" si="621"/>
        <v>0</v>
      </c>
      <c r="O1622" s="409">
        <f t="shared" si="621"/>
        <v>8407.5</v>
      </c>
      <c r="P1622" s="409">
        <f t="shared" si="621"/>
        <v>442.5</v>
      </c>
      <c r="Q1622" s="451">
        <f t="shared" si="614"/>
        <v>28850</v>
      </c>
    </row>
    <row r="1623" spans="1:17" ht="51.75" customHeight="1">
      <c r="A1623" s="466"/>
      <c r="B1623" s="44">
        <v>71918000</v>
      </c>
      <c r="C1623" s="45" t="s">
        <v>7</v>
      </c>
      <c r="D1623" s="423"/>
      <c r="E1623" s="423"/>
      <c r="F1623" s="46"/>
      <c r="G1623" s="59"/>
      <c r="H1623" s="90"/>
      <c r="I1623" s="49"/>
      <c r="J1623" s="423" t="s">
        <v>48</v>
      </c>
      <c r="K1623" s="51" t="s">
        <v>40</v>
      </c>
      <c r="L1623" s="409">
        <v>8850</v>
      </c>
      <c r="M1623" s="409"/>
      <c r="N1623" s="409"/>
      <c r="O1623" s="403">
        <f>L1623*0.95</f>
        <v>8407.5</v>
      </c>
      <c r="P1623" s="403">
        <f>L1623*0.05</f>
        <v>442.5</v>
      </c>
      <c r="Q1623" s="451">
        <f t="shared" si="614"/>
        <v>8850</v>
      </c>
    </row>
    <row r="1624" spans="1:17" ht="99" customHeight="1">
      <c r="A1624" s="467"/>
      <c r="B1624" s="44">
        <v>71918000</v>
      </c>
      <c r="C1624" s="45" t="s">
        <v>7</v>
      </c>
      <c r="D1624" s="423"/>
      <c r="E1624" s="423"/>
      <c r="F1624" s="46"/>
      <c r="G1624" s="59"/>
      <c r="H1624" s="90"/>
      <c r="I1624" s="49"/>
      <c r="J1624" s="423" t="s">
        <v>352</v>
      </c>
      <c r="K1624" s="67" t="s">
        <v>185</v>
      </c>
      <c r="L1624" s="409">
        <v>20000</v>
      </c>
      <c r="M1624" s="409">
        <v>20000</v>
      </c>
      <c r="N1624" s="409"/>
      <c r="O1624" s="409"/>
      <c r="P1624" s="409"/>
      <c r="Q1624" s="451">
        <f t="shared" si="614"/>
        <v>20000</v>
      </c>
    </row>
    <row r="1625" spans="1:17" ht="15.75" customHeight="1">
      <c r="A1625" s="465">
        <v>6</v>
      </c>
      <c r="B1625" s="44">
        <v>71918000</v>
      </c>
      <c r="C1625" s="45" t="s">
        <v>7</v>
      </c>
      <c r="D1625" s="99" t="s">
        <v>126</v>
      </c>
      <c r="E1625" s="423" t="s">
        <v>128</v>
      </c>
      <c r="F1625" s="119">
        <v>7</v>
      </c>
      <c r="G1625" s="441" t="s">
        <v>38</v>
      </c>
      <c r="H1625" s="120">
        <v>306.94</v>
      </c>
      <c r="I1625" s="121">
        <v>18</v>
      </c>
      <c r="J1625" s="423" t="s">
        <v>39</v>
      </c>
      <c r="K1625" s="52" t="s">
        <v>2</v>
      </c>
      <c r="L1625" s="409">
        <f>L1626+L1627</f>
        <v>37310</v>
      </c>
      <c r="M1625" s="409">
        <f t="shared" ref="M1625:P1625" si="622">M1626+M1627</f>
        <v>20000</v>
      </c>
      <c r="N1625" s="409">
        <f t="shared" si="622"/>
        <v>0</v>
      </c>
      <c r="O1625" s="409">
        <f t="shared" si="622"/>
        <v>16444.5</v>
      </c>
      <c r="P1625" s="409">
        <f t="shared" si="622"/>
        <v>865.5</v>
      </c>
      <c r="Q1625" s="451">
        <f t="shared" si="614"/>
        <v>37310</v>
      </c>
    </row>
    <row r="1626" spans="1:17" ht="51.75" customHeight="1">
      <c r="A1626" s="466"/>
      <c r="B1626" s="44">
        <v>71918000</v>
      </c>
      <c r="C1626" s="45" t="s">
        <v>7</v>
      </c>
      <c r="D1626" s="423"/>
      <c r="E1626" s="423"/>
      <c r="F1626" s="46"/>
      <c r="G1626" s="59"/>
      <c r="H1626" s="90"/>
      <c r="I1626" s="49"/>
      <c r="J1626" s="423" t="s">
        <v>48</v>
      </c>
      <c r="K1626" s="51" t="s">
        <v>40</v>
      </c>
      <c r="L1626" s="409">
        <v>17310</v>
      </c>
      <c r="M1626" s="409"/>
      <c r="N1626" s="409"/>
      <c r="O1626" s="403">
        <f>L1626*0.95</f>
        <v>16444.5</v>
      </c>
      <c r="P1626" s="403">
        <f>L1626*0.05</f>
        <v>865.5</v>
      </c>
      <c r="Q1626" s="451">
        <f t="shared" si="614"/>
        <v>17310</v>
      </c>
    </row>
    <row r="1627" spans="1:17" ht="94.5" customHeight="1">
      <c r="A1627" s="467"/>
      <c r="B1627" s="44">
        <v>71918000</v>
      </c>
      <c r="C1627" s="45" t="s">
        <v>7</v>
      </c>
      <c r="D1627" s="423"/>
      <c r="E1627" s="423"/>
      <c r="F1627" s="46"/>
      <c r="G1627" s="59"/>
      <c r="H1627" s="90"/>
      <c r="I1627" s="49"/>
      <c r="J1627" s="423" t="s">
        <v>352</v>
      </c>
      <c r="K1627" s="67" t="s">
        <v>185</v>
      </c>
      <c r="L1627" s="409">
        <v>20000</v>
      </c>
      <c r="M1627" s="409">
        <v>20000</v>
      </c>
      <c r="N1627" s="409"/>
      <c r="O1627" s="409"/>
      <c r="P1627" s="409"/>
      <c r="Q1627" s="451">
        <f t="shared" si="614"/>
        <v>20000</v>
      </c>
    </row>
    <row r="1628" spans="1:17" ht="15.75" customHeight="1">
      <c r="A1628" s="465">
        <v>7</v>
      </c>
      <c r="B1628" s="44">
        <v>71918000</v>
      </c>
      <c r="C1628" s="45" t="s">
        <v>7</v>
      </c>
      <c r="D1628" s="423" t="s">
        <v>126</v>
      </c>
      <c r="E1628" s="423" t="s">
        <v>128</v>
      </c>
      <c r="F1628" s="46">
        <v>9</v>
      </c>
      <c r="G1628" s="59" t="s">
        <v>38</v>
      </c>
      <c r="H1628" s="453">
        <v>291.10000000000002</v>
      </c>
      <c r="I1628" s="49">
        <v>29</v>
      </c>
      <c r="J1628" s="423" t="s">
        <v>39</v>
      </c>
      <c r="K1628" s="52" t="s">
        <v>2</v>
      </c>
      <c r="L1628" s="409">
        <f>L1629+L1630</f>
        <v>42750</v>
      </c>
      <c r="M1628" s="409">
        <f t="shared" ref="M1628:P1628" si="623">M1629+M1630</f>
        <v>20000</v>
      </c>
      <c r="N1628" s="409">
        <f t="shared" si="623"/>
        <v>0</v>
      </c>
      <c r="O1628" s="409">
        <f t="shared" si="623"/>
        <v>21612.5</v>
      </c>
      <c r="P1628" s="409">
        <f t="shared" si="623"/>
        <v>1137.5</v>
      </c>
      <c r="Q1628" s="451">
        <f t="shared" si="614"/>
        <v>42750</v>
      </c>
    </row>
    <row r="1629" spans="1:17" ht="51.75" customHeight="1">
      <c r="A1629" s="466"/>
      <c r="B1629" s="44">
        <v>71918000</v>
      </c>
      <c r="C1629" s="45" t="s">
        <v>7</v>
      </c>
      <c r="D1629" s="423"/>
      <c r="E1629" s="423"/>
      <c r="F1629" s="46"/>
      <c r="G1629" s="59"/>
      <c r="H1629" s="90"/>
      <c r="I1629" s="49"/>
      <c r="J1629" s="423" t="s">
        <v>48</v>
      </c>
      <c r="K1629" s="51" t="s">
        <v>40</v>
      </c>
      <c r="L1629" s="409">
        <v>22750</v>
      </c>
      <c r="M1629" s="409"/>
      <c r="N1629" s="409"/>
      <c r="O1629" s="403">
        <f>L1629*0.95</f>
        <v>21612.5</v>
      </c>
      <c r="P1629" s="403">
        <f>L1629*0.05</f>
        <v>1137.5</v>
      </c>
      <c r="Q1629" s="451">
        <f t="shared" si="614"/>
        <v>22750</v>
      </c>
    </row>
    <row r="1630" spans="1:17" ht="99" customHeight="1">
      <c r="A1630" s="467"/>
      <c r="B1630" s="44">
        <v>71918000</v>
      </c>
      <c r="C1630" s="45" t="s">
        <v>7</v>
      </c>
      <c r="D1630" s="423"/>
      <c r="E1630" s="423"/>
      <c r="F1630" s="46"/>
      <c r="G1630" s="59"/>
      <c r="H1630" s="90"/>
      <c r="I1630" s="49"/>
      <c r="J1630" s="423" t="s">
        <v>352</v>
      </c>
      <c r="K1630" s="67" t="s">
        <v>185</v>
      </c>
      <c r="L1630" s="409">
        <v>20000</v>
      </c>
      <c r="M1630" s="409">
        <v>20000</v>
      </c>
      <c r="N1630" s="409"/>
      <c r="O1630" s="409"/>
      <c r="P1630" s="409"/>
      <c r="Q1630" s="451">
        <f t="shared" si="614"/>
        <v>20000</v>
      </c>
    </row>
    <row r="1631" spans="1:17" ht="15.75" customHeight="1">
      <c r="A1631" s="492" t="s">
        <v>390</v>
      </c>
      <c r="B1631" s="493"/>
      <c r="C1631" s="493"/>
      <c r="D1631" s="493"/>
      <c r="E1631" s="494"/>
      <c r="F1631" s="49">
        <v>29</v>
      </c>
      <c r="G1631" s="431" t="s">
        <v>2</v>
      </c>
      <c r="H1631" s="261">
        <f>+H1633+H1636+H1639+H1643+H1647+H1651+H1654+H1656+H1659+H1662+H1665+H1670+H1673+H1676+H1679+H1684+H1687+H1700+H1703+H1706+H1709+H1712+H1715+H1718+H1721+H1724+H1689+H1694+H1697</f>
        <v>60472.259999999995</v>
      </c>
      <c r="I1631" s="238">
        <f>+I1633+I1636+I1639+I1643+I1647+I1651+I1654+I1656+I1659+I1662+I1665+I1670+I1673+I1676+I1679+I1684+I1687+I1700+I1703+I1706+I1709+I1712+I1715+I1718+I1721+I1724+I1689+I1694+I1697</f>
        <v>1982</v>
      </c>
      <c r="J1631" s="431" t="s">
        <v>2</v>
      </c>
      <c r="K1631" s="50" t="s">
        <v>2</v>
      </c>
      <c r="L1631" s="261">
        <f>+L1633+L1636+L1639+L1643+L1647+L1651+L1654+L1656+L1659+L1662+L1665+L1670+L1673+L1676+L1679+L1684+L1687+L1700+L1703+L1706+L1709+L1712+L1715+L1718+L1721+L1724+L1689+L1694</f>
        <v>50308799.410000004</v>
      </c>
      <c r="M1631" s="261">
        <f>+M1633+M1636+M1639+M1643+M1647+M1651+M1654+M1656+M1659+M1662+M1665+M1670+M1673+M1676+M1679+M1684+M1687+M1700+M1703+M1706+M1709+M1712+M1715+M1718+M1721+M1724+M1689+M1694</f>
        <v>48651295.410000004</v>
      </c>
      <c r="N1631" s="261">
        <f>+N1633+N1636+N1639+N1643+N1647+N1651+N1654+N1656+N1659+N1662+N1665+N1670+N1673+N1676+N1679+N1684+N1687+N1700+N1703+N1706+N1709+N1712+N1715+N1718+N1721+N1724+N1689+N1694</f>
        <v>0</v>
      </c>
      <c r="O1631" s="261">
        <f>+O1633+O1636+O1639+O1643+O1647+O1651+O1654+O1656+O1659+O1662+O1665+O1670+O1673+O1676+O1679+O1684+O1687+O1700+O1703+O1706+O1709+O1712+O1715+O1718+O1721+O1724+O1689+O1694+O1632</f>
        <v>1579999.9999999998</v>
      </c>
      <c r="P1631" s="261">
        <f>+P1633+P1636+P1639+P1643+P1647+P1651+P1654+P1656+P1659+P1662+P1665+P1670+P1673+P1676+P1679+P1684+P1687+P1700+P1703+P1706+P1709+P1712+P1715+P1718+P1721+P1724+P1689+P1694</f>
        <v>82875.200000000012</v>
      </c>
      <c r="Q1631" s="451">
        <f t="shared" si="614"/>
        <v>50314170.610000007</v>
      </c>
    </row>
    <row r="1632" spans="1:17" ht="15.75" customHeight="1">
      <c r="A1632" s="431"/>
      <c r="B1632" s="481" t="s">
        <v>391</v>
      </c>
      <c r="C1632" s="482"/>
      <c r="D1632" s="482"/>
      <c r="E1632" s="482"/>
      <c r="F1632" s="482"/>
      <c r="G1632" s="482"/>
      <c r="H1632" s="482"/>
      <c r="I1632" s="483"/>
      <c r="J1632" s="431" t="s">
        <v>2</v>
      </c>
      <c r="K1632" s="50" t="s">
        <v>2</v>
      </c>
      <c r="L1632" s="403"/>
      <c r="M1632" s="403"/>
      <c r="N1632" s="403"/>
      <c r="O1632" s="403">
        <v>5371.2</v>
      </c>
      <c r="P1632" s="403"/>
      <c r="Q1632" s="451">
        <f t="shared" si="614"/>
        <v>5371.2</v>
      </c>
    </row>
    <row r="1633" spans="1:17" ht="31.5">
      <c r="A1633" s="419">
        <v>1</v>
      </c>
      <c r="B1633" s="431">
        <v>71920000</v>
      </c>
      <c r="C1633" s="45" t="s">
        <v>376</v>
      </c>
      <c r="D1633" s="45" t="s">
        <v>6</v>
      </c>
      <c r="E1633" s="72" t="s">
        <v>54</v>
      </c>
      <c r="F1633" s="46">
        <v>3</v>
      </c>
      <c r="G1633" s="452" t="s">
        <v>38</v>
      </c>
      <c r="H1633" s="453">
        <v>3842.6</v>
      </c>
      <c r="I1633" s="49">
        <v>87</v>
      </c>
      <c r="J1633" s="423" t="s">
        <v>39</v>
      </c>
      <c r="K1633" s="50" t="s">
        <v>2</v>
      </c>
      <c r="L1633" s="409">
        <f>L1634+L1635</f>
        <v>232908</v>
      </c>
      <c r="M1633" s="409">
        <f t="shared" ref="M1633:P1633" si="624">M1634+M1635</f>
        <v>20000</v>
      </c>
      <c r="N1633" s="409">
        <f t="shared" si="624"/>
        <v>0</v>
      </c>
      <c r="O1633" s="409">
        <f t="shared" si="624"/>
        <v>202262.59999999998</v>
      </c>
      <c r="P1633" s="409">
        <f t="shared" si="624"/>
        <v>10645.400000000001</v>
      </c>
      <c r="Q1633" s="451">
        <f t="shared" si="614"/>
        <v>232907.99999999997</v>
      </c>
    </row>
    <row r="1634" spans="1:17" ht="99.75" customHeight="1">
      <c r="A1634" s="420"/>
      <c r="B1634" s="431">
        <v>71920000</v>
      </c>
      <c r="C1634" s="45" t="s">
        <v>376</v>
      </c>
      <c r="D1634" s="72"/>
      <c r="E1634" s="72"/>
      <c r="F1634" s="72"/>
      <c r="G1634" s="72"/>
      <c r="H1634" s="72"/>
      <c r="I1634" s="205"/>
      <c r="J1634" s="423" t="s">
        <v>352</v>
      </c>
      <c r="K1634" s="67" t="s">
        <v>185</v>
      </c>
      <c r="L1634" s="88">
        <v>20000</v>
      </c>
      <c r="M1634" s="88">
        <f>L1634</f>
        <v>20000</v>
      </c>
      <c r="N1634" s="409"/>
      <c r="O1634" s="409"/>
      <c r="P1634" s="409"/>
      <c r="Q1634" s="451">
        <f t="shared" si="614"/>
        <v>20000</v>
      </c>
    </row>
    <row r="1635" spans="1:17" ht="63">
      <c r="A1635" s="421"/>
      <c r="B1635" s="431">
        <v>71920000</v>
      </c>
      <c r="C1635" s="45" t="s">
        <v>376</v>
      </c>
      <c r="D1635" s="45"/>
      <c r="E1635" s="45"/>
      <c r="F1635" s="46"/>
      <c r="G1635" s="452"/>
      <c r="H1635" s="48"/>
      <c r="I1635" s="49"/>
      <c r="J1635" s="423" t="s">
        <v>48</v>
      </c>
      <c r="K1635" s="51" t="s">
        <v>40</v>
      </c>
      <c r="L1635" s="409">
        <v>212908</v>
      </c>
      <c r="M1635" s="409"/>
      <c r="N1635" s="409"/>
      <c r="O1635" s="403">
        <f>L1635*0.95</f>
        <v>202262.59999999998</v>
      </c>
      <c r="P1635" s="403">
        <f>L1635*0.05</f>
        <v>10645.400000000001</v>
      </c>
      <c r="Q1635" s="451">
        <f t="shared" si="614"/>
        <v>212907.99999999997</v>
      </c>
    </row>
    <row r="1636" spans="1:17" ht="31.5">
      <c r="A1636" s="419">
        <v>2</v>
      </c>
      <c r="B1636" s="431">
        <v>71920000</v>
      </c>
      <c r="C1636" s="45" t="s">
        <v>376</v>
      </c>
      <c r="D1636" s="45" t="s">
        <v>6</v>
      </c>
      <c r="E1636" s="72" t="s">
        <v>54</v>
      </c>
      <c r="F1636" s="46">
        <v>6</v>
      </c>
      <c r="G1636" s="452" t="s">
        <v>38</v>
      </c>
      <c r="H1636" s="453">
        <v>3260.7</v>
      </c>
      <c r="I1636" s="49">
        <v>92</v>
      </c>
      <c r="J1636" s="423" t="s">
        <v>39</v>
      </c>
      <c r="K1636" s="50" t="s">
        <v>2</v>
      </c>
      <c r="L1636" s="409">
        <f>L1637+L1638</f>
        <v>156236</v>
      </c>
      <c r="M1636" s="409">
        <f t="shared" ref="M1636:P1636" si="625">M1637+M1638</f>
        <v>20000</v>
      </c>
      <c r="N1636" s="409">
        <f t="shared" si="625"/>
        <v>0</v>
      </c>
      <c r="O1636" s="409">
        <f t="shared" si="625"/>
        <v>129424.2</v>
      </c>
      <c r="P1636" s="409">
        <f t="shared" si="625"/>
        <v>6811.8</v>
      </c>
      <c r="Q1636" s="451">
        <f t="shared" si="614"/>
        <v>156236</v>
      </c>
    </row>
    <row r="1637" spans="1:17" ht="96" customHeight="1">
      <c r="A1637" s="420"/>
      <c r="B1637" s="431">
        <v>71920000</v>
      </c>
      <c r="C1637" s="45" t="s">
        <v>376</v>
      </c>
      <c r="D1637" s="45"/>
      <c r="E1637" s="45"/>
      <c r="F1637" s="72"/>
      <c r="G1637" s="72"/>
      <c r="H1637" s="72"/>
      <c r="I1637" s="205"/>
      <c r="J1637" s="423" t="s">
        <v>352</v>
      </c>
      <c r="K1637" s="67" t="s">
        <v>185</v>
      </c>
      <c r="L1637" s="409">
        <v>20000</v>
      </c>
      <c r="M1637" s="88">
        <f>L1637</f>
        <v>20000</v>
      </c>
      <c r="N1637" s="409"/>
      <c r="O1637" s="409"/>
      <c r="P1637" s="409"/>
      <c r="Q1637" s="451">
        <f t="shared" si="614"/>
        <v>20000</v>
      </c>
    </row>
    <row r="1638" spans="1:17" ht="63">
      <c r="A1638" s="421"/>
      <c r="B1638" s="431">
        <v>71920000</v>
      </c>
      <c r="C1638" s="45" t="s">
        <v>376</v>
      </c>
      <c r="D1638" s="45"/>
      <c r="E1638" s="45"/>
      <c r="F1638" s="46"/>
      <c r="G1638" s="452"/>
      <c r="H1638" s="48"/>
      <c r="I1638" s="49"/>
      <c r="J1638" s="423" t="s">
        <v>48</v>
      </c>
      <c r="K1638" s="51" t="s">
        <v>40</v>
      </c>
      <c r="L1638" s="409">
        <v>136236</v>
      </c>
      <c r="M1638" s="409"/>
      <c r="N1638" s="409"/>
      <c r="O1638" s="403">
        <f>L1638*0.95</f>
        <v>129424.2</v>
      </c>
      <c r="P1638" s="403">
        <f>L1638*0.05</f>
        <v>6811.8</v>
      </c>
      <c r="Q1638" s="451">
        <f t="shared" si="614"/>
        <v>136236</v>
      </c>
    </row>
    <row r="1639" spans="1:17" ht="31.5">
      <c r="A1639" s="419">
        <v>3</v>
      </c>
      <c r="B1639" s="431">
        <v>71920000</v>
      </c>
      <c r="C1639" s="45" t="s">
        <v>376</v>
      </c>
      <c r="D1639" s="45" t="s">
        <v>6</v>
      </c>
      <c r="E1639" s="72" t="s">
        <v>54</v>
      </c>
      <c r="F1639" s="46">
        <v>8</v>
      </c>
      <c r="G1639" s="452" t="s">
        <v>38</v>
      </c>
      <c r="H1639" s="453">
        <v>3397.22</v>
      </c>
      <c r="I1639" s="49">
        <v>81</v>
      </c>
      <c r="J1639" s="423" t="s">
        <v>39</v>
      </c>
      <c r="K1639" s="50" t="s">
        <v>2</v>
      </c>
      <c r="L1639" s="409">
        <f>L1640+L1641+L1642</f>
        <v>7037436.2599999998</v>
      </c>
      <c r="M1639" s="409">
        <f t="shared" ref="M1639:P1639" si="626">M1640+M1641+M1642</f>
        <v>7037436.2599999998</v>
      </c>
      <c r="N1639" s="409">
        <f t="shared" si="626"/>
        <v>0</v>
      </c>
      <c r="O1639" s="409">
        <f t="shared" si="626"/>
        <v>0</v>
      </c>
      <c r="P1639" s="409">
        <f t="shared" si="626"/>
        <v>0</v>
      </c>
      <c r="Q1639" s="451">
        <f t="shared" si="614"/>
        <v>7037436.2599999998</v>
      </c>
    </row>
    <row r="1640" spans="1:17" ht="31.5">
      <c r="A1640" s="420"/>
      <c r="B1640" s="431">
        <v>71920000</v>
      </c>
      <c r="C1640" s="45" t="s">
        <v>376</v>
      </c>
      <c r="D1640" s="45"/>
      <c r="E1640" s="45"/>
      <c r="F1640" s="72"/>
      <c r="G1640" s="72"/>
      <c r="H1640" s="72"/>
      <c r="I1640" s="205"/>
      <c r="J1640" s="423" t="s">
        <v>103</v>
      </c>
      <c r="K1640" s="51" t="s">
        <v>104</v>
      </c>
      <c r="L1640" s="409">
        <v>1454882.38</v>
      </c>
      <c r="M1640" s="88">
        <f t="shared" ref="M1640:M1642" si="627">L1640</f>
        <v>1454882.38</v>
      </c>
      <c r="N1640" s="409"/>
      <c r="O1640" s="409"/>
      <c r="P1640" s="409"/>
      <c r="Q1640" s="451">
        <f t="shared" si="614"/>
        <v>1454882.38</v>
      </c>
    </row>
    <row r="1641" spans="1:17" ht="31.5">
      <c r="A1641" s="420"/>
      <c r="B1641" s="431">
        <v>71920000</v>
      </c>
      <c r="C1641" s="45" t="s">
        <v>376</v>
      </c>
      <c r="D1641" s="45"/>
      <c r="E1641" s="45"/>
      <c r="F1641" s="46"/>
      <c r="G1641" s="452"/>
      <c r="H1641" s="48"/>
      <c r="I1641" s="49"/>
      <c r="J1641" s="423" t="s">
        <v>101</v>
      </c>
      <c r="K1641" s="67" t="s">
        <v>102</v>
      </c>
      <c r="L1641" s="409">
        <v>5435108.0800000001</v>
      </c>
      <c r="M1641" s="88">
        <f t="shared" si="627"/>
        <v>5435108.0800000001</v>
      </c>
      <c r="N1641" s="409"/>
      <c r="O1641" s="409"/>
      <c r="P1641" s="409"/>
      <c r="Q1641" s="451">
        <f t="shared" si="614"/>
        <v>5435108.0800000001</v>
      </c>
    </row>
    <row r="1642" spans="1:17" ht="31.5">
      <c r="A1642" s="421"/>
      <c r="B1642" s="431">
        <v>71920000</v>
      </c>
      <c r="C1642" s="45" t="s">
        <v>376</v>
      </c>
      <c r="D1642" s="45"/>
      <c r="E1642" s="45"/>
      <c r="F1642" s="46"/>
      <c r="G1642" s="452"/>
      <c r="H1642" s="48"/>
      <c r="I1642" s="49"/>
      <c r="J1642" s="423" t="s">
        <v>100</v>
      </c>
      <c r="K1642" s="51" t="s">
        <v>181</v>
      </c>
      <c r="L1642" s="451">
        <f>ROUND((L1641+L1640)*2.14%,2)</f>
        <v>147445.79999999999</v>
      </c>
      <c r="M1642" s="451">
        <f t="shared" si="627"/>
        <v>147445.79999999999</v>
      </c>
      <c r="N1642" s="409"/>
      <c r="O1642" s="409"/>
      <c r="P1642" s="409"/>
      <c r="Q1642" s="451">
        <f t="shared" si="614"/>
        <v>147445.79999999999</v>
      </c>
    </row>
    <row r="1643" spans="1:17" ht="31.5">
      <c r="A1643" s="419">
        <v>4</v>
      </c>
      <c r="B1643" s="431">
        <v>71920000</v>
      </c>
      <c r="C1643" s="45" t="s">
        <v>376</v>
      </c>
      <c r="D1643" s="45" t="s">
        <v>6</v>
      </c>
      <c r="E1643" s="72" t="s">
        <v>55</v>
      </c>
      <c r="F1643" s="46" t="s">
        <v>131</v>
      </c>
      <c r="G1643" s="452" t="s">
        <v>38</v>
      </c>
      <c r="H1643" s="453">
        <v>783.2</v>
      </c>
      <c r="I1643" s="49">
        <v>24</v>
      </c>
      <c r="J1643" s="423" t="s">
        <v>39</v>
      </c>
      <c r="K1643" s="50" t="s">
        <v>2</v>
      </c>
      <c r="L1643" s="409">
        <f>L1644+L1645+L1646</f>
        <v>2776403.6500000004</v>
      </c>
      <c r="M1643" s="409">
        <f t="shared" ref="M1643:P1643" si="628">M1644+M1645+M1646</f>
        <v>2776403.6500000004</v>
      </c>
      <c r="N1643" s="409">
        <f t="shared" si="628"/>
        <v>0</v>
      </c>
      <c r="O1643" s="409">
        <f t="shared" si="628"/>
        <v>0</v>
      </c>
      <c r="P1643" s="409">
        <f t="shared" si="628"/>
        <v>0</v>
      </c>
      <c r="Q1643" s="451">
        <f t="shared" si="614"/>
        <v>2776403.6500000004</v>
      </c>
    </row>
    <row r="1644" spans="1:17" ht="31.5">
      <c r="A1644" s="420"/>
      <c r="B1644" s="431">
        <v>71920000</v>
      </c>
      <c r="C1644" s="45" t="s">
        <v>376</v>
      </c>
      <c r="D1644" s="45"/>
      <c r="E1644" s="72"/>
      <c r="F1644" s="72"/>
      <c r="G1644" s="72"/>
      <c r="H1644" s="72"/>
      <c r="I1644" s="205"/>
      <c r="J1644" s="423" t="s">
        <v>103</v>
      </c>
      <c r="K1644" s="51" t="s">
        <v>104</v>
      </c>
      <c r="L1644" s="409">
        <v>620033.44999999995</v>
      </c>
      <c r="M1644" s="88">
        <f t="shared" ref="M1644" si="629">L1644</f>
        <v>620033.44999999995</v>
      </c>
      <c r="N1644" s="409"/>
      <c r="O1644" s="409"/>
      <c r="P1644" s="409"/>
      <c r="Q1644" s="451">
        <f t="shared" si="614"/>
        <v>620033.44999999995</v>
      </c>
    </row>
    <row r="1645" spans="1:17" ht="31.5">
      <c r="A1645" s="420"/>
      <c r="B1645" s="431">
        <v>71920000</v>
      </c>
      <c r="C1645" s="45" t="s">
        <v>376</v>
      </c>
      <c r="D1645" s="45"/>
      <c r="E1645" s="45"/>
      <c r="F1645" s="46"/>
      <c r="G1645" s="452"/>
      <c r="H1645" s="48"/>
      <c r="I1645" s="49"/>
      <c r="J1645" s="423" t="s">
        <v>101</v>
      </c>
      <c r="K1645" s="67" t="s">
        <v>102</v>
      </c>
      <c r="L1645" s="409">
        <v>2098200</v>
      </c>
      <c r="M1645" s="88">
        <v>2098200</v>
      </c>
      <c r="N1645" s="409"/>
      <c r="O1645" s="409"/>
      <c r="P1645" s="409"/>
      <c r="Q1645" s="451">
        <f t="shared" si="614"/>
        <v>2098200</v>
      </c>
    </row>
    <row r="1646" spans="1:17" ht="31.5">
      <c r="A1646" s="421"/>
      <c r="B1646" s="431">
        <v>71920000</v>
      </c>
      <c r="C1646" s="45" t="s">
        <v>376</v>
      </c>
      <c r="D1646" s="45"/>
      <c r="E1646" s="45"/>
      <c r="F1646" s="46"/>
      <c r="G1646" s="452"/>
      <c r="H1646" s="48"/>
      <c r="I1646" s="49"/>
      <c r="J1646" s="423" t="s">
        <v>100</v>
      </c>
      <c r="K1646" s="51" t="s">
        <v>181</v>
      </c>
      <c r="L1646" s="451">
        <f>ROUND((L1645+L1644)*2.14%,2)</f>
        <v>58170.2</v>
      </c>
      <c r="M1646" s="451">
        <f t="shared" ref="M1646" si="630">L1646</f>
        <v>58170.2</v>
      </c>
      <c r="N1646" s="409"/>
      <c r="O1646" s="409"/>
      <c r="P1646" s="409"/>
      <c r="Q1646" s="451">
        <f t="shared" si="614"/>
        <v>58170.2</v>
      </c>
    </row>
    <row r="1647" spans="1:17" ht="31.5">
      <c r="A1647" s="419">
        <v>5</v>
      </c>
      <c r="B1647" s="431">
        <v>71920000</v>
      </c>
      <c r="C1647" s="45" t="s">
        <v>376</v>
      </c>
      <c r="D1647" s="45" t="s">
        <v>6</v>
      </c>
      <c r="E1647" s="45" t="s">
        <v>132</v>
      </c>
      <c r="F1647" s="46">
        <v>11</v>
      </c>
      <c r="G1647" s="452" t="s">
        <v>38</v>
      </c>
      <c r="H1647" s="453">
        <v>575</v>
      </c>
      <c r="I1647" s="49">
        <v>24</v>
      </c>
      <c r="J1647" s="423" t="s">
        <v>39</v>
      </c>
      <c r="K1647" s="50" t="s">
        <v>2</v>
      </c>
      <c r="L1647" s="409">
        <f>L1648+L1649+L1650</f>
        <v>1206692.26</v>
      </c>
      <c r="M1647" s="409">
        <f t="shared" ref="M1647:P1647" si="631">M1648+M1649+M1650</f>
        <v>1206692.26</v>
      </c>
      <c r="N1647" s="409">
        <f t="shared" si="631"/>
        <v>0</v>
      </c>
      <c r="O1647" s="409">
        <f t="shared" si="631"/>
        <v>0</v>
      </c>
      <c r="P1647" s="409">
        <f t="shared" si="631"/>
        <v>0</v>
      </c>
      <c r="Q1647" s="451">
        <f t="shared" si="614"/>
        <v>1206692.26</v>
      </c>
    </row>
    <row r="1648" spans="1:17" ht="31.5">
      <c r="A1648" s="420"/>
      <c r="B1648" s="431">
        <v>71920000</v>
      </c>
      <c r="C1648" s="45" t="s">
        <v>376</v>
      </c>
      <c r="D1648" s="45"/>
      <c r="E1648" s="72"/>
      <c r="F1648" s="72"/>
      <c r="G1648" s="72"/>
      <c r="H1648" s="72"/>
      <c r="I1648" s="205"/>
      <c r="J1648" s="423" t="s">
        <v>287</v>
      </c>
      <c r="K1648" s="51" t="s">
        <v>129</v>
      </c>
      <c r="L1648" s="409">
        <v>108808.81</v>
      </c>
      <c r="M1648" s="88">
        <f t="shared" ref="M1648:M1650" si="632">L1648</f>
        <v>108808.81</v>
      </c>
      <c r="N1648" s="409"/>
      <c r="O1648" s="409"/>
      <c r="P1648" s="409"/>
      <c r="Q1648" s="451">
        <f t="shared" si="614"/>
        <v>108808.81</v>
      </c>
    </row>
    <row r="1649" spans="1:17" ht="31.5">
      <c r="A1649" s="420"/>
      <c r="B1649" s="431">
        <v>71920000</v>
      </c>
      <c r="C1649" s="45" t="s">
        <v>376</v>
      </c>
      <c r="D1649" s="45"/>
      <c r="E1649" s="45"/>
      <c r="F1649" s="46"/>
      <c r="G1649" s="452"/>
      <c r="H1649" s="48"/>
      <c r="I1649" s="49"/>
      <c r="J1649" s="423" t="s">
        <v>101</v>
      </c>
      <c r="K1649" s="67" t="s">
        <v>102</v>
      </c>
      <c r="L1649" s="409">
        <v>1072601.27</v>
      </c>
      <c r="M1649" s="88">
        <f t="shared" si="632"/>
        <v>1072601.27</v>
      </c>
      <c r="N1649" s="409"/>
      <c r="O1649" s="409"/>
      <c r="P1649" s="409"/>
      <c r="Q1649" s="451">
        <f t="shared" si="614"/>
        <v>1072601.27</v>
      </c>
    </row>
    <row r="1650" spans="1:17" ht="31.5">
      <c r="A1650" s="421"/>
      <c r="B1650" s="431">
        <v>71920000</v>
      </c>
      <c r="C1650" s="45" t="s">
        <v>376</v>
      </c>
      <c r="D1650" s="45"/>
      <c r="E1650" s="45"/>
      <c r="F1650" s="46"/>
      <c r="G1650" s="452"/>
      <c r="H1650" s="48"/>
      <c r="I1650" s="49"/>
      <c r="J1650" s="423" t="s">
        <v>100</v>
      </c>
      <c r="K1650" s="51" t="s">
        <v>181</v>
      </c>
      <c r="L1650" s="451">
        <f>ROUND((L1649+L1648)*2.14%,2)</f>
        <v>25282.18</v>
      </c>
      <c r="M1650" s="451">
        <f t="shared" si="632"/>
        <v>25282.18</v>
      </c>
      <c r="N1650" s="409"/>
      <c r="O1650" s="409"/>
      <c r="P1650" s="409"/>
      <c r="Q1650" s="451">
        <f t="shared" si="614"/>
        <v>25282.18</v>
      </c>
    </row>
    <row r="1651" spans="1:17" ht="31.5">
      <c r="A1651" s="419">
        <v>6</v>
      </c>
      <c r="B1651" s="431">
        <v>71920000</v>
      </c>
      <c r="C1651" s="45" t="s">
        <v>376</v>
      </c>
      <c r="D1651" s="45" t="s">
        <v>6</v>
      </c>
      <c r="E1651" s="45" t="s">
        <v>133</v>
      </c>
      <c r="F1651" s="46" t="s">
        <v>139</v>
      </c>
      <c r="G1651" s="452" t="s">
        <v>38</v>
      </c>
      <c r="H1651" s="453">
        <v>1241.0999999999999</v>
      </c>
      <c r="I1651" s="49">
        <v>14</v>
      </c>
      <c r="J1651" s="423" t="s">
        <v>39</v>
      </c>
      <c r="K1651" s="50" t="s">
        <v>2</v>
      </c>
      <c r="L1651" s="409">
        <f>L1652+L1653</f>
        <v>190053</v>
      </c>
      <c r="M1651" s="409">
        <f t="shared" ref="M1651:P1651" si="633">M1652+M1653</f>
        <v>20000</v>
      </c>
      <c r="N1651" s="409">
        <f t="shared" si="633"/>
        <v>0</v>
      </c>
      <c r="O1651" s="409">
        <f t="shared" si="633"/>
        <v>161550.35</v>
      </c>
      <c r="P1651" s="409">
        <f t="shared" si="633"/>
        <v>8502.65</v>
      </c>
      <c r="Q1651" s="451">
        <f t="shared" si="614"/>
        <v>190053</v>
      </c>
    </row>
    <row r="1652" spans="1:17" ht="102.75" customHeight="1">
      <c r="A1652" s="420"/>
      <c r="B1652" s="431">
        <v>71920000</v>
      </c>
      <c r="C1652" s="45" t="s">
        <v>376</v>
      </c>
      <c r="D1652" s="45"/>
      <c r="E1652" s="72"/>
      <c r="F1652" s="72"/>
      <c r="G1652" s="72"/>
      <c r="H1652" s="72"/>
      <c r="I1652" s="205"/>
      <c r="J1652" s="423" t="s">
        <v>352</v>
      </c>
      <c r="K1652" s="67" t="s">
        <v>185</v>
      </c>
      <c r="L1652" s="88">
        <v>20000</v>
      </c>
      <c r="M1652" s="88">
        <f>L1652</f>
        <v>20000</v>
      </c>
      <c r="N1652" s="409"/>
      <c r="O1652" s="409"/>
      <c r="P1652" s="409"/>
      <c r="Q1652" s="451">
        <f t="shared" si="614"/>
        <v>20000</v>
      </c>
    </row>
    <row r="1653" spans="1:17" ht="63">
      <c r="A1653" s="421"/>
      <c r="B1653" s="431">
        <v>71920000</v>
      </c>
      <c r="C1653" s="45" t="s">
        <v>376</v>
      </c>
      <c r="D1653" s="45"/>
      <c r="E1653" s="45"/>
      <c r="F1653" s="46"/>
      <c r="G1653" s="452"/>
      <c r="H1653" s="48"/>
      <c r="I1653" s="49"/>
      <c r="J1653" s="423" t="s">
        <v>48</v>
      </c>
      <c r="K1653" s="51" t="s">
        <v>40</v>
      </c>
      <c r="L1653" s="409">
        <v>170053</v>
      </c>
      <c r="M1653" s="409"/>
      <c r="N1653" s="409"/>
      <c r="O1653" s="403">
        <f>L1653*0.95</f>
        <v>161550.35</v>
      </c>
      <c r="P1653" s="403">
        <f>L1653*0.05</f>
        <v>8502.65</v>
      </c>
      <c r="Q1653" s="451">
        <f t="shared" si="614"/>
        <v>170053</v>
      </c>
    </row>
    <row r="1654" spans="1:17" ht="31.5">
      <c r="A1654" s="419">
        <v>7</v>
      </c>
      <c r="B1654" s="431">
        <v>71920000</v>
      </c>
      <c r="C1654" s="45" t="s">
        <v>376</v>
      </c>
      <c r="D1654" s="72" t="s">
        <v>6</v>
      </c>
      <c r="E1654" s="72" t="s">
        <v>57</v>
      </c>
      <c r="F1654" s="84">
        <v>17</v>
      </c>
      <c r="G1654" s="422" t="s">
        <v>38</v>
      </c>
      <c r="H1654" s="88">
        <v>892.7</v>
      </c>
      <c r="I1654" s="84">
        <v>13</v>
      </c>
      <c r="J1654" s="423" t="s">
        <v>39</v>
      </c>
      <c r="K1654" s="50" t="s">
        <v>2</v>
      </c>
      <c r="L1654" s="409">
        <f>L1655</f>
        <v>20000</v>
      </c>
      <c r="M1654" s="409">
        <f t="shared" ref="M1654:P1654" si="634">M1655</f>
        <v>20000</v>
      </c>
      <c r="N1654" s="409">
        <f t="shared" si="634"/>
        <v>0</v>
      </c>
      <c r="O1654" s="409">
        <f t="shared" si="634"/>
        <v>0</v>
      </c>
      <c r="P1654" s="409">
        <f t="shared" si="634"/>
        <v>0</v>
      </c>
      <c r="Q1654" s="451">
        <f t="shared" si="614"/>
        <v>20000</v>
      </c>
    </row>
    <row r="1655" spans="1:17" ht="92.45" customHeight="1">
      <c r="A1655" s="420"/>
      <c r="B1655" s="431">
        <v>71920000</v>
      </c>
      <c r="C1655" s="45" t="s">
        <v>376</v>
      </c>
      <c r="D1655" s="72"/>
      <c r="E1655" s="72"/>
      <c r="F1655" s="72"/>
      <c r="G1655" s="72"/>
      <c r="H1655" s="72"/>
      <c r="I1655" s="205"/>
      <c r="J1655" s="423" t="s">
        <v>352</v>
      </c>
      <c r="K1655" s="67" t="s">
        <v>185</v>
      </c>
      <c r="L1655" s="88">
        <v>20000</v>
      </c>
      <c r="M1655" s="88">
        <f>L1655</f>
        <v>20000</v>
      </c>
      <c r="N1655" s="409"/>
      <c r="O1655" s="409"/>
      <c r="P1655" s="409"/>
      <c r="Q1655" s="451">
        <f t="shared" si="614"/>
        <v>20000</v>
      </c>
    </row>
    <row r="1656" spans="1:17" ht="31.5">
      <c r="A1656" s="419">
        <v>8</v>
      </c>
      <c r="B1656" s="431">
        <v>71920000</v>
      </c>
      <c r="C1656" s="45" t="s">
        <v>376</v>
      </c>
      <c r="D1656" s="45" t="s">
        <v>6</v>
      </c>
      <c r="E1656" s="45" t="s">
        <v>327</v>
      </c>
      <c r="F1656" s="46" t="s">
        <v>246</v>
      </c>
      <c r="G1656" s="452" t="s">
        <v>38</v>
      </c>
      <c r="H1656" s="453">
        <v>5227.2</v>
      </c>
      <c r="I1656" s="49">
        <v>126</v>
      </c>
      <c r="J1656" s="423" t="s">
        <v>39</v>
      </c>
      <c r="K1656" s="50" t="s">
        <v>2</v>
      </c>
      <c r="L1656" s="409">
        <f>L1657+L1658</f>
        <v>2432791.37</v>
      </c>
      <c r="M1656" s="409">
        <f t="shared" ref="M1656:P1656" si="635">M1657+M1658</f>
        <v>2432791.37</v>
      </c>
      <c r="N1656" s="409">
        <f t="shared" si="635"/>
        <v>0</v>
      </c>
      <c r="O1656" s="409">
        <f t="shared" si="635"/>
        <v>0</v>
      </c>
      <c r="P1656" s="409">
        <f t="shared" si="635"/>
        <v>0</v>
      </c>
      <c r="Q1656" s="451">
        <f t="shared" si="614"/>
        <v>2432791.37</v>
      </c>
    </row>
    <row r="1657" spans="1:17" ht="31.5">
      <c r="A1657" s="420"/>
      <c r="B1657" s="431">
        <v>71920000</v>
      </c>
      <c r="C1657" s="45" t="s">
        <v>376</v>
      </c>
      <c r="D1657" s="45"/>
      <c r="E1657" s="72"/>
      <c r="F1657" s="72"/>
      <c r="G1657" s="72"/>
      <c r="H1657" s="72"/>
      <c r="I1657" s="205"/>
      <c r="J1657" s="423" t="s">
        <v>103</v>
      </c>
      <c r="K1657" s="51" t="s">
        <v>104</v>
      </c>
      <c r="L1657" s="409">
        <v>2381820.41</v>
      </c>
      <c r="M1657" s="88">
        <f t="shared" ref="M1657:M1658" si="636">L1657</f>
        <v>2381820.41</v>
      </c>
      <c r="N1657" s="409"/>
      <c r="O1657" s="409"/>
      <c r="P1657" s="409"/>
      <c r="Q1657" s="451">
        <f t="shared" si="614"/>
        <v>2381820.41</v>
      </c>
    </row>
    <row r="1658" spans="1:17" ht="31.5">
      <c r="A1658" s="421"/>
      <c r="B1658" s="431">
        <v>71920000</v>
      </c>
      <c r="C1658" s="45" t="s">
        <v>376</v>
      </c>
      <c r="D1658" s="45"/>
      <c r="E1658" s="45"/>
      <c r="F1658" s="46"/>
      <c r="G1658" s="452"/>
      <c r="H1658" s="48"/>
      <c r="I1658" s="49"/>
      <c r="J1658" s="423" t="s">
        <v>100</v>
      </c>
      <c r="K1658" s="51" t="s">
        <v>181</v>
      </c>
      <c r="L1658" s="451">
        <f>ROUND((L1657)*2.14%,2)</f>
        <v>50970.96</v>
      </c>
      <c r="M1658" s="451">
        <f t="shared" si="636"/>
        <v>50970.96</v>
      </c>
      <c r="N1658" s="409"/>
      <c r="O1658" s="409"/>
      <c r="P1658" s="409"/>
      <c r="Q1658" s="451">
        <f t="shared" si="614"/>
        <v>50970.96</v>
      </c>
    </row>
    <row r="1659" spans="1:17" ht="31.5">
      <c r="A1659" s="419">
        <v>9</v>
      </c>
      <c r="B1659" s="431">
        <v>71920000</v>
      </c>
      <c r="C1659" s="45" t="s">
        <v>376</v>
      </c>
      <c r="D1659" s="45" t="s">
        <v>6</v>
      </c>
      <c r="E1659" s="45" t="s">
        <v>141</v>
      </c>
      <c r="F1659" s="46" t="s">
        <v>248</v>
      </c>
      <c r="G1659" s="452" t="s">
        <v>38</v>
      </c>
      <c r="H1659" s="453">
        <v>3096.54</v>
      </c>
      <c r="I1659" s="49">
        <v>75</v>
      </c>
      <c r="J1659" s="423" t="s">
        <v>39</v>
      </c>
      <c r="K1659" s="50" t="s">
        <v>2</v>
      </c>
      <c r="L1659" s="409">
        <f>L1660+L1661</f>
        <v>239698</v>
      </c>
      <c r="M1659" s="409">
        <f t="shared" ref="M1659:P1659" si="637">M1660+M1661</f>
        <v>20000</v>
      </c>
      <c r="N1659" s="409">
        <f t="shared" si="637"/>
        <v>0</v>
      </c>
      <c r="O1659" s="409">
        <f t="shared" si="637"/>
        <v>208713.09999999998</v>
      </c>
      <c r="P1659" s="409">
        <f t="shared" si="637"/>
        <v>10984.900000000001</v>
      </c>
      <c r="Q1659" s="451">
        <f t="shared" si="614"/>
        <v>239697.99999999997</v>
      </c>
    </row>
    <row r="1660" spans="1:17" ht="102" customHeight="1">
      <c r="A1660" s="420"/>
      <c r="B1660" s="431">
        <v>71920000</v>
      </c>
      <c r="C1660" s="45" t="s">
        <v>376</v>
      </c>
      <c r="D1660" s="45"/>
      <c r="E1660" s="72"/>
      <c r="F1660" s="72"/>
      <c r="G1660" s="72"/>
      <c r="H1660" s="72"/>
      <c r="I1660" s="205"/>
      <c r="J1660" s="423" t="s">
        <v>352</v>
      </c>
      <c r="K1660" s="67" t="s">
        <v>185</v>
      </c>
      <c r="L1660" s="88">
        <v>20000</v>
      </c>
      <c r="M1660" s="88">
        <f>L1660</f>
        <v>20000</v>
      </c>
      <c r="N1660" s="409"/>
      <c r="O1660" s="409"/>
      <c r="P1660" s="409"/>
      <c r="Q1660" s="451">
        <f t="shared" si="614"/>
        <v>20000</v>
      </c>
    </row>
    <row r="1661" spans="1:17" ht="63">
      <c r="A1661" s="421"/>
      <c r="B1661" s="431">
        <v>71920000</v>
      </c>
      <c r="C1661" s="45" t="s">
        <v>376</v>
      </c>
      <c r="D1661" s="45"/>
      <c r="E1661" s="45"/>
      <c r="F1661" s="46"/>
      <c r="G1661" s="452"/>
      <c r="H1661" s="48"/>
      <c r="I1661" s="49"/>
      <c r="J1661" s="423" t="s">
        <v>48</v>
      </c>
      <c r="K1661" s="51" t="s">
        <v>40</v>
      </c>
      <c r="L1661" s="409">
        <v>219698</v>
      </c>
      <c r="M1661" s="409"/>
      <c r="N1661" s="409"/>
      <c r="O1661" s="403">
        <f>L1661*0.95</f>
        <v>208713.09999999998</v>
      </c>
      <c r="P1661" s="403">
        <f>L1661*0.05</f>
        <v>10984.900000000001</v>
      </c>
      <c r="Q1661" s="451">
        <f t="shared" si="614"/>
        <v>219697.99999999997</v>
      </c>
    </row>
    <row r="1662" spans="1:17" ht="31.5">
      <c r="A1662" s="419">
        <v>10</v>
      </c>
      <c r="B1662" s="431">
        <v>71920000</v>
      </c>
      <c r="C1662" s="45" t="s">
        <v>376</v>
      </c>
      <c r="D1662" s="45" t="s">
        <v>249</v>
      </c>
      <c r="E1662" s="45" t="s">
        <v>319</v>
      </c>
      <c r="F1662" s="46">
        <v>28</v>
      </c>
      <c r="G1662" s="452" t="s">
        <v>38</v>
      </c>
      <c r="H1662" s="453">
        <v>1011.8</v>
      </c>
      <c r="I1662" s="49">
        <v>39</v>
      </c>
      <c r="J1662" s="423" t="s">
        <v>39</v>
      </c>
      <c r="K1662" s="50" t="s">
        <v>2</v>
      </c>
      <c r="L1662" s="409">
        <f>L1663+L1664</f>
        <v>196606</v>
      </c>
      <c r="M1662" s="409">
        <f t="shared" ref="M1662:P1662" si="638">M1663+M1664</f>
        <v>20000</v>
      </c>
      <c r="N1662" s="409">
        <f t="shared" si="638"/>
        <v>0</v>
      </c>
      <c r="O1662" s="409">
        <f t="shared" si="638"/>
        <v>167775.69999999998</v>
      </c>
      <c r="P1662" s="409">
        <f t="shared" si="638"/>
        <v>8830.3000000000011</v>
      </c>
      <c r="Q1662" s="451">
        <f t="shared" si="614"/>
        <v>196605.99999999997</v>
      </c>
    </row>
    <row r="1663" spans="1:17" ht="89.45" customHeight="1">
      <c r="A1663" s="420"/>
      <c r="B1663" s="431">
        <v>71920000</v>
      </c>
      <c r="C1663" s="45" t="s">
        <v>376</v>
      </c>
      <c r="D1663" s="72"/>
      <c r="E1663" s="72"/>
      <c r="F1663" s="72"/>
      <c r="G1663" s="72"/>
      <c r="H1663" s="72"/>
      <c r="I1663" s="205"/>
      <c r="J1663" s="423" t="s">
        <v>352</v>
      </c>
      <c r="K1663" s="67" t="s">
        <v>185</v>
      </c>
      <c r="L1663" s="88">
        <v>20000</v>
      </c>
      <c r="M1663" s="88">
        <f>L1663</f>
        <v>20000</v>
      </c>
      <c r="N1663" s="409"/>
      <c r="O1663" s="409"/>
      <c r="P1663" s="409"/>
      <c r="Q1663" s="451">
        <f t="shared" si="614"/>
        <v>20000</v>
      </c>
    </row>
    <row r="1664" spans="1:17" ht="63">
      <c r="A1664" s="421"/>
      <c r="B1664" s="431">
        <v>71920000</v>
      </c>
      <c r="C1664" s="45" t="s">
        <v>376</v>
      </c>
      <c r="D1664" s="45"/>
      <c r="E1664" s="45"/>
      <c r="F1664" s="46"/>
      <c r="G1664" s="452"/>
      <c r="H1664" s="48"/>
      <c r="I1664" s="49"/>
      <c r="J1664" s="423" t="s">
        <v>48</v>
      </c>
      <c r="K1664" s="51" t="s">
        <v>40</v>
      </c>
      <c r="L1664" s="409">
        <v>176606</v>
      </c>
      <c r="M1664" s="409"/>
      <c r="N1664" s="409"/>
      <c r="O1664" s="403">
        <f>L1664*0.95</f>
        <v>167775.69999999998</v>
      </c>
      <c r="P1664" s="403">
        <f>L1664*0.05</f>
        <v>8830.3000000000011</v>
      </c>
      <c r="Q1664" s="451">
        <f t="shared" si="614"/>
        <v>176605.99999999997</v>
      </c>
    </row>
    <row r="1665" spans="1:17" ht="31.5">
      <c r="A1665" s="419">
        <v>11</v>
      </c>
      <c r="B1665" s="431">
        <v>71920000</v>
      </c>
      <c r="C1665" s="45" t="s">
        <v>376</v>
      </c>
      <c r="D1665" s="45" t="s">
        <v>5</v>
      </c>
      <c r="E1665" s="45" t="s">
        <v>58</v>
      </c>
      <c r="F1665" s="46">
        <v>6</v>
      </c>
      <c r="G1665" s="452" t="s">
        <v>38</v>
      </c>
      <c r="H1665" s="453">
        <v>955.8</v>
      </c>
      <c r="I1665" s="49">
        <v>31</v>
      </c>
      <c r="J1665" s="423" t="s">
        <v>39</v>
      </c>
      <c r="K1665" s="50" t="s">
        <v>2</v>
      </c>
      <c r="L1665" s="409">
        <f>L1666+L1667+L1668+L1669</f>
        <v>5568259.8500000006</v>
      </c>
      <c r="M1665" s="409">
        <f t="shared" ref="M1665:P1665" si="639">M1666+M1667+M1668+M1669</f>
        <v>5568259.8500000006</v>
      </c>
      <c r="N1665" s="409">
        <f t="shared" si="639"/>
        <v>0</v>
      </c>
      <c r="O1665" s="409">
        <f t="shared" si="639"/>
        <v>0</v>
      </c>
      <c r="P1665" s="409">
        <f t="shared" si="639"/>
        <v>0</v>
      </c>
      <c r="Q1665" s="451">
        <f t="shared" si="614"/>
        <v>5568259.8500000006</v>
      </c>
    </row>
    <row r="1666" spans="1:17" ht="31.5">
      <c r="A1666" s="420"/>
      <c r="B1666" s="431">
        <v>71920000</v>
      </c>
      <c r="C1666" s="45" t="s">
        <v>376</v>
      </c>
      <c r="D1666" s="72"/>
      <c r="E1666" s="72"/>
      <c r="F1666" s="72"/>
      <c r="G1666" s="72"/>
      <c r="H1666" s="72"/>
      <c r="I1666" s="205"/>
      <c r="J1666" s="423" t="s">
        <v>103</v>
      </c>
      <c r="K1666" s="51" t="s">
        <v>104</v>
      </c>
      <c r="L1666" s="409">
        <v>546834.86</v>
      </c>
      <c r="M1666" s="88">
        <f t="shared" ref="M1666:M1669" si="640">L1666</f>
        <v>546834.86</v>
      </c>
      <c r="N1666" s="409"/>
      <c r="O1666" s="409"/>
      <c r="P1666" s="409"/>
      <c r="Q1666" s="451">
        <f t="shared" si="614"/>
        <v>546834.86</v>
      </c>
    </row>
    <row r="1667" spans="1:17" ht="31.5">
      <c r="A1667" s="420"/>
      <c r="B1667" s="431">
        <v>71920000</v>
      </c>
      <c r="C1667" s="45" t="s">
        <v>376</v>
      </c>
      <c r="D1667" s="45"/>
      <c r="E1667" s="45"/>
      <c r="F1667" s="46"/>
      <c r="G1667" s="452"/>
      <c r="H1667" s="48"/>
      <c r="I1667" s="49"/>
      <c r="J1667" s="423" t="s">
        <v>101</v>
      </c>
      <c r="K1667" s="67" t="s">
        <v>102</v>
      </c>
      <c r="L1667" s="409">
        <v>2939307.1</v>
      </c>
      <c r="M1667" s="88">
        <f t="shared" si="640"/>
        <v>2939307.1</v>
      </c>
      <c r="N1667" s="409"/>
      <c r="O1667" s="409"/>
      <c r="P1667" s="409"/>
      <c r="Q1667" s="451">
        <f t="shared" si="614"/>
        <v>2939307.1</v>
      </c>
    </row>
    <row r="1668" spans="1:17" ht="31.5">
      <c r="A1668" s="420"/>
      <c r="B1668" s="431">
        <v>71920000</v>
      </c>
      <c r="C1668" s="45" t="s">
        <v>376</v>
      </c>
      <c r="D1668" s="45"/>
      <c r="E1668" s="45"/>
      <c r="F1668" s="46"/>
      <c r="G1668" s="452"/>
      <c r="H1668" s="48"/>
      <c r="I1668" s="49"/>
      <c r="J1668" s="423" t="s">
        <v>110</v>
      </c>
      <c r="K1668" s="51" t="s">
        <v>111</v>
      </c>
      <c r="L1668" s="409">
        <v>1965453.74</v>
      </c>
      <c r="M1668" s="88">
        <f t="shared" si="640"/>
        <v>1965453.74</v>
      </c>
      <c r="N1668" s="409"/>
      <c r="O1668" s="409"/>
      <c r="P1668" s="409"/>
      <c r="Q1668" s="451">
        <f t="shared" si="614"/>
        <v>1965453.74</v>
      </c>
    </row>
    <row r="1669" spans="1:17" ht="31.5">
      <c r="A1669" s="421"/>
      <c r="B1669" s="431">
        <v>71920000</v>
      </c>
      <c r="C1669" s="45" t="s">
        <v>376</v>
      </c>
      <c r="D1669" s="45"/>
      <c r="E1669" s="45"/>
      <c r="F1669" s="46"/>
      <c r="G1669" s="452"/>
      <c r="H1669" s="48"/>
      <c r="I1669" s="49"/>
      <c r="J1669" s="423" t="s">
        <v>100</v>
      </c>
      <c r="K1669" s="51" t="s">
        <v>181</v>
      </c>
      <c r="L1669" s="451">
        <f>ROUND((L1668+L1667+L1666)*2.14%,2)</f>
        <v>116664.15</v>
      </c>
      <c r="M1669" s="451">
        <f t="shared" si="640"/>
        <v>116664.15</v>
      </c>
      <c r="N1669" s="409"/>
      <c r="O1669" s="409"/>
      <c r="P1669" s="409"/>
      <c r="Q1669" s="451">
        <f t="shared" si="614"/>
        <v>116664.15</v>
      </c>
    </row>
    <row r="1670" spans="1:17" ht="31.5">
      <c r="A1670" s="419">
        <v>12</v>
      </c>
      <c r="B1670" s="431">
        <v>71920000</v>
      </c>
      <c r="C1670" s="45" t="s">
        <v>376</v>
      </c>
      <c r="D1670" s="45" t="s">
        <v>5</v>
      </c>
      <c r="E1670" s="45" t="s">
        <v>58</v>
      </c>
      <c r="F1670" s="46">
        <v>8</v>
      </c>
      <c r="G1670" s="452" t="s">
        <v>38</v>
      </c>
      <c r="H1670" s="453">
        <v>638.29999999999995</v>
      </c>
      <c r="I1670" s="49">
        <v>27</v>
      </c>
      <c r="J1670" s="423" t="s">
        <v>39</v>
      </c>
      <c r="K1670" s="50" t="s">
        <v>2</v>
      </c>
      <c r="L1670" s="409">
        <f>L1671+L1672</f>
        <v>128630</v>
      </c>
      <c r="M1670" s="409">
        <f t="shared" ref="M1670:P1670" si="641">M1671+M1672</f>
        <v>20000</v>
      </c>
      <c r="N1670" s="409">
        <f t="shared" si="641"/>
        <v>0</v>
      </c>
      <c r="O1670" s="409">
        <f t="shared" si="641"/>
        <v>103198.5</v>
      </c>
      <c r="P1670" s="409">
        <f t="shared" si="641"/>
        <v>5431.5</v>
      </c>
      <c r="Q1670" s="451">
        <f t="shared" si="614"/>
        <v>128630</v>
      </c>
    </row>
    <row r="1671" spans="1:17" ht="99" customHeight="1">
      <c r="A1671" s="420"/>
      <c r="B1671" s="431">
        <v>71920000</v>
      </c>
      <c r="C1671" s="45" t="s">
        <v>376</v>
      </c>
      <c r="D1671" s="45"/>
      <c r="E1671" s="45"/>
      <c r="F1671" s="72"/>
      <c r="G1671" s="72"/>
      <c r="H1671" s="72"/>
      <c r="I1671" s="205"/>
      <c r="J1671" s="423" t="s">
        <v>352</v>
      </c>
      <c r="K1671" s="67" t="s">
        <v>185</v>
      </c>
      <c r="L1671" s="88">
        <v>20000</v>
      </c>
      <c r="M1671" s="88">
        <f>L1671</f>
        <v>20000</v>
      </c>
      <c r="N1671" s="409"/>
      <c r="O1671" s="409"/>
      <c r="P1671" s="409"/>
      <c r="Q1671" s="451">
        <f t="shared" si="614"/>
        <v>20000</v>
      </c>
    </row>
    <row r="1672" spans="1:17" ht="63">
      <c r="A1672" s="421"/>
      <c r="B1672" s="431">
        <v>71920000</v>
      </c>
      <c r="C1672" s="45" t="s">
        <v>376</v>
      </c>
      <c r="D1672" s="45"/>
      <c r="E1672" s="45"/>
      <c r="F1672" s="46"/>
      <c r="G1672" s="452"/>
      <c r="H1672" s="48"/>
      <c r="I1672" s="49"/>
      <c r="J1672" s="423" t="s">
        <v>48</v>
      </c>
      <c r="K1672" s="51" t="s">
        <v>40</v>
      </c>
      <c r="L1672" s="409">
        <v>108630</v>
      </c>
      <c r="M1672" s="409"/>
      <c r="N1672" s="409"/>
      <c r="O1672" s="403">
        <f>L1672*0.95</f>
        <v>103198.5</v>
      </c>
      <c r="P1672" s="403">
        <f>L1672*0.05</f>
        <v>5431.5</v>
      </c>
      <c r="Q1672" s="451">
        <f t="shared" si="614"/>
        <v>108630</v>
      </c>
    </row>
    <row r="1673" spans="1:17" ht="31.5">
      <c r="A1673" s="419">
        <v>13</v>
      </c>
      <c r="B1673" s="431">
        <v>71920000</v>
      </c>
      <c r="C1673" s="45" t="s">
        <v>376</v>
      </c>
      <c r="D1673" s="45" t="s">
        <v>25</v>
      </c>
      <c r="E1673" s="72" t="s">
        <v>320</v>
      </c>
      <c r="F1673" s="46">
        <v>1</v>
      </c>
      <c r="G1673" s="452" t="s">
        <v>38</v>
      </c>
      <c r="H1673" s="453">
        <v>5131.7</v>
      </c>
      <c r="I1673" s="49">
        <v>226</v>
      </c>
      <c r="J1673" s="423" t="s">
        <v>39</v>
      </c>
      <c r="K1673" s="50" t="s">
        <v>2</v>
      </c>
      <c r="L1673" s="409">
        <f>L1674+L1675</f>
        <v>5127407.0299999993</v>
      </c>
      <c r="M1673" s="409">
        <f t="shared" ref="M1673:P1673" si="642">M1674+M1675</f>
        <v>5127407.0299999993</v>
      </c>
      <c r="N1673" s="409">
        <f t="shared" si="642"/>
        <v>0</v>
      </c>
      <c r="O1673" s="409">
        <f t="shared" si="642"/>
        <v>0</v>
      </c>
      <c r="P1673" s="409">
        <f t="shared" si="642"/>
        <v>0</v>
      </c>
      <c r="Q1673" s="451">
        <f t="shared" si="614"/>
        <v>5127407.0299999993</v>
      </c>
    </row>
    <row r="1674" spans="1:17" ht="31.5">
      <c r="A1674" s="420"/>
      <c r="B1674" s="431">
        <v>71920000</v>
      </c>
      <c r="C1674" s="45" t="s">
        <v>376</v>
      </c>
      <c r="D1674" s="72"/>
      <c r="E1674" s="72"/>
      <c r="F1674" s="72"/>
      <c r="G1674" s="72"/>
      <c r="H1674" s="72"/>
      <c r="I1674" s="205"/>
      <c r="J1674" s="423" t="s">
        <v>110</v>
      </c>
      <c r="K1674" s="51" t="s">
        <v>111</v>
      </c>
      <c r="L1674" s="409">
        <v>5019979.47</v>
      </c>
      <c r="M1674" s="88">
        <f t="shared" ref="M1674:M1675" si="643">L1674</f>
        <v>5019979.47</v>
      </c>
      <c r="N1674" s="409"/>
      <c r="O1674" s="409"/>
      <c r="P1674" s="409"/>
      <c r="Q1674" s="451">
        <f t="shared" si="614"/>
        <v>5019979.47</v>
      </c>
    </row>
    <row r="1675" spans="1:17" ht="31.5">
      <c r="A1675" s="421"/>
      <c r="B1675" s="431">
        <v>71920000</v>
      </c>
      <c r="C1675" s="45" t="s">
        <v>376</v>
      </c>
      <c r="D1675" s="45"/>
      <c r="E1675" s="45"/>
      <c r="F1675" s="46"/>
      <c r="G1675" s="452"/>
      <c r="H1675" s="48"/>
      <c r="I1675" s="49"/>
      <c r="J1675" s="423" t="s">
        <v>100</v>
      </c>
      <c r="K1675" s="51" t="s">
        <v>181</v>
      </c>
      <c r="L1675" s="451">
        <f>ROUND((L1674)*2.14%,2)</f>
        <v>107427.56</v>
      </c>
      <c r="M1675" s="451">
        <f t="shared" si="643"/>
        <v>107427.56</v>
      </c>
      <c r="N1675" s="409"/>
      <c r="O1675" s="409"/>
      <c r="P1675" s="409"/>
      <c r="Q1675" s="451">
        <f t="shared" si="614"/>
        <v>107427.56</v>
      </c>
    </row>
    <row r="1676" spans="1:17" ht="31.5">
      <c r="A1676" s="419">
        <v>14</v>
      </c>
      <c r="B1676" s="431">
        <v>71920000</v>
      </c>
      <c r="C1676" s="45" t="s">
        <v>376</v>
      </c>
      <c r="D1676" s="45" t="s">
        <v>25</v>
      </c>
      <c r="E1676" s="45" t="s">
        <v>59</v>
      </c>
      <c r="F1676" s="46">
        <v>1</v>
      </c>
      <c r="G1676" s="452" t="s">
        <v>38</v>
      </c>
      <c r="H1676" s="453">
        <v>4612.6000000000004</v>
      </c>
      <c r="I1676" s="49">
        <v>226</v>
      </c>
      <c r="J1676" s="423" t="s">
        <v>39</v>
      </c>
      <c r="K1676" s="50" t="s">
        <v>2</v>
      </c>
      <c r="L1676" s="409">
        <f>L1677+L1678</f>
        <v>7939551.5700000003</v>
      </c>
      <c r="M1676" s="409">
        <f t="shared" ref="M1676:P1676" si="644">M1677+M1678</f>
        <v>7939551.5700000003</v>
      </c>
      <c r="N1676" s="409">
        <f t="shared" si="644"/>
        <v>0</v>
      </c>
      <c r="O1676" s="409">
        <f t="shared" si="644"/>
        <v>0</v>
      </c>
      <c r="P1676" s="409">
        <f t="shared" si="644"/>
        <v>0</v>
      </c>
      <c r="Q1676" s="451">
        <f t="shared" ref="Q1676:Q1736" si="645">M1676+N1676+O1676+P1676</f>
        <v>7939551.5700000003</v>
      </c>
    </row>
    <row r="1677" spans="1:17" ht="31.5">
      <c r="A1677" s="420"/>
      <c r="B1677" s="431">
        <v>71920000</v>
      </c>
      <c r="C1677" s="45" t="s">
        <v>376</v>
      </c>
      <c r="D1677" s="45"/>
      <c r="E1677" s="72"/>
      <c r="F1677" s="72"/>
      <c r="G1677" s="72"/>
      <c r="H1677" s="72"/>
      <c r="I1677" s="205"/>
      <c r="J1677" s="423" t="s">
        <v>101</v>
      </c>
      <c r="K1677" s="67" t="s">
        <v>102</v>
      </c>
      <c r="L1677" s="409">
        <v>7773204.9800000004</v>
      </c>
      <c r="M1677" s="88">
        <f t="shared" ref="M1677:M1678" si="646">L1677</f>
        <v>7773204.9800000004</v>
      </c>
      <c r="N1677" s="409"/>
      <c r="O1677" s="409"/>
      <c r="P1677" s="409"/>
      <c r="Q1677" s="451">
        <f t="shared" si="645"/>
        <v>7773204.9800000004</v>
      </c>
    </row>
    <row r="1678" spans="1:17" ht="31.5">
      <c r="A1678" s="421"/>
      <c r="B1678" s="431">
        <v>71920000</v>
      </c>
      <c r="C1678" s="45" t="s">
        <v>376</v>
      </c>
      <c r="D1678" s="45"/>
      <c r="E1678" s="45"/>
      <c r="F1678" s="46"/>
      <c r="G1678" s="452"/>
      <c r="H1678" s="48"/>
      <c r="I1678" s="49"/>
      <c r="J1678" s="423" t="s">
        <v>100</v>
      </c>
      <c r="K1678" s="51" t="s">
        <v>181</v>
      </c>
      <c r="L1678" s="451">
        <f>ROUND((L1677)*2.14%,2)</f>
        <v>166346.59</v>
      </c>
      <c r="M1678" s="451">
        <f t="shared" si="646"/>
        <v>166346.59</v>
      </c>
      <c r="N1678" s="409"/>
      <c r="O1678" s="409"/>
      <c r="P1678" s="409"/>
      <c r="Q1678" s="451">
        <f t="shared" si="645"/>
        <v>166346.59</v>
      </c>
    </row>
    <row r="1679" spans="1:17" ht="31.5">
      <c r="A1679" s="419">
        <v>15</v>
      </c>
      <c r="B1679" s="431">
        <v>71920000</v>
      </c>
      <c r="C1679" s="45" t="s">
        <v>376</v>
      </c>
      <c r="D1679" s="45" t="s">
        <v>25</v>
      </c>
      <c r="E1679" s="45" t="s">
        <v>84</v>
      </c>
      <c r="F1679" s="46" t="s">
        <v>247</v>
      </c>
      <c r="G1679" s="452" t="s">
        <v>38</v>
      </c>
      <c r="H1679" s="453">
        <v>489.2</v>
      </c>
      <c r="I1679" s="49">
        <v>18</v>
      </c>
      <c r="J1679" s="423" t="s">
        <v>39</v>
      </c>
      <c r="K1679" s="50" t="s">
        <v>2</v>
      </c>
      <c r="L1679" s="409">
        <f>L1680+L1681+L1682+L1683</f>
        <v>972885.43</v>
      </c>
      <c r="M1679" s="409">
        <f t="shared" ref="M1679:P1679" si="647">M1680+M1681+M1682+M1683</f>
        <v>873444.43</v>
      </c>
      <c r="N1679" s="409">
        <f t="shared" si="647"/>
        <v>0</v>
      </c>
      <c r="O1679" s="409">
        <f t="shared" si="647"/>
        <v>94468.95</v>
      </c>
      <c r="P1679" s="409">
        <f t="shared" si="647"/>
        <v>4972.05</v>
      </c>
      <c r="Q1679" s="451">
        <f t="shared" si="645"/>
        <v>972885.43</v>
      </c>
    </row>
    <row r="1680" spans="1:17" ht="96.75" customHeight="1">
      <c r="A1680" s="420"/>
      <c r="B1680" s="431">
        <v>71920000</v>
      </c>
      <c r="C1680" s="45" t="s">
        <v>376</v>
      </c>
      <c r="D1680" s="72"/>
      <c r="E1680" s="72"/>
      <c r="F1680" s="72"/>
      <c r="G1680" s="72"/>
      <c r="H1680" s="72"/>
      <c r="I1680" s="205"/>
      <c r="J1680" s="423" t="s">
        <v>352</v>
      </c>
      <c r="K1680" s="67" t="s">
        <v>185</v>
      </c>
      <c r="L1680" s="88">
        <v>20000</v>
      </c>
      <c r="M1680" s="88">
        <f>L1680</f>
        <v>20000</v>
      </c>
      <c r="N1680" s="409"/>
      <c r="O1680" s="409"/>
      <c r="P1680" s="409"/>
      <c r="Q1680" s="451">
        <f t="shared" si="645"/>
        <v>20000</v>
      </c>
    </row>
    <row r="1681" spans="1:19" ht="63">
      <c r="A1681" s="420"/>
      <c r="B1681" s="431">
        <v>71920000</v>
      </c>
      <c r="C1681" s="45" t="s">
        <v>376</v>
      </c>
      <c r="D1681" s="45"/>
      <c r="E1681" s="45"/>
      <c r="F1681" s="46"/>
      <c r="G1681" s="452"/>
      <c r="H1681" s="48"/>
      <c r="I1681" s="49"/>
      <c r="J1681" s="423" t="s">
        <v>48</v>
      </c>
      <c r="K1681" s="51" t="s">
        <v>40</v>
      </c>
      <c r="L1681" s="409">
        <v>99441</v>
      </c>
      <c r="M1681" s="409"/>
      <c r="N1681" s="409"/>
      <c r="O1681" s="403">
        <f>L1681*0.95</f>
        <v>94468.95</v>
      </c>
      <c r="P1681" s="403">
        <f>L1681*0.05</f>
        <v>4972.05</v>
      </c>
      <c r="Q1681" s="451">
        <f t="shared" si="645"/>
        <v>99441</v>
      </c>
    </row>
    <row r="1682" spans="1:19" ht="31.5">
      <c r="A1682" s="420"/>
      <c r="B1682" s="431">
        <v>71920000</v>
      </c>
      <c r="C1682" s="45" t="s">
        <v>376</v>
      </c>
      <c r="D1682" s="45"/>
      <c r="E1682" s="45"/>
      <c r="F1682" s="46"/>
      <c r="G1682" s="452"/>
      <c r="H1682" s="48"/>
      <c r="I1682" s="49"/>
      <c r="J1682" s="423" t="s">
        <v>110</v>
      </c>
      <c r="K1682" s="51" t="s">
        <v>111</v>
      </c>
      <c r="L1682" s="409">
        <v>835563.37</v>
      </c>
      <c r="M1682" s="88">
        <f t="shared" ref="M1682:M1683" si="648">L1682</f>
        <v>835563.37</v>
      </c>
      <c r="N1682" s="409"/>
      <c r="O1682" s="409"/>
      <c r="P1682" s="409"/>
      <c r="Q1682" s="451">
        <f t="shared" si="645"/>
        <v>835563.37</v>
      </c>
    </row>
    <row r="1683" spans="1:19" ht="31.5">
      <c r="A1683" s="421"/>
      <c r="B1683" s="431">
        <v>71920000</v>
      </c>
      <c r="C1683" s="45" t="s">
        <v>376</v>
      </c>
      <c r="D1683" s="45"/>
      <c r="E1683" s="45"/>
      <c r="F1683" s="46"/>
      <c r="G1683" s="452"/>
      <c r="H1683" s="48"/>
      <c r="I1683" s="49"/>
      <c r="J1683" s="423" t="s">
        <v>100</v>
      </c>
      <c r="K1683" s="51" t="s">
        <v>181</v>
      </c>
      <c r="L1683" s="451">
        <f>ROUND((L1682)*2.14%,2)</f>
        <v>17881.060000000001</v>
      </c>
      <c r="M1683" s="451">
        <f t="shared" si="648"/>
        <v>17881.060000000001</v>
      </c>
      <c r="N1683" s="409"/>
      <c r="O1683" s="409"/>
      <c r="P1683" s="409"/>
      <c r="Q1683" s="451">
        <f t="shared" si="645"/>
        <v>17881.060000000001</v>
      </c>
    </row>
    <row r="1684" spans="1:19" ht="31.5">
      <c r="A1684" s="419">
        <v>16</v>
      </c>
      <c r="B1684" s="431">
        <v>71920000</v>
      </c>
      <c r="C1684" s="45" t="s">
        <v>376</v>
      </c>
      <c r="D1684" s="45" t="s">
        <v>340</v>
      </c>
      <c r="E1684" s="45" t="s">
        <v>84</v>
      </c>
      <c r="F1684" s="46">
        <v>4</v>
      </c>
      <c r="G1684" s="452" t="s">
        <v>38</v>
      </c>
      <c r="H1684" s="453">
        <v>3324.2</v>
      </c>
      <c r="I1684" s="49">
        <v>83</v>
      </c>
      <c r="J1684" s="423" t="s">
        <v>39</v>
      </c>
      <c r="K1684" s="50" t="s">
        <v>2</v>
      </c>
      <c r="L1684" s="409">
        <f>L1685+L1686</f>
        <v>102926</v>
      </c>
      <c r="M1684" s="409">
        <f t="shared" ref="M1684:P1684" si="649">M1685+M1686</f>
        <v>20000</v>
      </c>
      <c r="N1684" s="409">
        <f t="shared" si="649"/>
        <v>0</v>
      </c>
      <c r="O1684" s="409">
        <f t="shared" si="649"/>
        <v>78779.7</v>
      </c>
      <c r="P1684" s="409">
        <f t="shared" si="649"/>
        <v>4146.3</v>
      </c>
      <c r="Q1684" s="451">
        <f t="shared" si="645"/>
        <v>102926</v>
      </c>
    </row>
    <row r="1685" spans="1:19" ht="105" customHeight="1">
      <c r="A1685" s="420"/>
      <c r="B1685" s="431">
        <v>71920000</v>
      </c>
      <c r="C1685" s="45" t="s">
        <v>376</v>
      </c>
      <c r="D1685" s="72"/>
      <c r="E1685" s="72"/>
      <c r="F1685" s="72"/>
      <c r="G1685" s="72"/>
      <c r="H1685" s="72"/>
      <c r="I1685" s="205"/>
      <c r="J1685" s="423" t="s">
        <v>352</v>
      </c>
      <c r="K1685" s="67" t="s">
        <v>185</v>
      </c>
      <c r="L1685" s="88">
        <v>20000</v>
      </c>
      <c r="M1685" s="88">
        <f>L1685</f>
        <v>20000</v>
      </c>
      <c r="N1685" s="409"/>
      <c r="O1685" s="409"/>
      <c r="P1685" s="409"/>
      <c r="Q1685" s="451">
        <f t="shared" si="645"/>
        <v>20000</v>
      </c>
    </row>
    <row r="1686" spans="1:19" ht="63">
      <c r="A1686" s="421"/>
      <c r="B1686" s="431">
        <v>71920000</v>
      </c>
      <c r="C1686" s="45" t="s">
        <v>376</v>
      </c>
      <c r="D1686" s="45"/>
      <c r="E1686" s="45"/>
      <c r="F1686" s="46"/>
      <c r="G1686" s="452"/>
      <c r="H1686" s="48"/>
      <c r="I1686" s="49"/>
      <c r="J1686" s="423" t="s">
        <v>48</v>
      </c>
      <c r="K1686" s="51" t="s">
        <v>40</v>
      </c>
      <c r="L1686" s="409">
        <v>82926</v>
      </c>
      <c r="M1686" s="409"/>
      <c r="N1686" s="409"/>
      <c r="O1686" s="403">
        <f>L1686*0.95</f>
        <v>78779.7</v>
      </c>
      <c r="P1686" s="403">
        <f>L1686*0.05</f>
        <v>4146.3</v>
      </c>
      <c r="Q1686" s="451">
        <f t="shared" si="645"/>
        <v>82926</v>
      </c>
    </row>
    <row r="1687" spans="1:19" ht="31.5">
      <c r="A1687" s="419">
        <v>17</v>
      </c>
      <c r="B1687" s="431">
        <v>71920000</v>
      </c>
      <c r="C1687" s="45" t="s">
        <v>376</v>
      </c>
      <c r="D1687" s="45" t="s">
        <v>340</v>
      </c>
      <c r="E1687" s="45" t="s">
        <v>145</v>
      </c>
      <c r="F1687" s="46" t="s">
        <v>250</v>
      </c>
      <c r="G1687" s="452" t="s">
        <v>38</v>
      </c>
      <c r="H1687" s="453">
        <v>1467.6</v>
      </c>
      <c r="I1687" s="49">
        <v>12</v>
      </c>
      <c r="J1687" s="423" t="s">
        <v>39</v>
      </c>
      <c r="K1687" s="50" t="s">
        <v>2</v>
      </c>
      <c r="L1687" s="409">
        <f>L1688</f>
        <v>20000</v>
      </c>
      <c r="M1687" s="409">
        <f t="shared" ref="M1687:P1687" si="650">M1688</f>
        <v>20000</v>
      </c>
      <c r="N1687" s="409">
        <f t="shared" si="650"/>
        <v>0</v>
      </c>
      <c r="O1687" s="409">
        <f t="shared" si="650"/>
        <v>0</v>
      </c>
      <c r="P1687" s="409">
        <f t="shared" si="650"/>
        <v>0</v>
      </c>
      <c r="Q1687" s="451">
        <f t="shared" si="645"/>
        <v>20000</v>
      </c>
    </row>
    <row r="1688" spans="1:19" ht="102.75" customHeight="1">
      <c r="A1688" s="421"/>
      <c r="B1688" s="431">
        <v>71920000</v>
      </c>
      <c r="C1688" s="45" t="s">
        <v>376</v>
      </c>
      <c r="D1688" s="45"/>
      <c r="E1688" s="72"/>
      <c r="F1688" s="72"/>
      <c r="G1688" s="72"/>
      <c r="H1688" s="72"/>
      <c r="I1688" s="205"/>
      <c r="J1688" s="423" t="s">
        <v>352</v>
      </c>
      <c r="K1688" s="67" t="s">
        <v>185</v>
      </c>
      <c r="L1688" s="88">
        <v>20000</v>
      </c>
      <c r="M1688" s="88">
        <f>L1688</f>
        <v>20000</v>
      </c>
      <c r="N1688" s="409"/>
      <c r="O1688" s="409"/>
      <c r="P1688" s="409"/>
      <c r="Q1688" s="451">
        <f t="shared" si="645"/>
        <v>20000</v>
      </c>
    </row>
    <row r="1689" spans="1:19" s="80" customFormat="1" ht="31.5">
      <c r="A1689" s="419">
        <v>18</v>
      </c>
      <c r="B1689" s="431">
        <v>71920000</v>
      </c>
      <c r="C1689" s="45" t="s">
        <v>376</v>
      </c>
      <c r="D1689" s="45" t="s">
        <v>4</v>
      </c>
      <c r="E1689" s="45" t="s">
        <v>61</v>
      </c>
      <c r="F1689" s="46">
        <v>2</v>
      </c>
      <c r="G1689" s="452" t="s">
        <v>38</v>
      </c>
      <c r="H1689" s="453">
        <v>2139.9</v>
      </c>
      <c r="I1689" s="49">
        <v>72</v>
      </c>
      <c r="J1689" s="423" t="s">
        <v>39</v>
      </c>
      <c r="K1689" s="50" t="s">
        <v>2</v>
      </c>
      <c r="L1689" s="409">
        <f>L1690+L1692+L1693+L1691</f>
        <v>7138495.5500000007</v>
      </c>
      <c r="M1689" s="409">
        <f t="shared" ref="M1689:P1689" si="651">M1690+M1692+M1693+M1691</f>
        <v>7138495.5500000007</v>
      </c>
      <c r="N1689" s="409">
        <f t="shared" si="651"/>
        <v>0</v>
      </c>
      <c r="O1689" s="409">
        <f t="shared" si="651"/>
        <v>0</v>
      </c>
      <c r="P1689" s="409">
        <f t="shared" si="651"/>
        <v>0</v>
      </c>
      <c r="Q1689" s="451">
        <f t="shared" si="645"/>
        <v>7138495.5500000007</v>
      </c>
      <c r="R1689" s="227"/>
      <c r="S1689" s="227"/>
    </row>
    <row r="1690" spans="1:19" s="80" customFormat="1" ht="31.5">
      <c r="A1690" s="420"/>
      <c r="B1690" s="431">
        <v>71920000</v>
      </c>
      <c r="C1690" s="45" t="s">
        <v>376</v>
      </c>
      <c r="D1690" s="45"/>
      <c r="E1690" s="72"/>
      <c r="F1690" s="72"/>
      <c r="G1690" s="72"/>
      <c r="H1690" s="72"/>
      <c r="I1690" s="205"/>
      <c r="J1690" s="423" t="s">
        <v>105</v>
      </c>
      <c r="K1690" s="67" t="s">
        <v>106</v>
      </c>
      <c r="L1690" s="409">
        <v>2416198.15</v>
      </c>
      <c r="M1690" s="88">
        <f t="shared" ref="M1690:M1693" si="652">L1690</f>
        <v>2416198.15</v>
      </c>
      <c r="N1690" s="409"/>
      <c r="O1690" s="409"/>
      <c r="P1690" s="409"/>
      <c r="Q1690" s="451">
        <f t="shared" si="645"/>
        <v>2416198.15</v>
      </c>
      <c r="R1690" s="227"/>
      <c r="S1690" s="227"/>
    </row>
    <row r="1691" spans="1:19" ht="31.5">
      <c r="A1691" s="428"/>
      <c r="B1691" s="431">
        <v>71920000</v>
      </c>
      <c r="C1691" s="45" t="s">
        <v>376</v>
      </c>
      <c r="D1691" s="72"/>
      <c r="E1691" s="85"/>
      <c r="F1691" s="85"/>
      <c r="G1691" s="85"/>
      <c r="H1691" s="85"/>
      <c r="I1691" s="205"/>
      <c r="J1691" s="423" t="s">
        <v>103</v>
      </c>
      <c r="K1691" s="422" t="s">
        <v>104</v>
      </c>
      <c r="L1691" s="88">
        <v>1599856.75</v>
      </c>
      <c r="M1691" s="88">
        <f t="shared" si="652"/>
        <v>1599856.75</v>
      </c>
      <c r="N1691" s="409"/>
      <c r="O1691" s="409"/>
      <c r="P1691" s="409"/>
      <c r="Q1691" s="451">
        <f t="shared" si="645"/>
        <v>1599856.75</v>
      </c>
    </row>
    <row r="1692" spans="1:19" s="80" customFormat="1" ht="31.5">
      <c r="A1692" s="420"/>
      <c r="B1692" s="431">
        <v>71920000</v>
      </c>
      <c r="C1692" s="45" t="s">
        <v>376</v>
      </c>
      <c r="D1692" s="45"/>
      <c r="E1692" s="45"/>
      <c r="F1692" s="46"/>
      <c r="G1692" s="452"/>
      <c r="H1692" s="48"/>
      <c r="I1692" s="49"/>
      <c r="J1692" s="423" t="s">
        <v>112</v>
      </c>
      <c r="K1692" s="67" t="s">
        <v>113</v>
      </c>
      <c r="L1692" s="409">
        <v>2972877.5</v>
      </c>
      <c r="M1692" s="88">
        <f t="shared" si="652"/>
        <v>2972877.5</v>
      </c>
      <c r="N1692" s="409"/>
      <c r="O1692" s="409"/>
      <c r="P1692" s="409"/>
      <c r="Q1692" s="451">
        <f t="shared" si="645"/>
        <v>2972877.5</v>
      </c>
      <c r="R1692" s="227"/>
      <c r="S1692" s="227"/>
    </row>
    <row r="1693" spans="1:19" s="80" customFormat="1" ht="31.5">
      <c r="A1693" s="421"/>
      <c r="B1693" s="431">
        <v>71920000</v>
      </c>
      <c r="C1693" s="45" t="s">
        <v>376</v>
      </c>
      <c r="D1693" s="45"/>
      <c r="E1693" s="45"/>
      <c r="F1693" s="46"/>
      <c r="G1693" s="452"/>
      <c r="H1693" s="48"/>
      <c r="I1693" s="49"/>
      <c r="J1693" s="423" t="s">
        <v>100</v>
      </c>
      <c r="K1693" s="51" t="s">
        <v>181</v>
      </c>
      <c r="L1693" s="451">
        <f>ROUND((L1692+L1691+L1690)*2.14%,2)</f>
        <v>149563.15</v>
      </c>
      <c r="M1693" s="451">
        <f t="shared" si="652"/>
        <v>149563.15</v>
      </c>
      <c r="N1693" s="409"/>
      <c r="O1693" s="409"/>
      <c r="P1693" s="409"/>
      <c r="Q1693" s="451">
        <f t="shared" si="645"/>
        <v>149563.15</v>
      </c>
      <c r="R1693" s="227"/>
      <c r="S1693" s="227"/>
    </row>
    <row r="1694" spans="1:19" s="80" customFormat="1" ht="31.5">
      <c r="A1694" s="419">
        <v>19</v>
      </c>
      <c r="B1694" s="431">
        <v>71920000</v>
      </c>
      <c r="C1694" s="45" t="s">
        <v>376</v>
      </c>
      <c r="D1694" s="45" t="s">
        <v>4</v>
      </c>
      <c r="E1694" s="45" t="s">
        <v>61</v>
      </c>
      <c r="F1694" s="46">
        <v>4</v>
      </c>
      <c r="G1694" s="452" t="s">
        <v>38</v>
      </c>
      <c r="H1694" s="88">
        <v>2132.6</v>
      </c>
      <c r="I1694" s="84">
        <v>103</v>
      </c>
      <c r="J1694" s="423" t="s">
        <v>39</v>
      </c>
      <c r="K1694" s="50" t="s">
        <v>2</v>
      </c>
      <c r="L1694" s="409">
        <f>L1695+L1696</f>
        <v>2465479.52</v>
      </c>
      <c r="M1694" s="409">
        <f t="shared" ref="M1694:P1694" si="653">M1695+M1696</f>
        <v>2465479.52</v>
      </c>
      <c r="N1694" s="409">
        <f t="shared" si="653"/>
        <v>0</v>
      </c>
      <c r="O1694" s="409">
        <f t="shared" si="653"/>
        <v>0</v>
      </c>
      <c r="P1694" s="409">
        <f t="shared" si="653"/>
        <v>0</v>
      </c>
      <c r="Q1694" s="451">
        <f t="shared" si="645"/>
        <v>2465479.52</v>
      </c>
      <c r="R1694" s="227"/>
      <c r="S1694" s="227"/>
    </row>
    <row r="1695" spans="1:19" s="80" customFormat="1" ht="31.5">
      <c r="A1695" s="420"/>
      <c r="B1695" s="431">
        <v>71920000</v>
      </c>
      <c r="C1695" s="45" t="s">
        <v>376</v>
      </c>
      <c r="D1695" s="45"/>
      <c r="E1695" s="45"/>
      <c r="F1695" s="72"/>
      <c r="G1695" s="72"/>
      <c r="H1695" s="72"/>
      <c r="I1695" s="205"/>
      <c r="J1695" s="423" t="s">
        <v>105</v>
      </c>
      <c r="K1695" s="67" t="s">
        <v>106</v>
      </c>
      <c r="L1695" s="409">
        <v>2413823.69</v>
      </c>
      <c r="M1695" s="88">
        <f t="shared" ref="M1695:M1696" si="654">L1695</f>
        <v>2413823.69</v>
      </c>
      <c r="N1695" s="409"/>
      <c r="O1695" s="409"/>
      <c r="P1695" s="409"/>
      <c r="Q1695" s="451">
        <f t="shared" si="645"/>
        <v>2413823.69</v>
      </c>
      <c r="R1695" s="227"/>
      <c r="S1695" s="227"/>
    </row>
    <row r="1696" spans="1:19" s="80" customFormat="1" ht="31.5">
      <c r="A1696" s="421"/>
      <c r="B1696" s="431">
        <v>71920000</v>
      </c>
      <c r="C1696" s="45" t="s">
        <v>376</v>
      </c>
      <c r="D1696" s="45"/>
      <c r="E1696" s="45"/>
      <c r="F1696" s="46"/>
      <c r="G1696" s="452"/>
      <c r="H1696" s="48"/>
      <c r="I1696" s="49"/>
      <c r="J1696" s="423" t="s">
        <v>100</v>
      </c>
      <c r="K1696" s="51" t="s">
        <v>181</v>
      </c>
      <c r="L1696" s="451">
        <f>ROUND((L1695)*2.14%,2)</f>
        <v>51655.83</v>
      </c>
      <c r="M1696" s="451">
        <f t="shared" si="654"/>
        <v>51655.83</v>
      </c>
      <c r="N1696" s="409"/>
      <c r="O1696" s="409"/>
      <c r="P1696" s="409"/>
      <c r="Q1696" s="451">
        <f t="shared" si="645"/>
        <v>51655.83</v>
      </c>
      <c r="R1696" s="227"/>
      <c r="S1696" s="227"/>
    </row>
    <row r="1697" spans="1:17" ht="31.5">
      <c r="A1697" s="419">
        <v>20</v>
      </c>
      <c r="B1697" s="431">
        <v>71920000</v>
      </c>
      <c r="C1697" s="45" t="s">
        <v>376</v>
      </c>
      <c r="D1697" s="45" t="s">
        <v>4</v>
      </c>
      <c r="E1697" s="45" t="s">
        <v>61</v>
      </c>
      <c r="F1697" s="46">
        <v>6</v>
      </c>
      <c r="G1697" s="452" t="s">
        <v>38</v>
      </c>
      <c r="H1697" s="453">
        <v>1490.3</v>
      </c>
      <c r="I1697" s="49">
        <v>81</v>
      </c>
      <c r="J1697" s="423" t="s">
        <v>39</v>
      </c>
      <c r="K1697" s="50" t="s">
        <v>2</v>
      </c>
      <c r="L1697" s="409">
        <f>L1698+L1699</f>
        <v>92565</v>
      </c>
      <c r="M1697" s="409">
        <f t="shared" ref="M1697:P1697" si="655">M1698+M1699</f>
        <v>20000</v>
      </c>
      <c r="N1697" s="409">
        <f t="shared" si="655"/>
        <v>0</v>
      </c>
      <c r="O1697" s="409">
        <f t="shared" si="655"/>
        <v>68936.75</v>
      </c>
      <c r="P1697" s="409">
        <f t="shared" si="655"/>
        <v>3628.25</v>
      </c>
      <c r="Q1697" s="451">
        <f t="shared" si="645"/>
        <v>92565</v>
      </c>
    </row>
    <row r="1698" spans="1:17" ht="100.5" customHeight="1">
      <c r="A1698" s="420"/>
      <c r="B1698" s="431">
        <v>71920000</v>
      </c>
      <c r="C1698" s="45" t="s">
        <v>376</v>
      </c>
      <c r="D1698" s="45"/>
      <c r="E1698" s="45"/>
      <c r="F1698" s="72"/>
      <c r="G1698" s="72"/>
      <c r="H1698" s="72"/>
      <c r="I1698" s="205"/>
      <c r="J1698" s="423" t="s">
        <v>352</v>
      </c>
      <c r="K1698" s="67" t="s">
        <v>185</v>
      </c>
      <c r="L1698" s="88">
        <v>20000</v>
      </c>
      <c r="M1698" s="88">
        <f>L1698</f>
        <v>20000</v>
      </c>
      <c r="N1698" s="409"/>
      <c r="O1698" s="409"/>
      <c r="P1698" s="409"/>
      <c r="Q1698" s="451">
        <f t="shared" si="645"/>
        <v>20000</v>
      </c>
    </row>
    <row r="1699" spans="1:17" ht="63">
      <c r="A1699" s="421"/>
      <c r="B1699" s="431">
        <v>71920000</v>
      </c>
      <c r="C1699" s="45" t="s">
        <v>376</v>
      </c>
      <c r="D1699" s="45"/>
      <c r="E1699" s="45"/>
      <c r="F1699" s="46"/>
      <c r="G1699" s="452"/>
      <c r="H1699" s="48"/>
      <c r="I1699" s="49"/>
      <c r="J1699" s="423" t="s">
        <v>48</v>
      </c>
      <c r="K1699" s="51" t="s">
        <v>40</v>
      </c>
      <c r="L1699" s="409">
        <v>72565</v>
      </c>
      <c r="M1699" s="409"/>
      <c r="N1699" s="409"/>
      <c r="O1699" s="403">
        <f>L1699*0.95</f>
        <v>68936.75</v>
      </c>
      <c r="P1699" s="403">
        <f>L1699*0.05</f>
        <v>3628.25</v>
      </c>
      <c r="Q1699" s="451">
        <f t="shared" si="645"/>
        <v>72565</v>
      </c>
    </row>
    <row r="1700" spans="1:17" ht="31.5">
      <c r="A1700" s="419">
        <v>21</v>
      </c>
      <c r="B1700" s="431">
        <v>71920000</v>
      </c>
      <c r="C1700" s="45" t="s">
        <v>376</v>
      </c>
      <c r="D1700" s="45" t="s">
        <v>4</v>
      </c>
      <c r="E1700" s="45" t="s">
        <v>61</v>
      </c>
      <c r="F1700" s="46">
        <v>8</v>
      </c>
      <c r="G1700" s="452" t="s">
        <v>38</v>
      </c>
      <c r="H1700" s="453">
        <v>2917.4</v>
      </c>
      <c r="I1700" s="49">
        <v>110</v>
      </c>
      <c r="J1700" s="423" t="s">
        <v>39</v>
      </c>
      <c r="K1700" s="50" t="s">
        <v>2</v>
      </c>
      <c r="L1700" s="409">
        <f>L1701+L1702</f>
        <v>92565</v>
      </c>
      <c r="M1700" s="409">
        <f t="shared" ref="M1700:P1700" si="656">M1701+M1702</f>
        <v>20000</v>
      </c>
      <c r="N1700" s="409">
        <f t="shared" si="656"/>
        <v>0</v>
      </c>
      <c r="O1700" s="409">
        <f t="shared" si="656"/>
        <v>68936.75</v>
      </c>
      <c r="P1700" s="409">
        <f t="shared" si="656"/>
        <v>3628.25</v>
      </c>
      <c r="Q1700" s="451">
        <f t="shared" si="645"/>
        <v>92565</v>
      </c>
    </row>
    <row r="1701" spans="1:17" ht="101.25" customHeight="1">
      <c r="A1701" s="420"/>
      <c r="B1701" s="431">
        <v>71920000</v>
      </c>
      <c r="C1701" s="45" t="s">
        <v>376</v>
      </c>
      <c r="D1701" s="45"/>
      <c r="E1701" s="45"/>
      <c r="F1701" s="72"/>
      <c r="G1701" s="72"/>
      <c r="H1701" s="72"/>
      <c r="I1701" s="205"/>
      <c r="J1701" s="423" t="s">
        <v>352</v>
      </c>
      <c r="K1701" s="67" t="s">
        <v>185</v>
      </c>
      <c r="L1701" s="88">
        <v>20000</v>
      </c>
      <c r="M1701" s="88">
        <f>L1701</f>
        <v>20000</v>
      </c>
      <c r="N1701" s="409"/>
      <c r="O1701" s="409"/>
      <c r="P1701" s="409"/>
      <c r="Q1701" s="451">
        <f t="shared" si="645"/>
        <v>20000</v>
      </c>
    </row>
    <row r="1702" spans="1:17" ht="63">
      <c r="A1702" s="421"/>
      <c r="B1702" s="431">
        <v>71920000</v>
      </c>
      <c r="C1702" s="45" t="s">
        <v>376</v>
      </c>
      <c r="D1702" s="45"/>
      <c r="E1702" s="45"/>
      <c r="F1702" s="46"/>
      <c r="G1702" s="452"/>
      <c r="H1702" s="48"/>
      <c r="I1702" s="49"/>
      <c r="J1702" s="423" t="s">
        <v>48</v>
      </c>
      <c r="K1702" s="51" t="s">
        <v>40</v>
      </c>
      <c r="L1702" s="409">
        <v>72565</v>
      </c>
      <c r="M1702" s="409"/>
      <c r="N1702" s="409"/>
      <c r="O1702" s="403">
        <f>L1702*0.95</f>
        <v>68936.75</v>
      </c>
      <c r="P1702" s="403">
        <f>L1702*0.05</f>
        <v>3628.25</v>
      </c>
      <c r="Q1702" s="451">
        <f t="shared" si="645"/>
        <v>72565</v>
      </c>
    </row>
    <row r="1703" spans="1:17" ht="31.5">
      <c r="A1703" s="419">
        <v>22</v>
      </c>
      <c r="B1703" s="431">
        <v>71920000</v>
      </c>
      <c r="C1703" s="45" t="s">
        <v>376</v>
      </c>
      <c r="D1703" s="45" t="s">
        <v>4</v>
      </c>
      <c r="E1703" s="45" t="s">
        <v>61</v>
      </c>
      <c r="F1703" s="46">
        <v>11</v>
      </c>
      <c r="G1703" s="452" t="s">
        <v>38</v>
      </c>
      <c r="H1703" s="453">
        <v>2881.9</v>
      </c>
      <c r="I1703" s="49">
        <v>97</v>
      </c>
      <c r="J1703" s="423" t="s">
        <v>39</v>
      </c>
      <c r="K1703" s="50" t="s">
        <v>2</v>
      </c>
      <c r="L1703" s="409">
        <f>L1704+L1705</f>
        <v>104926</v>
      </c>
      <c r="M1703" s="409">
        <f t="shared" ref="M1703:P1703" si="657">M1704+M1705</f>
        <v>20000</v>
      </c>
      <c r="N1703" s="409">
        <f t="shared" si="657"/>
        <v>0</v>
      </c>
      <c r="O1703" s="409">
        <f t="shared" si="657"/>
        <v>80679.7</v>
      </c>
      <c r="P1703" s="409">
        <f t="shared" si="657"/>
        <v>4246.3</v>
      </c>
      <c r="Q1703" s="451">
        <f t="shared" si="645"/>
        <v>104926</v>
      </c>
    </row>
    <row r="1704" spans="1:17" ht="110.25">
      <c r="A1704" s="420"/>
      <c r="B1704" s="431">
        <v>71920000</v>
      </c>
      <c r="C1704" s="45" t="s">
        <v>376</v>
      </c>
      <c r="D1704" s="45"/>
      <c r="E1704" s="45"/>
      <c r="F1704" s="72"/>
      <c r="G1704" s="72"/>
      <c r="H1704" s="72"/>
      <c r="I1704" s="205"/>
      <c r="J1704" s="423" t="s">
        <v>352</v>
      </c>
      <c r="K1704" s="67" t="s">
        <v>185</v>
      </c>
      <c r="L1704" s="88">
        <v>20000</v>
      </c>
      <c r="M1704" s="88">
        <f>L1704</f>
        <v>20000</v>
      </c>
      <c r="N1704" s="409"/>
      <c r="O1704" s="409"/>
      <c r="P1704" s="409"/>
      <c r="Q1704" s="451">
        <f t="shared" si="645"/>
        <v>20000</v>
      </c>
    </row>
    <row r="1705" spans="1:17" ht="63">
      <c r="A1705" s="421"/>
      <c r="B1705" s="431">
        <v>71920000</v>
      </c>
      <c r="C1705" s="45" t="s">
        <v>376</v>
      </c>
      <c r="D1705" s="45"/>
      <c r="E1705" s="45"/>
      <c r="F1705" s="46"/>
      <c r="G1705" s="452"/>
      <c r="H1705" s="48"/>
      <c r="I1705" s="49"/>
      <c r="J1705" s="423" t="s">
        <v>48</v>
      </c>
      <c r="K1705" s="51" t="s">
        <v>40</v>
      </c>
      <c r="L1705" s="409">
        <v>84926</v>
      </c>
      <c r="M1705" s="409"/>
      <c r="N1705" s="409"/>
      <c r="O1705" s="403">
        <f>L1705*0.95</f>
        <v>80679.7</v>
      </c>
      <c r="P1705" s="403">
        <f>L1705*0.05</f>
        <v>4246.3</v>
      </c>
      <c r="Q1705" s="451">
        <f t="shared" si="645"/>
        <v>84926</v>
      </c>
    </row>
    <row r="1706" spans="1:17" ht="31.5">
      <c r="A1706" s="419">
        <v>23</v>
      </c>
      <c r="B1706" s="431">
        <v>71920000</v>
      </c>
      <c r="C1706" s="45" t="s">
        <v>376</v>
      </c>
      <c r="D1706" s="45" t="s">
        <v>4</v>
      </c>
      <c r="E1706" s="45" t="s">
        <v>61</v>
      </c>
      <c r="F1706" s="46">
        <v>13</v>
      </c>
      <c r="G1706" s="452" t="s">
        <v>38</v>
      </c>
      <c r="H1706" s="453">
        <v>2341.6</v>
      </c>
      <c r="I1706" s="49">
        <v>57</v>
      </c>
      <c r="J1706" s="423" t="s">
        <v>39</v>
      </c>
      <c r="K1706" s="50" t="s">
        <v>2</v>
      </c>
      <c r="L1706" s="409">
        <f>L1707+L1708</f>
        <v>95590</v>
      </c>
      <c r="M1706" s="409">
        <f t="shared" ref="M1706:P1706" si="658">M1707+M1708</f>
        <v>20000</v>
      </c>
      <c r="N1706" s="409">
        <f t="shared" si="658"/>
        <v>0</v>
      </c>
      <c r="O1706" s="409">
        <f t="shared" si="658"/>
        <v>71810.5</v>
      </c>
      <c r="P1706" s="409">
        <f t="shared" si="658"/>
        <v>3779.5</v>
      </c>
      <c r="Q1706" s="451">
        <f t="shared" si="645"/>
        <v>95590</v>
      </c>
    </row>
    <row r="1707" spans="1:17" ht="99" customHeight="1">
      <c r="A1707" s="420"/>
      <c r="B1707" s="431">
        <v>71920000</v>
      </c>
      <c r="C1707" s="45" t="s">
        <v>376</v>
      </c>
      <c r="D1707" s="45"/>
      <c r="E1707" s="45"/>
      <c r="F1707" s="72"/>
      <c r="G1707" s="72"/>
      <c r="H1707" s="72"/>
      <c r="I1707" s="205"/>
      <c r="J1707" s="423" t="s">
        <v>352</v>
      </c>
      <c r="K1707" s="67" t="s">
        <v>185</v>
      </c>
      <c r="L1707" s="88">
        <v>20000</v>
      </c>
      <c r="M1707" s="88">
        <f>L1707</f>
        <v>20000</v>
      </c>
      <c r="N1707" s="409"/>
      <c r="O1707" s="409"/>
      <c r="P1707" s="409"/>
      <c r="Q1707" s="451">
        <f t="shared" si="645"/>
        <v>20000</v>
      </c>
    </row>
    <row r="1708" spans="1:17" ht="63">
      <c r="A1708" s="421"/>
      <c r="B1708" s="431">
        <v>71920000</v>
      </c>
      <c r="C1708" s="45" t="s">
        <v>376</v>
      </c>
      <c r="D1708" s="45"/>
      <c r="E1708" s="45"/>
      <c r="F1708" s="46"/>
      <c r="G1708" s="452"/>
      <c r="H1708" s="48"/>
      <c r="I1708" s="49"/>
      <c r="J1708" s="423" t="s">
        <v>48</v>
      </c>
      <c r="K1708" s="51" t="s">
        <v>40</v>
      </c>
      <c r="L1708" s="409">
        <v>75590</v>
      </c>
      <c r="M1708" s="409"/>
      <c r="N1708" s="409"/>
      <c r="O1708" s="403">
        <f>L1708*0.95</f>
        <v>71810.5</v>
      </c>
      <c r="P1708" s="403">
        <f>L1708*0.05</f>
        <v>3779.5</v>
      </c>
      <c r="Q1708" s="451">
        <f t="shared" si="645"/>
        <v>75590</v>
      </c>
    </row>
    <row r="1709" spans="1:17" ht="31.5">
      <c r="A1709" s="419">
        <v>24</v>
      </c>
      <c r="B1709" s="431">
        <v>71920000</v>
      </c>
      <c r="C1709" s="45" t="s">
        <v>376</v>
      </c>
      <c r="D1709" s="45" t="s">
        <v>4</v>
      </c>
      <c r="E1709" s="45" t="s">
        <v>61</v>
      </c>
      <c r="F1709" s="46">
        <v>14</v>
      </c>
      <c r="G1709" s="452" t="s">
        <v>38</v>
      </c>
      <c r="H1709" s="453">
        <v>1652.1</v>
      </c>
      <c r="I1709" s="49">
        <v>47</v>
      </c>
      <c r="J1709" s="423" t="s">
        <v>39</v>
      </c>
      <c r="K1709" s="50" t="s">
        <v>2</v>
      </c>
      <c r="L1709" s="409">
        <f>L1710+L1711</f>
        <v>84059</v>
      </c>
      <c r="M1709" s="409">
        <f t="shared" ref="M1709:P1709" si="659">M1710+M1711</f>
        <v>20000</v>
      </c>
      <c r="N1709" s="409">
        <f t="shared" si="659"/>
        <v>0</v>
      </c>
      <c r="O1709" s="409">
        <f t="shared" si="659"/>
        <v>60856.049999999996</v>
      </c>
      <c r="P1709" s="409">
        <f t="shared" si="659"/>
        <v>3202.9500000000003</v>
      </c>
      <c r="Q1709" s="451">
        <f t="shared" si="645"/>
        <v>84058.999999999985</v>
      </c>
    </row>
    <row r="1710" spans="1:17" ht="101.25" customHeight="1">
      <c r="A1710" s="420"/>
      <c r="B1710" s="431">
        <v>71920000</v>
      </c>
      <c r="C1710" s="45" t="s">
        <v>376</v>
      </c>
      <c r="D1710" s="45"/>
      <c r="E1710" s="45"/>
      <c r="F1710" s="72"/>
      <c r="G1710" s="72"/>
      <c r="H1710" s="72"/>
      <c r="I1710" s="205"/>
      <c r="J1710" s="423" t="s">
        <v>352</v>
      </c>
      <c r="K1710" s="67" t="s">
        <v>185</v>
      </c>
      <c r="L1710" s="88">
        <v>20000</v>
      </c>
      <c r="M1710" s="88">
        <f>L1710</f>
        <v>20000</v>
      </c>
      <c r="N1710" s="409"/>
      <c r="O1710" s="409"/>
      <c r="P1710" s="409"/>
      <c r="Q1710" s="451">
        <f t="shared" si="645"/>
        <v>20000</v>
      </c>
    </row>
    <row r="1711" spans="1:17" ht="63">
      <c r="A1711" s="421"/>
      <c r="B1711" s="431">
        <v>71920000</v>
      </c>
      <c r="C1711" s="45" t="s">
        <v>376</v>
      </c>
      <c r="D1711" s="45"/>
      <c r="E1711" s="45"/>
      <c r="F1711" s="46"/>
      <c r="G1711" s="452"/>
      <c r="H1711" s="48"/>
      <c r="I1711" s="49"/>
      <c r="J1711" s="423" t="s">
        <v>48</v>
      </c>
      <c r="K1711" s="51" t="s">
        <v>40</v>
      </c>
      <c r="L1711" s="409">
        <v>64059</v>
      </c>
      <c r="M1711" s="409"/>
      <c r="N1711" s="409"/>
      <c r="O1711" s="403">
        <f>L1711*0.95</f>
        <v>60856.049999999996</v>
      </c>
      <c r="P1711" s="403">
        <f>L1711*0.05</f>
        <v>3202.9500000000003</v>
      </c>
      <c r="Q1711" s="451">
        <f t="shared" si="645"/>
        <v>64058.999999999993</v>
      </c>
    </row>
    <row r="1712" spans="1:17" ht="31.5">
      <c r="A1712" s="419">
        <v>25</v>
      </c>
      <c r="B1712" s="431">
        <v>71920000</v>
      </c>
      <c r="C1712" s="45" t="s">
        <v>376</v>
      </c>
      <c r="D1712" s="45" t="s">
        <v>4</v>
      </c>
      <c r="E1712" s="45" t="s">
        <v>84</v>
      </c>
      <c r="F1712" s="46">
        <v>8</v>
      </c>
      <c r="G1712" s="452" t="s">
        <v>38</v>
      </c>
      <c r="H1712" s="453">
        <v>1021.4</v>
      </c>
      <c r="I1712" s="49">
        <v>45</v>
      </c>
      <c r="J1712" s="423" t="s">
        <v>39</v>
      </c>
      <c r="K1712" s="50" t="s">
        <v>2</v>
      </c>
      <c r="L1712" s="409">
        <f>L1713+L1714</f>
        <v>5127175.55</v>
      </c>
      <c r="M1712" s="409">
        <f t="shared" ref="M1712:P1712" si="660">M1713+M1714</f>
        <v>5127175.55</v>
      </c>
      <c r="N1712" s="409">
        <f t="shared" si="660"/>
        <v>0</v>
      </c>
      <c r="O1712" s="409">
        <f t="shared" si="660"/>
        <v>0</v>
      </c>
      <c r="P1712" s="409">
        <f t="shared" si="660"/>
        <v>0</v>
      </c>
      <c r="Q1712" s="451">
        <f t="shared" si="645"/>
        <v>5127175.55</v>
      </c>
    </row>
    <row r="1713" spans="1:17" ht="31.5">
      <c r="A1713" s="420"/>
      <c r="B1713" s="431">
        <v>71920000</v>
      </c>
      <c r="C1713" s="45" t="s">
        <v>376</v>
      </c>
      <c r="D1713" s="45"/>
      <c r="E1713" s="72"/>
      <c r="F1713" s="72"/>
      <c r="G1713" s="72"/>
      <c r="H1713" s="72"/>
      <c r="I1713" s="205"/>
      <c r="J1713" s="423" t="s">
        <v>101</v>
      </c>
      <c r="K1713" s="67" t="s">
        <v>102</v>
      </c>
      <c r="L1713" s="409">
        <v>5019752.84</v>
      </c>
      <c r="M1713" s="88">
        <f t="shared" ref="M1713:M1714" si="661">L1713</f>
        <v>5019752.84</v>
      </c>
      <c r="N1713" s="409"/>
      <c r="O1713" s="409"/>
      <c r="P1713" s="409"/>
      <c r="Q1713" s="451">
        <f t="shared" si="645"/>
        <v>5019752.84</v>
      </c>
    </row>
    <row r="1714" spans="1:17" ht="31.5">
      <c r="A1714" s="421"/>
      <c r="B1714" s="431">
        <v>71920000</v>
      </c>
      <c r="C1714" s="45" t="s">
        <v>376</v>
      </c>
      <c r="D1714" s="45"/>
      <c r="E1714" s="45"/>
      <c r="F1714" s="46"/>
      <c r="G1714" s="452"/>
      <c r="H1714" s="48"/>
      <c r="I1714" s="49"/>
      <c r="J1714" s="423" t="s">
        <v>100</v>
      </c>
      <c r="K1714" s="51" t="s">
        <v>181</v>
      </c>
      <c r="L1714" s="451">
        <f>ROUND((L1713)*2.14%,2)</f>
        <v>107422.71</v>
      </c>
      <c r="M1714" s="451">
        <f t="shared" si="661"/>
        <v>107422.71</v>
      </c>
      <c r="N1714" s="409"/>
      <c r="O1714" s="409"/>
      <c r="P1714" s="409"/>
      <c r="Q1714" s="451">
        <f t="shared" si="645"/>
        <v>107422.71</v>
      </c>
    </row>
    <row r="1715" spans="1:17" ht="31.5">
      <c r="A1715" s="419">
        <v>26</v>
      </c>
      <c r="B1715" s="431">
        <v>71920000</v>
      </c>
      <c r="C1715" s="45" t="s">
        <v>376</v>
      </c>
      <c r="D1715" s="45" t="s">
        <v>4</v>
      </c>
      <c r="E1715" s="45" t="s">
        <v>84</v>
      </c>
      <c r="F1715" s="46">
        <v>10</v>
      </c>
      <c r="G1715" s="452" t="s">
        <v>38</v>
      </c>
      <c r="H1715" s="453">
        <v>713.6</v>
      </c>
      <c r="I1715" s="49">
        <v>34</v>
      </c>
      <c r="J1715" s="423" t="s">
        <v>39</v>
      </c>
      <c r="K1715" s="50" t="s">
        <v>2</v>
      </c>
      <c r="L1715" s="409">
        <f>L1716+L1717</f>
        <v>638158.37</v>
      </c>
      <c r="M1715" s="409">
        <f t="shared" ref="M1715:P1715" si="662">M1716+M1717</f>
        <v>638158.37</v>
      </c>
      <c r="N1715" s="409">
        <f t="shared" si="662"/>
        <v>0</v>
      </c>
      <c r="O1715" s="409">
        <f t="shared" si="662"/>
        <v>0</v>
      </c>
      <c r="P1715" s="409">
        <f t="shared" si="662"/>
        <v>0</v>
      </c>
      <c r="Q1715" s="451">
        <f t="shared" si="645"/>
        <v>638158.37</v>
      </c>
    </row>
    <row r="1716" spans="1:17" ht="31.5">
      <c r="A1716" s="420"/>
      <c r="B1716" s="431">
        <v>71920000</v>
      </c>
      <c r="C1716" s="45" t="s">
        <v>376</v>
      </c>
      <c r="D1716" s="72"/>
      <c r="E1716" s="72"/>
      <c r="F1716" s="88"/>
      <c r="G1716" s="422"/>
      <c r="H1716" s="85"/>
      <c r="I1716" s="84"/>
      <c r="J1716" s="423" t="s">
        <v>103</v>
      </c>
      <c r="K1716" s="51" t="s">
        <v>104</v>
      </c>
      <c r="L1716" s="409">
        <v>624787.91</v>
      </c>
      <c r="M1716" s="88">
        <f t="shared" ref="M1716:M1717" si="663">L1716</f>
        <v>624787.91</v>
      </c>
      <c r="N1716" s="409"/>
      <c r="O1716" s="409"/>
      <c r="P1716" s="409"/>
      <c r="Q1716" s="451">
        <f t="shared" si="645"/>
        <v>624787.91</v>
      </c>
    </row>
    <row r="1717" spans="1:17" ht="31.5">
      <c r="A1717" s="421"/>
      <c r="B1717" s="431">
        <v>71920000</v>
      </c>
      <c r="C1717" s="45" t="s">
        <v>376</v>
      </c>
      <c r="D1717" s="45"/>
      <c r="E1717" s="45"/>
      <c r="F1717" s="46"/>
      <c r="G1717" s="452"/>
      <c r="H1717" s="48"/>
      <c r="I1717" s="49"/>
      <c r="J1717" s="423" t="s">
        <v>100</v>
      </c>
      <c r="K1717" s="51" t="s">
        <v>181</v>
      </c>
      <c r="L1717" s="451">
        <f>ROUND((L1716)*2.14%,2)</f>
        <v>13370.46</v>
      </c>
      <c r="M1717" s="451">
        <f t="shared" si="663"/>
        <v>13370.46</v>
      </c>
      <c r="N1717" s="409"/>
      <c r="O1717" s="409"/>
      <c r="P1717" s="409"/>
      <c r="Q1717" s="451">
        <f t="shared" si="645"/>
        <v>13370.46</v>
      </c>
    </row>
    <row r="1718" spans="1:17" ht="31.5">
      <c r="A1718" s="419">
        <v>27</v>
      </c>
      <c r="B1718" s="431">
        <v>71920000</v>
      </c>
      <c r="C1718" s="45" t="s">
        <v>376</v>
      </c>
      <c r="D1718" s="45" t="s">
        <v>4</v>
      </c>
      <c r="E1718" s="45" t="s">
        <v>84</v>
      </c>
      <c r="F1718" s="46">
        <v>11</v>
      </c>
      <c r="G1718" s="452" t="s">
        <v>38</v>
      </c>
      <c r="H1718" s="453">
        <v>713.6</v>
      </c>
      <c r="I1718" s="49">
        <v>22</v>
      </c>
      <c r="J1718" s="423" t="s">
        <v>39</v>
      </c>
      <c r="K1718" s="50" t="s">
        <v>2</v>
      </c>
      <c r="L1718" s="409">
        <f>L1719+L1720</f>
        <v>60483</v>
      </c>
      <c r="M1718" s="409">
        <f t="shared" ref="M1718:P1718" si="664">M1719+M1720</f>
        <v>20000</v>
      </c>
      <c r="N1718" s="409">
        <f t="shared" si="664"/>
        <v>0</v>
      </c>
      <c r="O1718" s="409">
        <f t="shared" si="664"/>
        <v>38458.85</v>
      </c>
      <c r="P1718" s="409">
        <f t="shared" si="664"/>
        <v>2024.15</v>
      </c>
      <c r="Q1718" s="451">
        <f t="shared" si="645"/>
        <v>60483</v>
      </c>
    </row>
    <row r="1719" spans="1:17" ht="102" customHeight="1">
      <c r="A1719" s="420"/>
      <c r="B1719" s="431">
        <v>71920000</v>
      </c>
      <c r="C1719" s="45" t="s">
        <v>376</v>
      </c>
      <c r="D1719" s="72"/>
      <c r="E1719" s="72"/>
      <c r="F1719" s="88"/>
      <c r="G1719" s="422"/>
      <c r="H1719" s="85"/>
      <c r="I1719" s="84"/>
      <c r="J1719" s="423" t="s">
        <v>352</v>
      </c>
      <c r="K1719" s="67" t="s">
        <v>185</v>
      </c>
      <c r="L1719" s="88">
        <v>20000</v>
      </c>
      <c r="M1719" s="88">
        <f>L1719</f>
        <v>20000</v>
      </c>
      <c r="N1719" s="409"/>
      <c r="O1719" s="409"/>
      <c r="P1719" s="409"/>
      <c r="Q1719" s="451">
        <f t="shared" si="645"/>
        <v>20000</v>
      </c>
    </row>
    <row r="1720" spans="1:17" ht="63">
      <c r="A1720" s="421"/>
      <c r="B1720" s="431">
        <v>71920000</v>
      </c>
      <c r="C1720" s="45" t="s">
        <v>376</v>
      </c>
      <c r="D1720" s="45"/>
      <c r="E1720" s="45"/>
      <c r="F1720" s="46"/>
      <c r="G1720" s="452"/>
      <c r="H1720" s="48"/>
      <c r="I1720" s="49"/>
      <c r="J1720" s="423" t="s">
        <v>48</v>
      </c>
      <c r="K1720" s="51" t="s">
        <v>40</v>
      </c>
      <c r="L1720" s="409">
        <v>40483</v>
      </c>
      <c r="M1720" s="409"/>
      <c r="N1720" s="409"/>
      <c r="O1720" s="403">
        <f>L1720*0.95</f>
        <v>38458.85</v>
      </c>
      <c r="P1720" s="403">
        <f>L1720*0.05</f>
        <v>2024.15</v>
      </c>
      <c r="Q1720" s="451">
        <f t="shared" si="645"/>
        <v>40483</v>
      </c>
    </row>
    <row r="1721" spans="1:17" ht="31.5">
      <c r="A1721" s="419">
        <v>28</v>
      </c>
      <c r="B1721" s="431">
        <v>71920000</v>
      </c>
      <c r="C1721" s="45" t="s">
        <v>376</v>
      </c>
      <c r="D1721" s="45" t="s">
        <v>4</v>
      </c>
      <c r="E1721" s="45" t="s">
        <v>84</v>
      </c>
      <c r="F1721" s="46">
        <v>13</v>
      </c>
      <c r="G1721" s="452" t="s">
        <v>38</v>
      </c>
      <c r="H1721" s="453">
        <v>713.6</v>
      </c>
      <c r="I1721" s="49">
        <v>28</v>
      </c>
      <c r="J1721" s="423" t="s">
        <v>39</v>
      </c>
      <c r="K1721" s="50" t="s">
        <v>2</v>
      </c>
      <c r="L1721" s="409">
        <f>L1722+L1723</f>
        <v>60486</v>
      </c>
      <c r="M1721" s="409">
        <f t="shared" ref="M1721:P1721" si="665">M1722+M1723</f>
        <v>20000</v>
      </c>
      <c r="N1721" s="409">
        <f t="shared" si="665"/>
        <v>0</v>
      </c>
      <c r="O1721" s="409">
        <f t="shared" si="665"/>
        <v>38461.699999999997</v>
      </c>
      <c r="P1721" s="409">
        <f t="shared" si="665"/>
        <v>2024.3000000000002</v>
      </c>
      <c r="Q1721" s="451">
        <f t="shared" si="645"/>
        <v>60486</v>
      </c>
    </row>
    <row r="1722" spans="1:17" ht="97.5" customHeight="1">
      <c r="A1722" s="420"/>
      <c r="B1722" s="431">
        <v>71920000</v>
      </c>
      <c r="C1722" s="45" t="s">
        <v>376</v>
      </c>
      <c r="D1722" s="72"/>
      <c r="E1722" s="72"/>
      <c r="F1722" s="88"/>
      <c r="G1722" s="422"/>
      <c r="H1722" s="85"/>
      <c r="I1722" s="84"/>
      <c r="J1722" s="423" t="s">
        <v>352</v>
      </c>
      <c r="K1722" s="67" t="s">
        <v>185</v>
      </c>
      <c r="L1722" s="88">
        <v>20000</v>
      </c>
      <c r="M1722" s="88">
        <f>L1722</f>
        <v>20000</v>
      </c>
      <c r="N1722" s="409"/>
      <c r="O1722" s="409"/>
      <c r="P1722" s="409"/>
      <c r="Q1722" s="451">
        <f t="shared" si="645"/>
        <v>20000</v>
      </c>
    </row>
    <row r="1723" spans="1:17" ht="63">
      <c r="A1723" s="421"/>
      <c r="B1723" s="431">
        <v>71920000</v>
      </c>
      <c r="C1723" s="45" t="s">
        <v>376</v>
      </c>
      <c r="D1723" s="45"/>
      <c r="E1723" s="45"/>
      <c r="F1723" s="46"/>
      <c r="G1723" s="452"/>
      <c r="H1723" s="48"/>
      <c r="I1723" s="49"/>
      <c r="J1723" s="423" t="s">
        <v>48</v>
      </c>
      <c r="K1723" s="51" t="s">
        <v>40</v>
      </c>
      <c r="L1723" s="409">
        <v>40486</v>
      </c>
      <c r="M1723" s="409"/>
      <c r="N1723" s="409"/>
      <c r="O1723" s="403">
        <f>L1723*0.95</f>
        <v>38461.699999999997</v>
      </c>
      <c r="P1723" s="403">
        <f>L1723*0.05</f>
        <v>2024.3000000000002</v>
      </c>
      <c r="Q1723" s="451">
        <f t="shared" si="645"/>
        <v>40486</v>
      </c>
    </row>
    <row r="1724" spans="1:17" ht="31.5">
      <c r="A1724" s="419">
        <v>29</v>
      </c>
      <c r="B1724" s="431">
        <v>71920000</v>
      </c>
      <c r="C1724" s="45" t="s">
        <v>376</v>
      </c>
      <c r="D1724" s="45" t="s">
        <v>4</v>
      </c>
      <c r="E1724" s="45" t="s">
        <v>84</v>
      </c>
      <c r="F1724" s="46" t="s">
        <v>251</v>
      </c>
      <c r="G1724" s="452" t="s">
        <v>38</v>
      </c>
      <c r="H1724" s="453">
        <v>1806.8</v>
      </c>
      <c r="I1724" s="49">
        <v>88</v>
      </c>
      <c r="J1724" s="423" t="s">
        <v>39</v>
      </c>
      <c r="K1724" s="50" t="s">
        <v>2</v>
      </c>
      <c r="L1724" s="409">
        <f>L1725+L1726</f>
        <v>92897</v>
      </c>
      <c r="M1724" s="409">
        <f t="shared" ref="M1724:P1724" si="666">M1725+M1726</f>
        <v>20000</v>
      </c>
      <c r="N1724" s="409">
        <f t="shared" si="666"/>
        <v>0</v>
      </c>
      <c r="O1724" s="409">
        <f t="shared" si="666"/>
        <v>69252.149999999994</v>
      </c>
      <c r="P1724" s="409">
        <f t="shared" si="666"/>
        <v>3644.8500000000004</v>
      </c>
      <c r="Q1724" s="451">
        <f t="shared" si="645"/>
        <v>92897</v>
      </c>
    </row>
    <row r="1725" spans="1:17" ht="98.25" customHeight="1">
      <c r="A1725" s="420"/>
      <c r="B1725" s="431">
        <v>71920000</v>
      </c>
      <c r="C1725" s="45" t="s">
        <v>376</v>
      </c>
      <c r="D1725" s="72"/>
      <c r="E1725" s="72"/>
      <c r="F1725" s="88"/>
      <c r="G1725" s="422"/>
      <c r="H1725" s="85"/>
      <c r="I1725" s="84"/>
      <c r="J1725" s="423" t="s">
        <v>352</v>
      </c>
      <c r="K1725" s="67" t="s">
        <v>185</v>
      </c>
      <c r="L1725" s="88">
        <v>20000</v>
      </c>
      <c r="M1725" s="88">
        <f>L1725</f>
        <v>20000</v>
      </c>
      <c r="N1725" s="409"/>
      <c r="O1725" s="409"/>
      <c r="P1725" s="409"/>
      <c r="Q1725" s="451">
        <f t="shared" si="645"/>
        <v>20000</v>
      </c>
    </row>
    <row r="1726" spans="1:17" ht="63">
      <c r="A1726" s="421"/>
      <c r="B1726" s="431">
        <v>71920000</v>
      </c>
      <c r="C1726" s="45" t="s">
        <v>376</v>
      </c>
      <c r="D1726" s="45"/>
      <c r="E1726" s="45"/>
      <c r="F1726" s="46"/>
      <c r="G1726" s="452"/>
      <c r="H1726" s="48"/>
      <c r="I1726" s="49"/>
      <c r="J1726" s="423" t="s">
        <v>48</v>
      </c>
      <c r="K1726" s="51" t="s">
        <v>40</v>
      </c>
      <c r="L1726" s="409">
        <v>72897</v>
      </c>
      <c r="M1726" s="409"/>
      <c r="N1726" s="409"/>
      <c r="O1726" s="403">
        <f>L1726*0.95</f>
        <v>69252.149999999994</v>
      </c>
      <c r="P1726" s="403">
        <f>L1726*0.05</f>
        <v>3644.8500000000004</v>
      </c>
      <c r="Q1726" s="451">
        <f t="shared" si="645"/>
        <v>72897</v>
      </c>
    </row>
    <row r="1727" spans="1:17" ht="15.75" customHeight="1">
      <c r="A1727" s="481" t="s">
        <v>382</v>
      </c>
      <c r="B1727" s="482"/>
      <c r="C1727" s="482"/>
      <c r="D1727" s="482"/>
      <c r="E1727" s="483"/>
      <c r="F1727" s="49">
        <v>2</v>
      </c>
      <c r="G1727" s="431" t="s">
        <v>2</v>
      </c>
      <c r="H1727" s="63">
        <f>H1729+H1732</f>
        <v>2593.1</v>
      </c>
      <c r="I1727" s="49">
        <f>I1729+I1732</f>
        <v>94</v>
      </c>
      <c r="J1727" s="431" t="s">
        <v>2</v>
      </c>
      <c r="K1727" s="50" t="s">
        <v>2</v>
      </c>
      <c r="L1727" s="63">
        <f t="shared" ref="L1727:P1727" si="667">L1729+L1732</f>
        <v>3446061.63</v>
      </c>
      <c r="M1727" s="63">
        <f t="shared" si="667"/>
        <v>3269394.63</v>
      </c>
      <c r="N1727" s="63">
        <f t="shared" si="667"/>
        <v>0</v>
      </c>
      <c r="O1727" s="63">
        <f>O1729+O1732+O1728</f>
        <v>170000</v>
      </c>
      <c r="P1727" s="63">
        <f t="shared" si="667"/>
        <v>8833.35</v>
      </c>
      <c r="Q1727" s="451">
        <f t="shared" si="645"/>
        <v>3448227.98</v>
      </c>
    </row>
    <row r="1728" spans="1:17" ht="15.75" customHeight="1">
      <c r="A1728" s="431"/>
      <c r="B1728" s="481" t="s">
        <v>380</v>
      </c>
      <c r="C1728" s="482"/>
      <c r="D1728" s="482"/>
      <c r="E1728" s="482"/>
      <c r="F1728" s="482"/>
      <c r="G1728" s="482"/>
      <c r="H1728" s="482"/>
      <c r="I1728" s="483"/>
      <c r="J1728" s="431" t="s">
        <v>2</v>
      </c>
      <c r="K1728" s="50" t="s">
        <v>2</v>
      </c>
      <c r="L1728" s="403"/>
      <c r="M1728" s="403"/>
      <c r="N1728" s="403"/>
      <c r="O1728" s="403">
        <v>2166.35</v>
      </c>
      <c r="P1728" s="403"/>
      <c r="Q1728" s="451">
        <f t="shared" si="645"/>
        <v>2166.35</v>
      </c>
    </row>
    <row r="1729" spans="1:17" ht="31.5">
      <c r="A1729" s="419">
        <v>1</v>
      </c>
      <c r="B1729" s="422">
        <v>71923000</v>
      </c>
      <c r="C1729" s="423" t="s">
        <v>377</v>
      </c>
      <c r="D1729" s="423" t="s">
        <v>326</v>
      </c>
      <c r="E1729" s="45" t="s">
        <v>54</v>
      </c>
      <c r="F1729" s="46">
        <v>13</v>
      </c>
      <c r="G1729" s="452" t="s">
        <v>38</v>
      </c>
      <c r="H1729" s="453">
        <v>1294.5999999999999</v>
      </c>
      <c r="I1729" s="49">
        <v>54</v>
      </c>
      <c r="J1729" s="423" t="s">
        <v>39</v>
      </c>
      <c r="K1729" s="52" t="s">
        <v>2</v>
      </c>
      <c r="L1729" s="409">
        <f>L1730+L1731</f>
        <v>3249394.63</v>
      </c>
      <c r="M1729" s="409">
        <f t="shared" ref="M1729:P1729" si="668">M1730+M1731</f>
        <v>3249394.63</v>
      </c>
      <c r="N1729" s="409">
        <f t="shared" si="668"/>
        <v>0</v>
      </c>
      <c r="O1729" s="409">
        <f t="shared" si="668"/>
        <v>0</v>
      </c>
      <c r="P1729" s="409">
        <f t="shared" si="668"/>
        <v>0</v>
      </c>
      <c r="Q1729" s="451">
        <f t="shared" si="645"/>
        <v>3249394.63</v>
      </c>
    </row>
    <row r="1730" spans="1:17" ht="31.5">
      <c r="A1730" s="420"/>
      <c r="B1730" s="422">
        <v>71923000</v>
      </c>
      <c r="C1730" s="423" t="s">
        <v>377</v>
      </c>
      <c r="D1730" s="45"/>
      <c r="E1730" s="45"/>
      <c r="F1730" s="46"/>
      <c r="G1730" s="452"/>
      <c r="H1730" s="48"/>
      <c r="I1730" s="49"/>
      <c r="J1730" s="423" t="s">
        <v>101</v>
      </c>
      <c r="K1730" s="67" t="s">
        <v>102</v>
      </c>
      <c r="L1730" s="409">
        <f t="shared" ref="L1730:L1734" si="669">Q1730</f>
        <v>3181314.5</v>
      </c>
      <c r="M1730" s="409">
        <v>3181314.5</v>
      </c>
      <c r="N1730" s="409"/>
      <c r="O1730" s="409"/>
      <c r="P1730" s="409"/>
      <c r="Q1730" s="451">
        <f t="shared" si="645"/>
        <v>3181314.5</v>
      </c>
    </row>
    <row r="1731" spans="1:17" ht="31.5">
      <c r="A1731" s="421"/>
      <c r="B1731" s="422">
        <v>71923000</v>
      </c>
      <c r="C1731" s="423" t="s">
        <v>377</v>
      </c>
      <c r="D1731" s="45"/>
      <c r="E1731" s="45"/>
      <c r="F1731" s="46"/>
      <c r="G1731" s="47"/>
      <c r="H1731" s="48"/>
      <c r="I1731" s="49"/>
      <c r="J1731" s="423" t="s">
        <v>100</v>
      </c>
      <c r="K1731" s="59">
        <v>21</v>
      </c>
      <c r="L1731" s="451">
        <f>ROUND((L1730)*2.14%,2)</f>
        <v>68080.13</v>
      </c>
      <c r="M1731" s="451">
        <f t="shared" ref="M1731" si="670">L1731</f>
        <v>68080.13</v>
      </c>
      <c r="N1731" s="411"/>
      <c r="O1731" s="411"/>
      <c r="P1731" s="411"/>
      <c r="Q1731" s="451">
        <f t="shared" si="645"/>
        <v>68080.13</v>
      </c>
    </row>
    <row r="1732" spans="1:17" ht="31.5">
      <c r="A1732" s="465">
        <v>2</v>
      </c>
      <c r="B1732" s="422">
        <v>71923000</v>
      </c>
      <c r="C1732" s="423" t="s">
        <v>377</v>
      </c>
      <c r="D1732" s="423" t="s">
        <v>326</v>
      </c>
      <c r="E1732" s="45" t="s">
        <v>54</v>
      </c>
      <c r="F1732" s="46">
        <v>14</v>
      </c>
      <c r="G1732" s="452" t="s">
        <v>38</v>
      </c>
      <c r="H1732" s="453">
        <v>1298.5</v>
      </c>
      <c r="I1732" s="49">
        <v>40</v>
      </c>
      <c r="J1732" s="423" t="s">
        <v>39</v>
      </c>
      <c r="K1732" s="52" t="s">
        <v>2</v>
      </c>
      <c r="L1732" s="409">
        <f>L1733+L1734</f>
        <v>196667</v>
      </c>
      <c r="M1732" s="409">
        <f t="shared" ref="M1732:P1732" si="671">M1733+M1734</f>
        <v>20000</v>
      </c>
      <c r="N1732" s="409">
        <f t="shared" si="671"/>
        <v>0</v>
      </c>
      <c r="O1732" s="409">
        <f t="shared" si="671"/>
        <v>167833.65</v>
      </c>
      <c r="P1732" s="409">
        <f t="shared" si="671"/>
        <v>8833.35</v>
      </c>
      <c r="Q1732" s="451">
        <f t="shared" si="645"/>
        <v>196667</v>
      </c>
    </row>
    <row r="1733" spans="1:17" ht="63">
      <c r="A1733" s="466"/>
      <c r="B1733" s="422">
        <v>71923000</v>
      </c>
      <c r="C1733" s="423" t="s">
        <v>377</v>
      </c>
      <c r="D1733" s="45"/>
      <c r="E1733" s="45"/>
      <c r="F1733" s="46"/>
      <c r="G1733" s="452"/>
      <c r="H1733" s="48"/>
      <c r="I1733" s="49"/>
      <c r="J1733" s="423" t="s">
        <v>48</v>
      </c>
      <c r="K1733" s="52" t="s">
        <v>40</v>
      </c>
      <c r="L1733" s="409">
        <v>176667</v>
      </c>
      <c r="M1733" s="409"/>
      <c r="N1733" s="409"/>
      <c r="O1733" s="403">
        <f>L1733*0.95</f>
        <v>167833.65</v>
      </c>
      <c r="P1733" s="403">
        <f>L1733*0.05</f>
        <v>8833.35</v>
      </c>
      <c r="Q1733" s="451">
        <f t="shared" si="645"/>
        <v>176667</v>
      </c>
    </row>
    <row r="1734" spans="1:17" ht="98.25" customHeight="1">
      <c r="A1734" s="467"/>
      <c r="B1734" s="422">
        <v>71923000</v>
      </c>
      <c r="C1734" s="423" t="s">
        <v>377</v>
      </c>
      <c r="D1734" s="45"/>
      <c r="E1734" s="45"/>
      <c r="F1734" s="46"/>
      <c r="G1734" s="452"/>
      <c r="H1734" s="48"/>
      <c r="I1734" s="49"/>
      <c r="J1734" s="423" t="s">
        <v>352</v>
      </c>
      <c r="K1734" s="67" t="s">
        <v>185</v>
      </c>
      <c r="L1734" s="409">
        <f t="shared" si="669"/>
        <v>20000</v>
      </c>
      <c r="M1734" s="409">
        <v>20000</v>
      </c>
      <c r="N1734" s="409"/>
      <c r="O1734" s="409"/>
      <c r="P1734" s="409"/>
      <c r="Q1734" s="451">
        <f t="shared" si="645"/>
        <v>20000</v>
      </c>
    </row>
    <row r="1735" spans="1:17" ht="15.75" customHeight="1">
      <c r="A1735" s="492" t="s">
        <v>303</v>
      </c>
      <c r="B1735" s="493"/>
      <c r="C1735" s="493"/>
      <c r="D1735" s="493"/>
      <c r="E1735" s="494"/>
      <c r="F1735" s="49">
        <v>1</v>
      </c>
      <c r="G1735" s="431" t="s">
        <v>2</v>
      </c>
      <c r="H1735" s="63">
        <f>H1737</f>
        <v>702.4</v>
      </c>
      <c r="I1735" s="49">
        <f>I1737</f>
        <v>24</v>
      </c>
      <c r="J1735" s="431" t="s">
        <v>2</v>
      </c>
      <c r="K1735" s="50" t="s">
        <v>2</v>
      </c>
      <c r="L1735" s="63">
        <f t="shared" ref="L1735:P1735" si="672">L1737</f>
        <v>3480292.83</v>
      </c>
      <c r="M1735" s="63">
        <f t="shared" si="672"/>
        <v>3480292.83</v>
      </c>
      <c r="N1735" s="63">
        <f t="shared" si="672"/>
        <v>0</v>
      </c>
      <c r="O1735" s="63">
        <f>O1737+O1736</f>
        <v>0</v>
      </c>
      <c r="P1735" s="63">
        <f t="shared" si="672"/>
        <v>0</v>
      </c>
      <c r="Q1735" s="451">
        <f t="shared" si="645"/>
        <v>3480292.83</v>
      </c>
    </row>
    <row r="1736" spans="1:17" ht="15.75" customHeight="1">
      <c r="A1736" s="431"/>
      <c r="B1736" s="481" t="s">
        <v>269</v>
      </c>
      <c r="C1736" s="482"/>
      <c r="D1736" s="482"/>
      <c r="E1736" s="482"/>
      <c r="F1736" s="482"/>
      <c r="G1736" s="482"/>
      <c r="H1736" s="482"/>
      <c r="I1736" s="483"/>
      <c r="J1736" s="431" t="s">
        <v>2</v>
      </c>
      <c r="K1736" s="50" t="s">
        <v>2</v>
      </c>
      <c r="L1736" s="403"/>
      <c r="M1736" s="403"/>
      <c r="N1736" s="403"/>
      <c r="O1736" s="403">
        <v>0</v>
      </c>
      <c r="P1736" s="403"/>
      <c r="Q1736" s="451">
        <f t="shared" si="645"/>
        <v>0</v>
      </c>
    </row>
    <row r="1737" spans="1:17" ht="15.75" customHeight="1">
      <c r="A1737" s="465">
        <v>1</v>
      </c>
      <c r="B1737" s="44">
        <v>71926000</v>
      </c>
      <c r="C1737" s="45" t="s">
        <v>3</v>
      </c>
      <c r="D1737" s="45" t="s">
        <v>32</v>
      </c>
      <c r="E1737" s="45" t="s">
        <v>53</v>
      </c>
      <c r="F1737" s="46" t="s">
        <v>120</v>
      </c>
      <c r="G1737" s="47" t="s">
        <v>38</v>
      </c>
      <c r="H1737" s="453">
        <v>702.4</v>
      </c>
      <c r="I1737" s="49">
        <v>24</v>
      </c>
      <c r="J1737" s="423" t="s">
        <v>39</v>
      </c>
      <c r="K1737" s="52" t="s">
        <v>2</v>
      </c>
      <c r="L1737" s="409">
        <f>L1738+L1739</f>
        <v>3480292.83</v>
      </c>
      <c r="M1737" s="409">
        <f t="shared" ref="M1737:P1737" si="673">M1738+M1739</f>
        <v>3480292.83</v>
      </c>
      <c r="N1737" s="409">
        <f t="shared" si="673"/>
        <v>0</v>
      </c>
      <c r="O1737" s="409">
        <f t="shared" si="673"/>
        <v>0</v>
      </c>
      <c r="P1737" s="409">
        <f t="shared" si="673"/>
        <v>0</v>
      </c>
      <c r="Q1737" s="451">
        <f t="shared" ref="Q1737:Q1796" si="674">M1737+N1737+O1737+P1737</f>
        <v>3480292.83</v>
      </c>
    </row>
    <row r="1738" spans="1:17" ht="15.75" customHeight="1">
      <c r="A1738" s="466"/>
      <c r="B1738" s="44">
        <v>71926000</v>
      </c>
      <c r="C1738" s="45" t="s">
        <v>3</v>
      </c>
      <c r="D1738" s="45"/>
      <c r="E1738" s="45"/>
      <c r="F1738" s="46"/>
      <c r="G1738" s="452"/>
      <c r="H1738" s="48"/>
      <c r="I1738" s="49"/>
      <c r="J1738" s="423" t="s">
        <v>98</v>
      </c>
      <c r="K1738" s="52">
        <v>10</v>
      </c>
      <c r="L1738" s="409">
        <v>3407375</v>
      </c>
      <c r="M1738" s="409">
        <v>3407375</v>
      </c>
      <c r="N1738" s="409">
        <f>N1739</f>
        <v>0</v>
      </c>
      <c r="O1738" s="409">
        <f>O1739</f>
        <v>0</v>
      </c>
      <c r="P1738" s="409">
        <f>P1739</f>
        <v>0</v>
      </c>
      <c r="Q1738" s="451">
        <f t="shared" si="674"/>
        <v>3407375</v>
      </c>
    </row>
    <row r="1739" spans="1:17" ht="15.75" customHeight="1">
      <c r="A1739" s="467"/>
      <c r="B1739" s="44">
        <v>71926000</v>
      </c>
      <c r="C1739" s="45" t="s">
        <v>3</v>
      </c>
      <c r="D1739" s="45"/>
      <c r="E1739" s="45"/>
      <c r="F1739" s="46"/>
      <c r="G1739" s="452"/>
      <c r="H1739" s="48"/>
      <c r="I1739" s="49"/>
      <c r="J1739" s="423" t="s">
        <v>100</v>
      </c>
      <c r="K1739" s="51">
        <v>21</v>
      </c>
      <c r="L1739" s="451">
        <f>ROUND((L1738)*2.14%,2)</f>
        <v>72917.83</v>
      </c>
      <c r="M1739" s="451">
        <f t="shared" ref="M1739" si="675">L1739</f>
        <v>72917.83</v>
      </c>
      <c r="N1739" s="409"/>
      <c r="O1739" s="409"/>
      <c r="P1739" s="409"/>
      <c r="Q1739" s="451">
        <f t="shared" si="674"/>
        <v>72917.83</v>
      </c>
    </row>
    <row r="1740" spans="1:17" ht="15.75" customHeight="1">
      <c r="A1740" s="503" t="s">
        <v>304</v>
      </c>
      <c r="B1740" s="482"/>
      <c r="C1740" s="482"/>
      <c r="D1740" s="482"/>
      <c r="E1740" s="483"/>
      <c r="F1740" s="49">
        <v>3</v>
      </c>
      <c r="G1740" s="431" t="s">
        <v>2</v>
      </c>
      <c r="H1740" s="63">
        <f>H1742+H1747+H1750</f>
        <v>3139.9</v>
      </c>
      <c r="I1740" s="49">
        <f>I1742+I1747+I1750</f>
        <v>140</v>
      </c>
      <c r="J1740" s="431" t="s">
        <v>2</v>
      </c>
      <c r="K1740" s="50" t="s">
        <v>2</v>
      </c>
      <c r="L1740" s="63">
        <f t="shared" ref="L1740:P1740" si="676">L1742+L1747+L1750</f>
        <v>2055537.01</v>
      </c>
      <c r="M1740" s="63">
        <f t="shared" si="676"/>
        <v>1455537.01</v>
      </c>
      <c r="N1740" s="63">
        <f t="shared" si="676"/>
        <v>0</v>
      </c>
      <c r="O1740" s="63">
        <f>O1742+O1747+O1750+O1741</f>
        <v>570000</v>
      </c>
      <c r="P1740" s="63">
        <f t="shared" si="676"/>
        <v>30000</v>
      </c>
      <c r="Q1740" s="451">
        <f t="shared" si="674"/>
        <v>2055537.01</v>
      </c>
    </row>
    <row r="1741" spans="1:17" ht="15.75" customHeight="1">
      <c r="A1741" s="431"/>
      <c r="B1741" s="481" t="s">
        <v>268</v>
      </c>
      <c r="C1741" s="482"/>
      <c r="D1741" s="482"/>
      <c r="E1741" s="482"/>
      <c r="F1741" s="482"/>
      <c r="G1741" s="482"/>
      <c r="H1741" s="482"/>
      <c r="I1741" s="483"/>
      <c r="J1741" s="431" t="s">
        <v>2</v>
      </c>
      <c r="K1741" s="50" t="s">
        <v>2</v>
      </c>
      <c r="L1741" s="403"/>
      <c r="M1741" s="403"/>
      <c r="N1741" s="403"/>
      <c r="O1741" s="403">
        <v>0</v>
      </c>
      <c r="P1741" s="403"/>
      <c r="Q1741" s="451">
        <f t="shared" si="674"/>
        <v>0</v>
      </c>
    </row>
    <row r="1742" spans="1:17" ht="15.75" customHeight="1">
      <c r="A1742" s="474">
        <v>1</v>
      </c>
      <c r="B1742" s="422">
        <v>71928000</v>
      </c>
      <c r="C1742" s="72" t="s">
        <v>1</v>
      </c>
      <c r="D1742" s="72" t="s">
        <v>0</v>
      </c>
      <c r="E1742" s="96" t="s">
        <v>52</v>
      </c>
      <c r="F1742" s="84">
        <v>48</v>
      </c>
      <c r="G1742" s="422" t="s">
        <v>38</v>
      </c>
      <c r="H1742" s="88">
        <v>499.8</v>
      </c>
      <c r="I1742" s="84">
        <v>22</v>
      </c>
      <c r="J1742" s="423" t="s">
        <v>39</v>
      </c>
      <c r="K1742" s="422" t="s">
        <v>2</v>
      </c>
      <c r="L1742" s="88">
        <f>L1743+L1744+L1745+L1746</f>
        <v>1415537.01</v>
      </c>
      <c r="M1742" s="88">
        <f t="shared" ref="M1742:P1742" si="677">M1743+M1744+M1745+M1746</f>
        <v>1415537.01</v>
      </c>
      <c r="N1742" s="88">
        <f t="shared" si="677"/>
        <v>0</v>
      </c>
      <c r="O1742" s="88">
        <f t="shared" si="677"/>
        <v>0</v>
      </c>
      <c r="P1742" s="88">
        <f t="shared" si="677"/>
        <v>0</v>
      </c>
      <c r="Q1742" s="451">
        <f t="shared" si="674"/>
        <v>1415537.01</v>
      </c>
    </row>
    <row r="1743" spans="1:17" ht="31.5" customHeight="1">
      <c r="A1743" s="475"/>
      <c r="B1743" s="422">
        <v>71928000</v>
      </c>
      <c r="C1743" s="72" t="s">
        <v>1</v>
      </c>
      <c r="D1743" s="68"/>
      <c r="E1743" s="68"/>
      <c r="F1743" s="69"/>
      <c r="G1743" s="83"/>
      <c r="H1743" s="82"/>
      <c r="I1743" s="49"/>
      <c r="J1743" s="423" t="s">
        <v>105</v>
      </c>
      <c r="K1743" s="67" t="s">
        <v>106</v>
      </c>
      <c r="L1743" s="88">
        <v>61080</v>
      </c>
      <c r="M1743" s="403">
        <f t="shared" ref="M1743:M1746" si="678">L1743</f>
        <v>61080</v>
      </c>
      <c r="N1743" s="403"/>
      <c r="O1743" s="403"/>
      <c r="P1743" s="403"/>
      <c r="Q1743" s="451">
        <f t="shared" si="674"/>
        <v>61080</v>
      </c>
    </row>
    <row r="1744" spans="1:17" ht="31.5" customHeight="1">
      <c r="A1744" s="475"/>
      <c r="B1744" s="422">
        <v>71928000</v>
      </c>
      <c r="C1744" s="72" t="s">
        <v>1</v>
      </c>
      <c r="D1744" s="72"/>
      <c r="E1744" s="72"/>
      <c r="F1744" s="84"/>
      <c r="G1744" s="422"/>
      <c r="H1744" s="85"/>
      <c r="I1744" s="84"/>
      <c r="J1744" s="423" t="s">
        <v>112</v>
      </c>
      <c r="K1744" s="67" t="s">
        <v>113</v>
      </c>
      <c r="L1744" s="88">
        <v>1187420</v>
      </c>
      <c r="M1744" s="403">
        <f t="shared" si="678"/>
        <v>1187420</v>
      </c>
      <c r="N1744" s="88"/>
      <c r="O1744" s="88"/>
      <c r="P1744" s="88"/>
      <c r="Q1744" s="451">
        <f t="shared" si="674"/>
        <v>1187420</v>
      </c>
    </row>
    <row r="1745" spans="1:19" s="81" customFormat="1" ht="31.5" customHeight="1">
      <c r="A1745" s="475"/>
      <c r="B1745" s="422">
        <v>71928000</v>
      </c>
      <c r="C1745" s="72" t="s">
        <v>1</v>
      </c>
      <c r="D1745" s="68"/>
      <c r="E1745" s="68"/>
      <c r="F1745" s="69"/>
      <c r="G1745" s="83"/>
      <c r="H1745" s="82"/>
      <c r="I1745" s="49"/>
      <c r="J1745" s="68" t="s">
        <v>107</v>
      </c>
      <c r="K1745" s="67" t="s">
        <v>108</v>
      </c>
      <c r="L1745" s="88">
        <v>137379.20000000001</v>
      </c>
      <c r="M1745" s="403">
        <f t="shared" si="678"/>
        <v>137379.20000000001</v>
      </c>
      <c r="N1745" s="403"/>
      <c r="O1745" s="403"/>
      <c r="P1745" s="403"/>
      <c r="Q1745" s="451">
        <f t="shared" si="674"/>
        <v>137379.20000000001</v>
      </c>
      <c r="R1745" s="229"/>
      <c r="S1745" s="229"/>
    </row>
    <row r="1746" spans="1:19" ht="15.75" customHeight="1">
      <c r="A1746" s="476"/>
      <c r="B1746" s="422">
        <v>71928000</v>
      </c>
      <c r="C1746" s="72" t="s">
        <v>1</v>
      </c>
      <c r="D1746" s="72"/>
      <c r="E1746" s="72"/>
      <c r="F1746" s="84"/>
      <c r="G1746" s="422"/>
      <c r="H1746" s="85"/>
      <c r="I1746" s="84"/>
      <c r="J1746" s="423" t="s">
        <v>100</v>
      </c>
      <c r="K1746" s="422">
        <v>21</v>
      </c>
      <c r="L1746" s="88">
        <f>ROUND((L1743+L1744+L1745)*0.0214,2)</f>
        <v>29657.81</v>
      </c>
      <c r="M1746" s="403">
        <f t="shared" si="678"/>
        <v>29657.81</v>
      </c>
      <c r="N1746" s="88"/>
      <c r="O1746" s="88"/>
      <c r="P1746" s="88"/>
      <c r="Q1746" s="451">
        <f t="shared" si="674"/>
        <v>29657.81</v>
      </c>
    </row>
    <row r="1747" spans="1:19" ht="15.75" customHeight="1">
      <c r="A1747" s="427">
        <v>2</v>
      </c>
      <c r="B1747" s="422">
        <v>71928000</v>
      </c>
      <c r="C1747" s="72" t="s">
        <v>1</v>
      </c>
      <c r="D1747" s="72" t="s">
        <v>325</v>
      </c>
      <c r="E1747" s="72" t="s">
        <v>286</v>
      </c>
      <c r="F1747" s="84">
        <v>5</v>
      </c>
      <c r="G1747" s="422" t="s">
        <v>38</v>
      </c>
      <c r="H1747" s="88">
        <v>683.6</v>
      </c>
      <c r="I1747" s="84">
        <v>46</v>
      </c>
      <c r="J1747" s="423" t="s">
        <v>39</v>
      </c>
      <c r="K1747" s="422" t="s">
        <v>2</v>
      </c>
      <c r="L1747" s="88">
        <f>L1748+L1749</f>
        <v>320000</v>
      </c>
      <c r="M1747" s="88">
        <f t="shared" ref="M1747:P1747" si="679">M1748+M1749</f>
        <v>20000</v>
      </c>
      <c r="N1747" s="88">
        <f t="shared" si="679"/>
        <v>0</v>
      </c>
      <c r="O1747" s="88">
        <f t="shared" si="679"/>
        <v>285000</v>
      </c>
      <c r="P1747" s="88">
        <f t="shared" si="679"/>
        <v>15000</v>
      </c>
      <c r="Q1747" s="451">
        <f t="shared" si="674"/>
        <v>320000</v>
      </c>
    </row>
    <row r="1748" spans="1:19" ht="51.75" customHeight="1">
      <c r="A1748" s="123"/>
      <c r="B1748" s="422">
        <v>71928000</v>
      </c>
      <c r="C1748" s="72" t="s">
        <v>1</v>
      </c>
      <c r="D1748" s="72"/>
      <c r="E1748" s="72"/>
      <c r="F1748" s="84"/>
      <c r="G1748" s="422"/>
      <c r="H1748" s="66"/>
      <c r="I1748" s="84"/>
      <c r="J1748" s="423" t="s">
        <v>48</v>
      </c>
      <c r="K1748" s="153" t="s">
        <v>40</v>
      </c>
      <c r="L1748" s="403">
        <v>300000</v>
      </c>
      <c r="M1748" s="403">
        <v>0</v>
      </c>
      <c r="N1748" s="403">
        <v>0</v>
      </c>
      <c r="O1748" s="403">
        <f>L1748*0.95</f>
        <v>285000</v>
      </c>
      <c r="P1748" s="403">
        <f>L1748*0.05</f>
        <v>15000</v>
      </c>
      <c r="Q1748" s="451">
        <f t="shared" si="674"/>
        <v>300000</v>
      </c>
    </row>
    <row r="1749" spans="1:19" ht="94.5" customHeight="1">
      <c r="A1749" s="123"/>
      <c r="B1749" s="422">
        <v>71928000</v>
      </c>
      <c r="C1749" s="72" t="s">
        <v>1</v>
      </c>
      <c r="D1749" s="72"/>
      <c r="E1749" s="72"/>
      <c r="F1749" s="88"/>
      <c r="G1749" s="422"/>
      <c r="H1749" s="88"/>
      <c r="I1749" s="84"/>
      <c r="J1749" s="423" t="s">
        <v>352</v>
      </c>
      <c r="K1749" s="67" t="s">
        <v>185</v>
      </c>
      <c r="L1749" s="88">
        <v>20000</v>
      </c>
      <c r="M1749" s="403">
        <f t="shared" ref="M1749" si="680">L1749</f>
        <v>20000</v>
      </c>
      <c r="N1749" s="403"/>
      <c r="O1749" s="403"/>
      <c r="P1749" s="403"/>
      <c r="Q1749" s="451">
        <f t="shared" si="674"/>
        <v>20000</v>
      </c>
    </row>
    <row r="1750" spans="1:19" ht="15.75" customHeight="1">
      <c r="A1750" s="427">
        <v>3</v>
      </c>
      <c r="B1750" s="422">
        <v>71928000</v>
      </c>
      <c r="C1750" s="72" t="s">
        <v>1</v>
      </c>
      <c r="D1750" s="72" t="s">
        <v>0</v>
      </c>
      <c r="E1750" s="96" t="s">
        <v>67</v>
      </c>
      <c r="F1750" s="84" t="s">
        <v>109</v>
      </c>
      <c r="G1750" s="422" t="s">
        <v>38</v>
      </c>
      <c r="H1750" s="88">
        <v>1956.5</v>
      </c>
      <c r="I1750" s="84">
        <v>72</v>
      </c>
      <c r="J1750" s="423" t="s">
        <v>39</v>
      </c>
      <c r="K1750" s="422" t="s">
        <v>2</v>
      </c>
      <c r="L1750" s="88">
        <f>L1751+L1752</f>
        <v>320000</v>
      </c>
      <c r="M1750" s="88">
        <f t="shared" ref="M1750:P1750" si="681">M1751+M1752</f>
        <v>20000</v>
      </c>
      <c r="N1750" s="88">
        <f t="shared" si="681"/>
        <v>0</v>
      </c>
      <c r="O1750" s="88">
        <f t="shared" si="681"/>
        <v>285000</v>
      </c>
      <c r="P1750" s="88">
        <f t="shared" si="681"/>
        <v>15000</v>
      </c>
      <c r="Q1750" s="451">
        <f t="shared" si="674"/>
        <v>320000</v>
      </c>
    </row>
    <row r="1751" spans="1:19" ht="51.75" customHeight="1">
      <c r="A1751" s="123"/>
      <c r="B1751" s="422">
        <v>71928000</v>
      </c>
      <c r="C1751" s="72" t="s">
        <v>1</v>
      </c>
      <c r="D1751" s="72"/>
      <c r="E1751" s="72"/>
      <c r="F1751" s="84"/>
      <c r="G1751" s="422"/>
      <c r="H1751" s="85"/>
      <c r="I1751" s="84"/>
      <c r="J1751" s="423" t="s">
        <v>48</v>
      </c>
      <c r="K1751" s="153" t="s">
        <v>40</v>
      </c>
      <c r="L1751" s="403">
        <v>300000</v>
      </c>
      <c r="M1751" s="403"/>
      <c r="N1751" s="403"/>
      <c r="O1751" s="403">
        <f>L1751*0.95</f>
        <v>285000</v>
      </c>
      <c r="P1751" s="403">
        <f>L1751*0.05</f>
        <v>15000</v>
      </c>
      <c r="Q1751" s="451">
        <f t="shared" si="674"/>
        <v>300000</v>
      </c>
    </row>
    <row r="1752" spans="1:19" ht="92.45" customHeight="1">
      <c r="A1752" s="429"/>
      <c r="B1752" s="422">
        <v>71928000</v>
      </c>
      <c r="C1752" s="72" t="s">
        <v>1</v>
      </c>
      <c r="D1752" s="72"/>
      <c r="E1752" s="72"/>
      <c r="F1752" s="84"/>
      <c r="G1752" s="422"/>
      <c r="H1752" s="85"/>
      <c r="I1752" s="84"/>
      <c r="J1752" s="423" t="s">
        <v>352</v>
      </c>
      <c r="K1752" s="67" t="s">
        <v>185</v>
      </c>
      <c r="L1752" s="88">
        <v>20000</v>
      </c>
      <c r="M1752" s="403">
        <f t="shared" ref="M1752" si="682">L1752</f>
        <v>20000</v>
      </c>
      <c r="N1752" s="403"/>
      <c r="O1752" s="403"/>
      <c r="P1752" s="403"/>
      <c r="Q1752" s="451">
        <f t="shared" si="674"/>
        <v>20000</v>
      </c>
    </row>
    <row r="1753" spans="1:19" ht="15.75" customHeight="1">
      <c r="A1753" s="481" t="s">
        <v>402</v>
      </c>
      <c r="B1753" s="482"/>
      <c r="C1753" s="482"/>
      <c r="D1753" s="482"/>
      <c r="E1753" s="483"/>
      <c r="F1753" s="49">
        <f>F1754+F1801+F1845+F1871+F1896+F2125+F2222+F2408+F2440+F2527+F2538+F2546</f>
        <v>214</v>
      </c>
      <c r="G1753" s="64" t="s">
        <v>2</v>
      </c>
      <c r="H1753" s="63">
        <f>H1754+H1801+H1845+H1871+H1896+H2125+H2222+H2408+H2440+H2527+H2538+H2546</f>
        <v>818843.45000000007</v>
      </c>
      <c r="I1753" s="49">
        <f>I1754+I1801+I1845+I1871+I1896+I2125+I2222+I2408+I2440+I2527+I2538+I2546</f>
        <v>33760</v>
      </c>
      <c r="J1753" s="64" t="s">
        <v>2</v>
      </c>
      <c r="K1753" s="64" t="s">
        <v>2</v>
      </c>
      <c r="L1753" s="63">
        <f>L1754+L1801+L1845+L1871+L1896+L2125+L2222+L2408+L2440+L2527+L2538+L2546</f>
        <v>880693071.88</v>
      </c>
      <c r="M1753" s="63">
        <f>M1754+M1801+M1845+M1871+M1896+M2125+M2222+M2408+M2440+M2527+M2538+M2546</f>
        <v>850122911.87</v>
      </c>
      <c r="N1753" s="63">
        <f>N1754+N1801+N1845+N1871+N1896+N2125+N2222+N2408+N2440+N2527+N2538+N2546</f>
        <v>0</v>
      </c>
      <c r="O1753" s="63">
        <f>O1754+O1801+O1845+O1871+O1896+O2125+O2222+O2408+O2440+O2527+O2538+O2546</f>
        <v>29080000</v>
      </c>
      <c r="P1753" s="63">
        <f>P1754+P1801+P1845+P1871+P1896+P2125+P2222+P2408+P2440+P2527+P2538+P2546</f>
        <v>1528508.0000000002</v>
      </c>
      <c r="Q1753" s="451">
        <f t="shared" si="674"/>
        <v>880731419.87</v>
      </c>
    </row>
    <row r="1754" spans="1:19" ht="15.75" customHeight="1">
      <c r="A1754" s="553" t="s">
        <v>305</v>
      </c>
      <c r="B1754" s="554"/>
      <c r="C1754" s="554"/>
      <c r="D1754" s="554"/>
      <c r="E1754" s="555"/>
      <c r="F1754" s="69">
        <v>13</v>
      </c>
      <c r="G1754" s="64" t="s">
        <v>2</v>
      </c>
      <c r="H1754" s="237">
        <f>H1756+H1759+H1762+H1768+H1772+H1777+H1780+H1783+H1786+H1789+H1792+H1795+H1798</f>
        <v>39476.800000000003</v>
      </c>
      <c r="I1754" s="235">
        <f>I1756+I1759+I1762+I1768+I1772+I1777+I1780+I1783+I1786+I1789+I1792+I1795+I1798</f>
        <v>1107</v>
      </c>
      <c r="J1754" s="64" t="s">
        <v>2</v>
      </c>
      <c r="K1754" s="422" t="s">
        <v>2</v>
      </c>
      <c r="L1754" s="451">
        <f>L1756+L1759+L1762+L1768+L1772+L1777+L1780+L1783+L1786+L1789+L1792+L1795+L1798</f>
        <v>41940450.959999993</v>
      </c>
      <c r="M1754" s="451">
        <f>M1756+M1759+M1762+M1768+M1772+M1777+M1780+M1783+M1786+M1789+M1792+M1795+M1798</f>
        <v>40499373.959999993</v>
      </c>
      <c r="N1754" s="451">
        <f>N1756+N1759+N1762+N1768+N1772+N1777+N1780+N1783+N1786+N1789+N1792+N1795+N1798</f>
        <v>0</v>
      </c>
      <c r="O1754" s="451">
        <f>O1756+O1759+O1762+O1768+O1772+O1777+O1780+O1783+O1786+O1789+O1792+O1795+O1798+O1755</f>
        <v>1370000</v>
      </c>
      <c r="P1754" s="451">
        <f>P1756+P1759+P1762+P1768+P1772+P1777+P1780+P1783+P1786+P1789+P1792+P1795+P1798</f>
        <v>72053.850000000006</v>
      </c>
      <c r="Q1754" s="451">
        <f t="shared" si="674"/>
        <v>41941427.809999995</v>
      </c>
    </row>
    <row r="1755" spans="1:19" ht="15.75" customHeight="1">
      <c r="A1755" s="431"/>
      <c r="B1755" s="481" t="s">
        <v>267</v>
      </c>
      <c r="C1755" s="482"/>
      <c r="D1755" s="482"/>
      <c r="E1755" s="482"/>
      <c r="F1755" s="482"/>
      <c r="G1755" s="482"/>
      <c r="H1755" s="482"/>
      <c r="I1755" s="483"/>
      <c r="J1755" s="431" t="s">
        <v>2</v>
      </c>
      <c r="K1755" s="50" t="s">
        <v>2</v>
      </c>
      <c r="L1755" s="403"/>
      <c r="M1755" s="403"/>
      <c r="N1755" s="403"/>
      <c r="O1755" s="403">
        <v>976.85</v>
      </c>
      <c r="P1755" s="403"/>
      <c r="Q1755" s="451">
        <f t="shared" si="674"/>
        <v>976.85</v>
      </c>
    </row>
    <row r="1756" spans="1:19" ht="15.75" customHeight="1">
      <c r="A1756" s="471">
        <v>1</v>
      </c>
      <c r="B1756" s="439">
        <v>71951000</v>
      </c>
      <c r="C1756" s="68" t="s">
        <v>13</v>
      </c>
      <c r="D1756" s="68" t="s">
        <v>13</v>
      </c>
      <c r="E1756" s="68" t="s">
        <v>183</v>
      </c>
      <c r="F1756" s="69">
        <v>3</v>
      </c>
      <c r="G1756" s="422" t="s">
        <v>38</v>
      </c>
      <c r="H1756" s="451">
        <v>2118.6</v>
      </c>
      <c r="I1756" s="69">
        <v>48</v>
      </c>
      <c r="J1756" s="423" t="s">
        <v>39</v>
      </c>
      <c r="K1756" s="98" t="s">
        <v>2</v>
      </c>
      <c r="L1756" s="88">
        <f>L1757+L1758</f>
        <v>2014435.5</v>
      </c>
      <c r="M1756" s="88">
        <f t="shared" ref="M1756:P1756" si="683">M1757+M1758</f>
        <v>2014435.5</v>
      </c>
      <c r="N1756" s="88">
        <f t="shared" si="683"/>
        <v>0</v>
      </c>
      <c r="O1756" s="88">
        <f t="shared" si="683"/>
        <v>0</v>
      </c>
      <c r="P1756" s="88">
        <f t="shared" si="683"/>
        <v>0</v>
      </c>
      <c r="Q1756" s="451">
        <f t="shared" si="674"/>
        <v>2014435.5</v>
      </c>
    </row>
    <row r="1757" spans="1:19" ht="15.75" customHeight="1">
      <c r="A1757" s="472"/>
      <c r="B1757" s="439">
        <v>71951000</v>
      </c>
      <c r="C1757" s="68" t="s">
        <v>13</v>
      </c>
      <c r="D1757" s="68"/>
      <c r="E1757" s="68"/>
      <c r="F1757" s="69"/>
      <c r="G1757" s="422"/>
      <c r="H1757" s="82"/>
      <c r="I1757" s="69"/>
      <c r="J1757" s="423" t="s">
        <v>98</v>
      </c>
      <c r="K1757" s="98">
        <v>10</v>
      </c>
      <c r="L1757" s="88">
        <v>1972229.78</v>
      </c>
      <c r="M1757" s="88">
        <v>1972229.78</v>
      </c>
      <c r="N1757" s="88">
        <v>0</v>
      </c>
      <c r="O1757" s="88">
        <v>0</v>
      </c>
      <c r="P1757" s="88">
        <v>0</v>
      </c>
      <c r="Q1757" s="451">
        <f t="shared" si="674"/>
        <v>1972229.78</v>
      </c>
    </row>
    <row r="1758" spans="1:19" ht="15.75" customHeight="1">
      <c r="A1758" s="473"/>
      <c r="B1758" s="439">
        <v>71951000</v>
      </c>
      <c r="C1758" s="68" t="s">
        <v>13</v>
      </c>
      <c r="D1758" s="68"/>
      <c r="E1758" s="68"/>
      <c r="F1758" s="69"/>
      <c r="G1758" s="422"/>
      <c r="H1758" s="82"/>
      <c r="I1758" s="69"/>
      <c r="J1758" s="423" t="s">
        <v>100</v>
      </c>
      <c r="K1758" s="422">
        <v>21</v>
      </c>
      <c r="L1758" s="88">
        <f>ROUND(L1757/100*2.14,2)</f>
        <v>42205.72</v>
      </c>
      <c r="M1758" s="88">
        <f>L1758</f>
        <v>42205.72</v>
      </c>
      <c r="N1758" s="88"/>
      <c r="O1758" s="88"/>
      <c r="P1758" s="88"/>
      <c r="Q1758" s="451">
        <f t="shared" si="674"/>
        <v>42205.72</v>
      </c>
    </row>
    <row r="1759" spans="1:19" ht="33" customHeight="1">
      <c r="A1759" s="501">
        <v>2</v>
      </c>
      <c r="B1759" s="439">
        <v>71951000</v>
      </c>
      <c r="C1759" s="68" t="s">
        <v>13</v>
      </c>
      <c r="D1759" s="68" t="s">
        <v>13</v>
      </c>
      <c r="E1759" s="68" t="s">
        <v>71</v>
      </c>
      <c r="F1759" s="69">
        <v>1</v>
      </c>
      <c r="G1759" s="422" t="s">
        <v>38</v>
      </c>
      <c r="H1759" s="451">
        <v>3472.9</v>
      </c>
      <c r="I1759" s="69">
        <v>106</v>
      </c>
      <c r="J1759" s="423" t="s">
        <v>39</v>
      </c>
      <c r="K1759" s="98" t="s">
        <v>2</v>
      </c>
      <c r="L1759" s="88">
        <f>L1760+L1761</f>
        <v>1938016.76</v>
      </c>
      <c r="M1759" s="88">
        <f t="shared" ref="M1759:P1759" si="684">M1760+M1761</f>
        <v>1938016.76</v>
      </c>
      <c r="N1759" s="88">
        <f t="shared" si="684"/>
        <v>0</v>
      </c>
      <c r="O1759" s="88">
        <f t="shared" si="684"/>
        <v>0</v>
      </c>
      <c r="P1759" s="88">
        <f t="shared" si="684"/>
        <v>0</v>
      </c>
      <c r="Q1759" s="451">
        <f t="shared" si="674"/>
        <v>1938016.76</v>
      </c>
    </row>
    <row r="1760" spans="1:19" ht="15.75" customHeight="1">
      <c r="A1760" s="501"/>
      <c r="B1760" s="439">
        <v>71951000</v>
      </c>
      <c r="C1760" s="68" t="s">
        <v>13</v>
      </c>
      <c r="D1760" s="68"/>
      <c r="E1760" s="68"/>
      <c r="F1760" s="69"/>
      <c r="G1760" s="422"/>
      <c r="H1760" s="115"/>
      <c r="I1760" s="69"/>
      <c r="J1760" s="423" t="s">
        <v>98</v>
      </c>
      <c r="K1760" s="67" t="s">
        <v>99</v>
      </c>
      <c r="L1760" s="88">
        <v>1897412.14</v>
      </c>
      <c r="M1760" s="88">
        <v>1897412.14</v>
      </c>
      <c r="N1760" s="88">
        <v>0</v>
      </c>
      <c r="O1760" s="88">
        <v>0</v>
      </c>
      <c r="P1760" s="88">
        <v>0</v>
      </c>
      <c r="Q1760" s="451">
        <f t="shared" si="674"/>
        <v>1897412.14</v>
      </c>
    </row>
    <row r="1761" spans="1:17" ht="15.75" customHeight="1">
      <c r="A1761" s="501"/>
      <c r="B1761" s="439">
        <v>71951000</v>
      </c>
      <c r="C1761" s="68" t="s">
        <v>13</v>
      </c>
      <c r="D1761" s="114"/>
      <c r="E1761" s="68"/>
      <c r="F1761" s="69"/>
      <c r="G1761" s="422"/>
      <c r="H1761" s="115"/>
      <c r="I1761" s="69"/>
      <c r="J1761" s="423" t="s">
        <v>100</v>
      </c>
      <c r="K1761" s="67" t="s">
        <v>181</v>
      </c>
      <c r="L1761" s="88">
        <f>ROUND(L1760/100*2.14,2)</f>
        <v>40604.620000000003</v>
      </c>
      <c r="M1761" s="88">
        <f>L1761</f>
        <v>40604.620000000003</v>
      </c>
      <c r="N1761" s="88"/>
      <c r="O1761" s="88"/>
      <c r="P1761" s="88"/>
      <c r="Q1761" s="451">
        <f t="shared" si="674"/>
        <v>40604.620000000003</v>
      </c>
    </row>
    <row r="1762" spans="1:17" ht="33" customHeight="1">
      <c r="A1762" s="471">
        <v>3</v>
      </c>
      <c r="B1762" s="94">
        <v>71951000</v>
      </c>
      <c r="C1762" s="95" t="s">
        <v>13</v>
      </c>
      <c r="D1762" s="68" t="s">
        <v>13</v>
      </c>
      <c r="E1762" s="68" t="s">
        <v>71</v>
      </c>
      <c r="F1762" s="69">
        <v>21</v>
      </c>
      <c r="G1762" s="83" t="s">
        <v>38</v>
      </c>
      <c r="H1762" s="451">
        <v>2869.3</v>
      </c>
      <c r="I1762" s="69">
        <v>125</v>
      </c>
      <c r="J1762" s="423" t="s">
        <v>39</v>
      </c>
      <c r="K1762" s="98" t="s">
        <v>2</v>
      </c>
      <c r="L1762" s="88">
        <f>L1763+L1764+L1765+L1766+L1767</f>
        <v>10349876.9</v>
      </c>
      <c r="M1762" s="88">
        <f t="shared" ref="M1762:P1762" si="685">M1763+M1764+M1765+M1766+M1767</f>
        <v>10349876.9</v>
      </c>
      <c r="N1762" s="88">
        <f t="shared" si="685"/>
        <v>0</v>
      </c>
      <c r="O1762" s="88">
        <f t="shared" si="685"/>
        <v>0</v>
      </c>
      <c r="P1762" s="88">
        <f t="shared" si="685"/>
        <v>0</v>
      </c>
      <c r="Q1762" s="451">
        <f t="shared" si="674"/>
        <v>10349876.9</v>
      </c>
    </row>
    <row r="1763" spans="1:17" ht="31.5" customHeight="1">
      <c r="A1763" s="472"/>
      <c r="B1763" s="439">
        <v>71951000</v>
      </c>
      <c r="C1763" s="68" t="s">
        <v>13</v>
      </c>
      <c r="D1763" s="114"/>
      <c r="E1763" s="68"/>
      <c r="F1763" s="69"/>
      <c r="G1763" s="422"/>
      <c r="H1763" s="115"/>
      <c r="I1763" s="69"/>
      <c r="J1763" s="423" t="s">
        <v>105</v>
      </c>
      <c r="K1763" s="67" t="s">
        <v>106</v>
      </c>
      <c r="L1763" s="88">
        <v>804781.26</v>
      </c>
      <c r="M1763" s="88">
        <f>L1763</f>
        <v>804781.26</v>
      </c>
      <c r="N1763" s="88">
        <v>0</v>
      </c>
      <c r="O1763" s="88">
        <v>0</v>
      </c>
      <c r="P1763" s="88">
        <v>0</v>
      </c>
      <c r="Q1763" s="451">
        <f t="shared" si="674"/>
        <v>804781.26</v>
      </c>
    </row>
    <row r="1764" spans="1:17" ht="31.5" customHeight="1">
      <c r="A1764" s="472"/>
      <c r="B1764" s="439">
        <v>71951000</v>
      </c>
      <c r="C1764" s="68" t="s">
        <v>13</v>
      </c>
      <c r="D1764" s="114"/>
      <c r="E1764" s="68"/>
      <c r="F1764" s="69"/>
      <c r="G1764" s="422"/>
      <c r="H1764" s="115"/>
      <c r="I1764" s="69"/>
      <c r="J1764" s="423" t="s">
        <v>103</v>
      </c>
      <c r="K1764" s="67" t="s">
        <v>104</v>
      </c>
      <c r="L1764" s="88">
        <v>580201.15</v>
      </c>
      <c r="M1764" s="88">
        <f t="shared" ref="M1764:M1766" si="686">L1764</f>
        <v>580201.15</v>
      </c>
      <c r="N1764" s="88">
        <v>0</v>
      </c>
      <c r="O1764" s="88">
        <v>0</v>
      </c>
      <c r="P1764" s="88">
        <v>0</v>
      </c>
      <c r="Q1764" s="451">
        <f t="shared" si="674"/>
        <v>580201.15</v>
      </c>
    </row>
    <row r="1765" spans="1:17" ht="31.5" customHeight="1">
      <c r="A1765" s="472"/>
      <c r="B1765" s="439">
        <v>71951000</v>
      </c>
      <c r="C1765" s="68" t="s">
        <v>13</v>
      </c>
      <c r="D1765" s="114"/>
      <c r="E1765" s="68"/>
      <c r="F1765" s="69"/>
      <c r="G1765" s="422"/>
      <c r="H1765" s="115"/>
      <c r="I1765" s="69"/>
      <c r="J1765" s="423" t="s">
        <v>107</v>
      </c>
      <c r="K1765" s="67" t="s">
        <v>108</v>
      </c>
      <c r="L1765" s="88">
        <v>419160</v>
      </c>
      <c r="M1765" s="88">
        <f t="shared" si="686"/>
        <v>419160</v>
      </c>
      <c r="N1765" s="88">
        <v>0</v>
      </c>
      <c r="O1765" s="88">
        <v>0</v>
      </c>
      <c r="P1765" s="88">
        <v>0</v>
      </c>
      <c r="Q1765" s="451">
        <f t="shared" si="674"/>
        <v>419160</v>
      </c>
    </row>
    <row r="1766" spans="1:17" ht="15.75" customHeight="1">
      <c r="A1766" s="472"/>
      <c r="B1766" s="439">
        <v>71951000</v>
      </c>
      <c r="C1766" s="68" t="s">
        <v>13</v>
      </c>
      <c r="D1766" s="114"/>
      <c r="E1766" s="68"/>
      <c r="F1766" s="69"/>
      <c r="G1766" s="422"/>
      <c r="H1766" s="115"/>
      <c r="I1766" s="69"/>
      <c r="J1766" s="423" t="s">
        <v>101</v>
      </c>
      <c r="K1766" s="67" t="s">
        <v>102</v>
      </c>
      <c r="L1766" s="88">
        <v>8328887.6500000004</v>
      </c>
      <c r="M1766" s="88">
        <f t="shared" si="686"/>
        <v>8328887.6500000004</v>
      </c>
      <c r="N1766" s="88">
        <v>0</v>
      </c>
      <c r="O1766" s="88">
        <v>0</v>
      </c>
      <c r="P1766" s="88">
        <v>0</v>
      </c>
      <c r="Q1766" s="451">
        <f t="shared" si="674"/>
        <v>8328887.6500000004</v>
      </c>
    </row>
    <row r="1767" spans="1:17" ht="15.75" customHeight="1">
      <c r="A1767" s="473"/>
      <c r="B1767" s="439">
        <v>71951000</v>
      </c>
      <c r="C1767" s="68" t="s">
        <v>13</v>
      </c>
      <c r="D1767" s="114"/>
      <c r="E1767" s="68"/>
      <c r="F1767" s="69"/>
      <c r="G1767" s="422"/>
      <c r="H1767" s="115"/>
      <c r="I1767" s="69"/>
      <c r="J1767" s="423" t="s">
        <v>100</v>
      </c>
      <c r="K1767" s="422">
        <v>21</v>
      </c>
      <c r="L1767" s="88">
        <f>ROUND((L1763+L1764+L1765+L1766)/100*2.14,2)</f>
        <v>216846.84</v>
      </c>
      <c r="M1767" s="88">
        <f>L1767</f>
        <v>216846.84</v>
      </c>
      <c r="N1767" s="88"/>
      <c r="O1767" s="88"/>
      <c r="P1767" s="88"/>
      <c r="Q1767" s="451">
        <f t="shared" si="674"/>
        <v>216846.84</v>
      </c>
    </row>
    <row r="1768" spans="1:17" ht="15.75" customHeight="1">
      <c r="A1768" s="471">
        <v>4</v>
      </c>
      <c r="B1768" s="439">
        <v>71951000</v>
      </c>
      <c r="C1768" s="68" t="s">
        <v>13</v>
      </c>
      <c r="D1768" s="68" t="s">
        <v>13</v>
      </c>
      <c r="E1768" s="68" t="s">
        <v>182</v>
      </c>
      <c r="F1768" s="69">
        <v>60</v>
      </c>
      <c r="G1768" s="422" t="s">
        <v>38</v>
      </c>
      <c r="H1768" s="451">
        <v>8264.5</v>
      </c>
      <c r="I1768" s="69">
        <v>122</v>
      </c>
      <c r="J1768" s="423" t="s">
        <v>39</v>
      </c>
      <c r="K1768" s="98" t="s">
        <v>2</v>
      </c>
      <c r="L1768" s="88">
        <f>L1769+L1770+L1771</f>
        <v>13103425.85</v>
      </c>
      <c r="M1768" s="88">
        <f t="shared" ref="M1768:P1768" si="687">M1769+M1770+M1771</f>
        <v>13103425.85</v>
      </c>
      <c r="N1768" s="88">
        <f t="shared" si="687"/>
        <v>0</v>
      </c>
      <c r="O1768" s="88">
        <f t="shared" si="687"/>
        <v>0</v>
      </c>
      <c r="P1768" s="88">
        <f t="shared" si="687"/>
        <v>0</v>
      </c>
      <c r="Q1768" s="451">
        <f t="shared" si="674"/>
        <v>13103425.85</v>
      </c>
    </row>
    <row r="1769" spans="1:17" ht="15.75" customHeight="1">
      <c r="A1769" s="472"/>
      <c r="B1769" s="439">
        <v>71951000</v>
      </c>
      <c r="C1769" s="68" t="s">
        <v>13</v>
      </c>
      <c r="D1769" s="68"/>
      <c r="E1769" s="68"/>
      <c r="F1769" s="69"/>
      <c r="G1769" s="422"/>
      <c r="H1769" s="115"/>
      <c r="I1769" s="69"/>
      <c r="J1769" s="423" t="s">
        <v>98</v>
      </c>
      <c r="K1769" s="124">
        <v>10</v>
      </c>
      <c r="L1769" s="88">
        <v>4500000</v>
      </c>
      <c r="M1769" s="88">
        <v>4500000</v>
      </c>
      <c r="N1769" s="88">
        <v>0</v>
      </c>
      <c r="O1769" s="88">
        <v>0</v>
      </c>
      <c r="P1769" s="88">
        <v>0</v>
      </c>
      <c r="Q1769" s="451">
        <f t="shared" si="674"/>
        <v>4500000</v>
      </c>
    </row>
    <row r="1770" spans="1:17" ht="15.75" customHeight="1">
      <c r="A1770" s="472"/>
      <c r="B1770" s="439">
        <v>71951000</v>
      </c>
      <c r="C1770" s="68" t="s">
        <v>13</v>
      </c>
      <c r="D1770" s="68"/>
      <c r="E1770" s="68"/>
      <c r="F1770" s="69"/>
      <c r="G1770" s="422"/>
      <c r="H1770" s="115"/>
      <c r="I1770" s="69"/>
      <c r="J1770" s="423" t="s">
        <v>101</v>
      </c>
      <c r="K1770" s="67" t="s">
        <v>102</v>
      </c>
      <c r="L1770" s="88">
        <v>8328887.6500000004</v>
      </c>
      <c r="M1770" s="88">
        <v>8328887.6500000004</v>
      </c>
      <c r="N1770" s="88">
        <v>0</v>
      </c>
      <c r="O1770" s="88">
        <v>0</v>
      </c>
      <c r="P1770" s="88">
        <v>0</v>
      </c>
      <c r="Q1770" s="451">
        <f t="shared" si="674"/>
        <v>8328887.6500000004</v>
      </c>
    </row>
    <row r="1771" spans="1:17" ht="15.75" customHeight="1">
      <c r="A1771" s="473"/>
      <c r="B1771" s="439">
        <v>71951000</v>
      </c>
      <c r="C1771" s="68" t="s">
        <v>13</v>
      </c>
      <c r="D1771" s="68"/>
      <c r="E1771" s="68"/>
      <c r="F1771" s="71"/>
      <c r="G1771" s="422"/>
      <c r="H1771" s="115"/>
      <c r="I1771" s="69"/>
      <c r="J1771" s="423" t="s">
        <v>100</v>
      </c>
      <c r="K1771" s="67" t="s">
        <v>181</v>
      </c>
      <c r="L1771" s="88">
        <f>ROUND((L1770+L1769)/100*2.14,2)</f>
        <v>274538.2</v>
      </c>
      <c r="M1771" s="88">
        <f>L1771</f>
        <v>274538.2</v>
      </c>
      <c r="N1771" s="88"/>
      <c r="O1771" s="88"/>
      <c r="P1771" s="88"/>
      <c r="Q1771" s="451">
        <f t="shared" si="674"/>
        <v>274538.2</v>
      </c>
    </row>
    <row r="1772" spans="1:17" ht="15.75" customHeight="1">
      <c r="A1772" s="471">
        <v>5</v>
      </c>
      <c r="B1772" s="439">
        <v>71951000</v>
      </c>
      <c r="C1772" s="68" t="s">
        <v>13</v>
      </c>
      <c r="D1772" s="234" t="s">
        <v>13</v>
      </c>
      <c r="E1772" s="234" t="s">
        <v>70</v>
      </c>
      <c r="F1772" s="263">
        <v>56</v>
      </c>
      <c r="G1772" s="440" t="s">
        <v>38</v>
      </c>
      <c r="H1772" s="237">
        <v>2771.4</v>
      </c>
      <c r="I1772" s="235">
        <v>93</v>
      </c>
      <c r="J1772" s="423" t="s">
        <v>39</v>
      </c>
      <c r="K1772" s="98" t="s">
        <v>2</v>
      </c>
      <c r="L1772" s="88">
        <f>L1773+L1774+L1775+L1776</f>
        <v>4630801.54</v>
      </c>
      <c r="M1772" s="88">
        <f>M1773+M1774+M1775+M1776</f>
        <v>4498143.54</v>
      </c>
      <c r="N1772" s="88">
        <f t="shared" ref="N1772" si="688">N1773+N1774+N1775+N1776</f>
        <v>0</v>
      </c>
      <c r="O1772" s="88">
        <f>O1773+O1774+O1775+O1776</f>
        <v>126025.09999999999</v>
      </c>
      <c r="P1772" s="88">
        <f>P1773+P1774+P1775+P1776</f>
        <v>6632.9000000000005</v>
      </c>
      <c r="Q1772" s="451">
        <f>M1772+N1772+O1772+P1772</f>
        <v>4630801.54</v>
      </c>
    </row>
    <row r="1773" spans="1:17" ht="15.75" customHeight="1">
      <c r="A1773" s="472"/>
      <c r="B1773" s="439">
        <v>71951000</v>
      </c>
      <c r="C1773" s="68" t="s">
        <v>13</v>
      </c>
      <c r="D1773" s="68"/>
      <c r="E1773" s="68"/>
      <c r="F1773" s="71"/>
      <c r="G1773" s="422"/>
      <c r="H1773" s="82"/>
      <c r="I1773" s="69"/>
      <c r="J1773" s="423" t="s">
        <v>101</v>
      </c>
      <c r="K1773" s="67" t="s">
        <v>102</v>
      </c>
      <c r="L1773" s="88">
        <v>4384319.1100000003</v>
      </c>
      <c r="M1773" s="88">
        <v>4384319.1100000003</v>
      </c>
      <c r="N1773" s="88">
        <v>0</v>
      </c>
      <c r="O1773" s="88">
        <v>0</v>
      </c>
      <c r="P1773" s="88">
        <v>0</v>
      </c>
      <c r="Q1773" s="451">
        <f>M1773+N1773+O1773+P1773</f>
        <v>4384319.1100000003</v>
      </c>
    </row>
    <row r="1774" spans="1:17" ht="15.75" customHeight="1">
      <c r="A1774" s="472"/>
      <c r="B1774" s="439">
        <v>71951000</v>
      </c>
      <c r="C1774" s="68" t="s">
        <v>13</v>
      </c>
      <c r="D1774" s="68"/>
      <c r="E1774" s="68"/>
      <c r="F1774" s="71"/>
      <c r="G1774" s="422"/>
      <c r="H1774" s="82"/>
      <c r="I1774" s="69"/>
      <c r="J1774" s="423" t="s">
        <v>100</v>
      </c>
      <c r="K1774" s="103" t="s">
        <v>181</v>
      </c>
      <c r="L1774" s="88">
        <f>ROUND(L1773/100*2.14,2)</f>
        <v>93824.43</v>
      </c>
      <c r="M1774" s="88">
        <f>L1774</f>
        <v>93824.43</v>
      </c>
      <c r="N1774" s="88"/>
      <c r="O1774" s="88"/>
      <c r="P1774" s="88"/>
      <c r="Q1774" s="451">
        <f>M1774+N1774+O1774+P1774</f>
        <v>93824.43</v>
      </c>
    </row>
    <row r="1775" spans="1:17" ht="63">
      <c r="A1775" s="472"/>
      <c r="B1775" s="439">
        <v>71951000</v>
      </c>
      <c r="C1775" s="68" t="s">
        <v>13</v>
      </c>
      <c r="D1775" s="68"/>
      <c r="E1775" s="68"/>
      <c r="F1775" s="71"/>
      <c r="G1775" s="422"/>
      <c r="H1775" s="82"/>
      <c r="I1775" s="69"/>
      <c r="J1775" s="423" t="s">
        <v>48</v>
      </c>
      <c r="K1775" s="103" t="s">
        <v>40</v>
      </c>
      <c r="L1775" s="88">
        <v>132658</v>
      </c>
      <c r="M1775" s="88">
        <v>0</v>
      </c>
      <c r="N1775" s="88">
        <v>0</v>
      </c>
      <c r="O1775" s="88">
        <f>L1775*0.95</f>
        <v>126025.09999999999</v>
      </c>
      <c r="P1775" s="88">
        <f>L1775*0.05</f>
        <v>6632.9000000000005</v>
      </c>
      <c r="Q1775" s="451">
        <f>M1775+N1775+O1775+P1775</f>
        <v>132658</v>
      </c>
    </row>
    <row r="1776" spans="1:17" ht="91.9" customHeight="1">
      <c r="A1776" s="473"/>
      <c r="B1776" s="439">
        <v>71951000</v>
      </c>
      <c r="C1776" s="68" t="s">
        <v>13</v>
      </c>
      <c r="D1776" s="68"/>
      <c r="E1776" s="68"/>
      <c r="F1776" s="71"/>
      <c r="G1776" s="422"/>
      <c r="H1776" s="82"/>
      <c r="I1776" s="69"/>
      <c r="J1776" s="423" t="s">
        <v>352</v>
      </c>
      <c r="K1776" s="103" t="s">
        <v>185</v>
      </c>
      <c r="L1776" s="88">
        <v>20000</v>
      </c>
      <c r="M1776" s="88">
        <f t="shared" ref="M1776" si="689">L1776</f>
        <v>20000</v>
      </c>
      <c r="N1776" s="88">
        <v>0</v>
      </c>
      <c r="O1776" s="88">
        <v>0</v>
      </c>
      <c r="P1776" s="88">
        <v>0</v>
      </c>
      <c r="Q1776" s="451">
        <f>M1776+N1776+O1776+P1776</f>
        <v>20000</v>
      </c>
    </row>
    <row r="1777" spans="1:17" ht="15.75" customHeight="1">
      <c r="A1777" s="471">
        <v>6</v>
      </c>
      <c r="B1777" s="439">
        <v>71951000</v>
      </c>
      <c r="C1777" s="68" t="s">
        <v>13</v>
      </c>
      <c r="D1777" s="68" t="s">
        <v>13</v>
      </c>
      <c r="E1777" s="68" t="s">
        <v>118</v>
      </c>
      <c r="F1777" s="71">
        <v>17</v>
      </c>
      <c r="G1777" s="439" t="s">
        <v>38</v>
      </c>
      <c r="H1777" s="451">
        <v>3578.2</v>
      </c>
      <c r="I1777" s="69">
        <v>104</v>
      </c>
      <c r="J1777" s="423" t="s">
        <v>39</v>
      </c>
      <c r="K1777" s="98" t="s">
        <v>2</v>
      </c>
      <c r="L1777" s="88">
        <f>L1778+L1779</f>
        <v>4004362.16</v>
      </c>
      <c r="M1777" s="88">
        <f t="shared" ref="M1777:P1777" si="690">M1778+M1779</f>
        <v>4004362.16</v>
      </c>
      <c r="N1777" s="88">
        <f t="shared" si="690"/>
        <v>0</v>
      </c>
      <c r="O1777" s="88">
        <f t="shared" si="690"/>
        <v>0</v>
      </c>
      <c r="P1777" s="88">
        <f t="shared" si="690"/>
        <v>0</v>
      </c>
      <c r="Q1777" s="451">
        <f t="shared" si="674"/>
        <v>4004362.16</v>
      </c>
    </row>
    <row r="1778" spans="1:17" ht="15.75" customHeight="1">
      <c r="A1778" s="472"/>
      <c r="B1778" s="439">
        <v>71951000</v>
      </c>
      <c r="C1778" s="68" t="s">
        <v>13</v>
      </c>
      <c r="D1778" s="68"/>
      <c r="E1778" s="68"/>
      <c r="F1778" s="71"/>
      <c r="G1778" s="439"/>
      <c r="H1778" s="82"/>
      <c r="I1778" s="69"/>
      <c r="J1778" s="423" t="s">
        <v>101</v>
      </c>
      <c r="K1778" s="67" t="s">
        <v>102</v>
      </c>
      <c r="L1778" s="88">
        <v>3920464.23</v>
      </c>
      <c r="M1778" s="88">
        <v>3920464.23</v>
      </c>
      <c r="N1778" s="88">
        <v>0</v>
      </c>
      <c r="O1778" s="88">
        <v>0</v>
      </c>
      <c r="P1778" s="88">
        <v>0</v>
      </c>
      <c r="Q1778" s="451">
        <f t="shared" si="674"/>
        <v>3920464.23</v>
      </c>
    </row>
    <row r="1779" spans="1:17" ht="15.75" customHeight="1">
      <c r="A1779" s="473"/>
      <c r="B1779" s="439">
        <v>71951000</v>
      </c>
      <c r="C1779" s="68" t="s">
        <v>13</v>
      </c>
      <c r="D1779" s="68"/>
      <c r="E1779" s="68"/>
      <c r="F1779" s="71"/>
      <c r="G1779" s="439"/>
      <c r="H1779" s="82"/>
      <c r="I1779" s="69"/>
      <c r="J1779" s="423" t="s">
        <v>100</v>
      </c>
      <c r="K1779" s="103" t="s">
        <v>181</v>
      </c>
      <c r="L1779" s="88">
        <f>ROUND(L1778/100*2.14,2)</f>
        <v>83897.93</v>
      </c>
      <c r="M1779" s="88">
        <f>L1779</f>
        <v>83897.93</v>
      </c>
      <c r="N1779" s="88"/>
      <c r="O1779" s="88"/>
      <c r="P1779" s="88"/>
      <c r="Q1779" s="451">
        <f t="shared" si="674"/>
        <v>83897.93</v>
      </c>
    </row>
    <row r="1780" spans="1:17" ht="15.75" customHeight="1">
      <c r="A1780" s="471">
        <v>7</v>
      </c>
      <c r="B1780" s="439">
        <v>71951000</v>
      </c>
      <c r="C1780" s="68" t="s">
        <v>13</v>
      </c>
      <c r="D1780" s="68" t="s">
        <v>13</v>
      </c>
      <c r="E1780" s="68" t="s">
        <v>70</v>
      </c>
      <c r="F1780" s="69">
        <v>33</v>
      </c>
      <c r="G1780" s="422" t="s">
        <v>38</v>
      </c>
      <c r="H1780" s="451">
        <v>3077.3</v>
      </c>
      <c r="I1780" s="69">
        <v>92</v>
      </c>
      <c r="J1780" s="423" t="s">
        <v>39</v>
      </c>
      <c r="K1780" s="98" t="s">
        <v>2</v>
      </c>
      <c r="L1780" s="88">
        <f>L1781+L1782</f>
        <v>4471113.25</v>
      </c>
      <c r="M1780" s="88">
        <f t="shared" ref="M1780:P1780" si="691">M1781+M1782</f>
        <v>4471113.25</v>
      </c>
      <c r="N1780" s="88">
        <f t="shared" si="691"/>
        <v>0</v>
      </c>
      <c r="O1780" s="88">
        <f t="shared" si="691"/>
        <v>0</v>
      </c>
      <c r="P1780" s="88">
        <f t="shared" si="691"/>
        <v>0</v>
      </c>
      <c r="Q1780" s="451">
        <f t="shared" si="674"/>
        <v>4471113.25</v>
      </c>
    </row>
    <row r="1781" spans="1:17" ht="15.75" customHeight="1">
      <c r="A1781" s="472"/>
      <c r="B1781" s="439">
        <v>71951000</v>
      </c>
      <c r="C1781" s="68" t="s">
        <v>13</v>
      </c>
      <c r="D1781" s="68"/>
      <c r="E1781" s="68"/>
      <c r="F1781" s="69"/>
      <c r="G1781" s="422"/>
      <c r="H1781" s="82"/>
      <c r="I1781" s="69"/>
      <c r="J1781" s="423" t="s">
        <v>101</v>
      </c>
      <c r="K1781" s="67" t="s">
        <v>102</v>
      </c>
      <c r="L1781" s="88">
        <v>4377436.12</v>
      </c>
      <c r="M1781" s="88">
        <v>4377436.12</v>
      </c>
      <c r="N1781" s="88">
        <v>0</v>
      </c>
      <c r="O1781" s="88">
        <v>0</v>
      </c>
      <c r="P1781" s="88">
        <v>0</v>
      </c>
      <c r="Q1781" s="451">
        <f t="shared" si="674"/>
        <v>4377436.12</v>
      </c>
    </row>
    <row r="1782" spans="1:17" ht="15.75" customHeight="1">
      <c r="A1782" s="473"/>
      <c r="B1782" s="439">
        <v>71951000</v>
      </c>
      <c r="C1782" s="68" t="s">
        <v>13</v>
      </c>
      <c r="D1782" s="68"/>
      <c r="E1782" s="68"/>
      <c r="F1782" s="69"/>
      <c r="G1782" s="422"/>
      <c r="H1782" s="82"/>
      <c r="I1782" s="69"/>
      <c r="J1782" s="423" t="s">
        <v>100</v>
      </c>
      <c r="K1782" s="103" t="s">
        <v>181</v>
      </c>
      <c r="L1782" s="88">
        <f>ROUND(L1781/100*2.14,2)</f>
        <v>93677.13</v>
      </c>
      <c r="M1782" s="88">
        <f>L1782</f>
        <v>93677.13</v>
      </c>
      <c r="N1782" s="88"/>
      <c r="O1782" s="88"/>
      <c r="P1782" s="88"/>
      <c r="Q1782" s="451">
        <f t="shared" si="674"/>
        <v>93677.13</v>
      </c>
    </row>
    <row r="1783" spans="1:17" ht="15.75" customHeight="1">
      <c r="A1783" s="471">
        <v>8</v>
      </c>
      <c r="B1783" s="439">
        <v>71951000</v>
      </c>
      <c r="C1783" s="68" t="s">
        <v>13</v>
      </c>
      <c r="D1783" s="68" t="s">
        <v>13</v>
      </c>
      <c r="E1783" s="68" t="s">
        <v>180</v>
      </c>
      <c r="F1783" s="69">
        <v>7</v>
      </c>
      <c r="G1783" s="422" t="s">
        <v>38</v>
      </c>
      <c r="H1783" s="451">
        <v>1672.2</v>
      </c>
      <c r="I1783" s="69">
        <v>54</v>
      </c>
      <c r="J1783" s="423" t="s">
        <v>39</v>
      </c>
      <c r="K1783" s="98" t="s">
        <v>2</v>
      </c>
      <c r="L1783" s="88">
        <f>L1784+L1785</f>
        <v>178428</v>
      </c>
      <c r="M1783" s="88">
        <f t="shared" ref="M1783:P1783" si="692">M1784+M1785</f>
        <v>20000</v>
      </c>
      <c r="N1783" s="88">
        <f t="shared" si="692"/>
        <v>0</v>
      </c>
      <c r="O1783" s="88">
        <f t="shared" si="692"/>
        <v>150506.6</v>
      </c>
      <c r="P1783" s="88">
        <f t="shared" si="692"/>
        <v>7921.4000000000005</v>
      </c>
      <c r="Q1783" s="451">
        <f t="shared" si="674"/>
        <v>178428</v>
      </c>
    </row>
    <row r="1784" spans="1:17" ht="51.75" customHeight="1">
      <c r="A1784" s="472"/>
      <c r="B1784" s="439">
        <v>71951000</v>
      </c>
      <c r="C1784" s="68" t="s">
        <v>13</v>
      </c>
      <c r="D1784" s="68"/>
      <c r="E1784" s="68"/>
      <c r="F1784" s="69"/>
      <c r="G1784" s="422"/>
      <c r="H1784" s="82"/>
      <c r="I1784" s="69"/>
      <c r="J1784" s="423" t="s">
        <v>48</v>
      </c>
      <c r="K1784" s="89" t="s">
        <v>40</v>
      </c>
      <c r="L1784" s="88">
        <v>158428</v>
      </c>
      <c r="M1784" s="88">
        <v>0</v>
      </c>
      <c r="N1784" s="88">
        <v>0</v>
      </c>
      <c r="O1784" s="403">
        <f>L1784*0.95</f>
        <v>150506.6</v>
      </c>
      <c r="P1784" s="403">
        <f>L1784*0.05</f>
        <v>7921.4000000000005</v>
      </c>
      <c r="Q1784" s="451">
        <f t="shared" si="674"/>
        <v>158428</v>
      </c>
    </row>
    <row r="1785" spans="1:17" ht="93.75" customHeight="1">
      <c r="A1785" s="473"/>
      <c r="B1785" s="439">
        <v>71951000</v>
      </c>
      <c r="C1785" s="68" t="s">
        <v>13</v>
      </c>
      <c r="D1785" s="68"/>
      <c r="E1785" s="68"/>
      <c r="F1785" s="69"/>
      <c r="G1785" s="422"/>
      <c r="H1785" s="82"/>
      <c r="I1785" s="69"/>
      <c r="J1785" s="423" t="s">
        <v>352</v>
      </c>
      <c r="K1785" s="67" t="s">
        <v>185</v>
      </c>
      <c r="L1785" s="88">
        <v>20000</v>
      </c>
      <c r="M1785" s="403">
        <f t="shared" ref="M1785" si="693">L1785</f>
        <v>20000</v>
      </c>
      <c r="N1785" s="403">
        <v>0</v>
      </c>
      <c r="O1785" s="403">
        <v>0</v>
      </c>
      <c r="P1785" s="403">
        <v>0</v>
      </c>
      <c r="Q1785" s="451">
        <f t="shared" si="674"/>
        <v>20000</v>
      </c>
    </row>
    <row r="1786" spans="1:17" ht="15.75" customHeight="1">
      <c r="A1786" s="471">
        <v>9</v>
      </c>
      <c r="B1786" s="439">
        <v>71951000</v>
      </c>
      <c r="C1786" s="68" t="s">
        <v>13</v>
      </c>
      <c r="D1786" s="68" t="s">
        <v>13</v>
      </c>
      <c r="E1786" s="68" t="s">
        <v>184</v>
      </c>
      <c r="F1786" s="69">
        <v>50</v>
      </c>
      <c r="G1786" s="422" t="s">
        <v>38</v>
      </c>
      <c r="H1786" s="451">
        <v>1392.9</v>
      </c>
      <c r="I1786" s="69">
        <v>53</v>
      </c>
      <c r="J1786" s="423" t="s">
        <v>39</v>
      </c>
      <c r="K1786" s="98" t="s">
        <v>2</v>
      </c>
      <c r="L1786" s="88">
        <f>L1787+L1788</f>
        <v>103535</v>
      </c>
      <c r="M1786" s="88">
        <f t="shared" ref="M1786:P1786" si="694">M1787+M1788</f>
        <v>20000</v>
      </c>
      <c r="N1786" s="88">
        <f t="shared" si="694"/>
        <v>0</v>
      </c>
      <c r="O1786" s="88">
        <f t="shared" si="694"/>
        <v>79358.25</v>
      </c>
      <c r="P1786" s="88">
        <f t="shared" si="694"/>
        <v>4176.75</v>
      </c>
      <c r="Q1786" s="451">
        <f t="shared" si="674"/>
        <v>103535</v>
      </c>
    </row>
    <row r="1787" spans="1:17" ht="51.75" customHeight="1">
      <c r="A1787" s="472"/>
      <c r="B1787" s="439">
        <v>71951000</v>
      </c>
      <c r="C1787" s="68" t="s">
        <v>13</v>
      </c>
      <c r="D1787" s="68"/>
      <c r="E1787" s="68"/>
      <c r="F1787" s="69"/>
      <c r="G1787" s="422"/>
      <c r="H1787" s="82"/>
      <c r="I1787" s="69"/>
      <c r="J1787" s="423" t="s">
        <v>48</v>
      </c>
      <c r="K1787" s="89" t="s">
        <v>40</v>
      </c>
      <c r="L1787" s="88">
        <v>83535</v>
      </c>
      <c r="M1787" s="88">
        <v>0</v>
      </c>
      <c r="N1787" s="88">
        <v>0</v>
      </c>
      <c r="O1787" s="403">
        <f>L1787*0.95</f>
        <v>79358.25</v>
      </c>
      <c r="P1787" s="403">
        <f>L1787*0.05</f>
        <v>4176.75</v>
      </c>
      <c r="Q1787" s="451">
        <f t="shared" si="674"/>
        <v>83535</v>
      </c>
    </row>
    <row r="1788" spans="1:17" ht="101.25" customHeight="1">
      <c r="A1788" s="473"/>
      <c r="B1788" s="439">
        <v>71951000</v>
      </c>
      <c r="C1788" s="68" t="s">
        <v>13</v>
      </c>
      <c r="D1788" s="68"/>
      <c r="E1788" s="68"/>
      <c r="F1788" s="69"/>
      <c r="G1788" s="422"/>
      <c r="H1788" s="82"/>
      <c r="I1788" s="69"/>
      <c r="J1788" s="423" t="s">
        <v>352</v>
      </c>
      <c r="K1788" s="67" t="s">
        <v>185</v>
      </c>
      <c r="L1788" s="88">
        <v>20000</v>
      </c>
      <c r="M1788" s="403">
        <f t="shared" ref="M1788" si="695">L1788</f>
        <v>20000</v>
      </c>
      <c r="N1788" s="403">
        <v>0</v>
      </c>
      <c r="O1788" s="403">
        <v>0</v>
      </c>
      <c r="P1788" s="403">
        <v>0</v>
      </c>
      <c r="Q1788" s="451">
        <f t="shared" si="674"/>
        <v>20000</v>
      </c>
    </row>
    <row r="1789" spans="1:17" ht="15.75" customHeight="1">
      <c r="A1789" s="471">
        <v>10</v>
      </c>
      <c r="B1789" s="439">
        <v>71951000</v>
      </c>
      <c r="C1789" s="68" t="s">
        <v>13</v>
      </c>
      <c r="D1789" s="68" t="s">
        <v>13</v>
      </c>
      <c r="E1789" s="68" t="s">
        <v>70</v>
      </c>
      <c r="F1789" s="69">
        <v>57</v>
      </c>
      <c r="G1789" s="422" t="s">
        <v>38</v>
      </c>
      <c r="H1789" s="451">
        <v>1631.6</v>
      </c>
      <c r="I1789" s="69">
        <v>85</v>
      </c>
      <c r="J1789" s="423" t="s">
        <v>39</v>
      </c>
      <c r="K1789" s="98" t="s">
        <v>2</v>
      </c>
      <c r="L1789" s="88">
        <f>L1790+L1791</f>
        <v>144825</v>
      </c>
      <c r="M1789" s="88">
        <f t="shared" ref="M1789:P1789" si="696">M1790+M1791</f>
        <v>20000</v>
      </c>
      <c r="N1789" s="88">
        <f t="shared" si="696"/>
        <v>0</v>
      </c>
      <c r="O1789" s="88">
        <f t="shared" si="696"/>
        <v>118583.75</v>
      </c>
      <c r="P1789" s="88">
        <f t="shared" si="696"/>
        <v>6241.25</v>
      </c>
      <c r="Q1789" s="451">
        <f t="shared" si="674"/>
        <v>144825</v>
      </c>
    </row>
    <row r="1790" spans="1:17" ht="51.75" customHeight="1">
      <c r="A1790" s="472"/>
      <c r="B1790" s="439">
        <v>71951000</v>
      </c>
      <c r="C1790" s="68" t="s">
        <v>13</v>
      </c>
      <c r="D1790" s="68"/>
      <c r="E1790" s="68"/>
      <c r="F1790" s="69"/>
      <c r="G1790" s="422"/>
      <c r="H1790" s="82"/>
      <c r="I1790" s="69"/>
      <c r="J1790" s="423" t="s">
        <v>48</v>
      </c>
      <c r="K1790" s="89" t="s">
        <v>40</v>
      </c>
      <c r="L1790" s="88">
        <v>124825</v>
      </c>
      <c r="M1790" s="88">
        <v>0</v>
      </c>
      <c r="N1790" s="88">
        <v>0</v>
      </c>
      <c r="O1790" s="403">
        <f>L1790*0.95</f>
        <v>118583.75</v>
      </c>
      <c r="P1790" s="403">
        <f>L1790*0.05</f>
        <v>6241.25</v>
      </c>
      <c r="Q1790" s="451">
        <f t="shared" si="674"/>
        <v>124825</v>
      </c>
    </row>
    <row r="1791" spans="1:17" ht="97.5" customHeight="1">
      <c r="A1791" s="473"/>
      <c r="B1791" s="439">
        <v>71951000</v>
      </c>
      <c r="C1791" s="68" t="s">
        <v>13</v>
      </c>
      <c r="D1791" s="68"/>
      <c r="E1791" s="68"/>
      <c r="F1791" s="69"/>
      <c r="G1791" s="422"/>
      <c r="H1791" s="82"/>
      <c r="I1791" s="69"/>
      <c r="J1791" s="423" t="s">
        <v>352</v>
      </c>
      <c r="K1791" s="67" t="s">
        <v>185</v>
      </c>
      <c r="L1791" s="88">
        <v>20000</v>
      </c>
      <c r="M1791" s="403">
        <f t="shared" ref="M1791" si="697">L1791</f>
        <v>20000</v>
      </c>
      <c r="N1791" s="403">
        <v>0</v>
      </c>
      <c r="O1791" s="403">
        <v>0</v>
      </c>
      <c r="P1791" s="403">
        <v>0</v>
      </c>
      <c r="Q1791" s="451">
        <f t="shared" si="674"/>
        <v>20000</v>
      </c>
    </row>
    <row r="1792" spans="1:17" ht="33" customHeight="1">
      <c r="A1792" s="471">
        <v>11</v>
      </c>
      <c r="B1792" s="439">
        <v>71951000</v>
      </c>
      <c r="C1792" s="68" t="s">
        <v>13</v>
      </c>
      <c r="D1792" s="68" t="s">
        <v>13</v>
      </c>
      <c r="E1792" s="68" t="s">
        <v>71</v>
      </c>
      <c r="F1792" s="69">
        <v>41</v>
      </c>
      <c r="G1792" s="422" t="s">
        <v>38</v>
      </c>
      <c r="H1792" s="451">
        <v>661.4</v>
      </c>
      <c r="I1792" s="69">
        <v>25</v>
      </c>
      <c r="J1792" s="423" t="s">
        <v>39</v>
      </c>
      <c r="K1792" s="98" t="s">
        <v>2</v>
      </c>
      <c r="L1792" s="88">
        <f>L1793+L1794</f>
        <v>59774</v>
      </c>
      <c r="M1792" s="88">
        <f t="shared" ref="M1792:P1792" si="698">M1793+M1794</f>
        <v>20000</v>
      </c>
      <c r="N1792" s="88">
        <f t="shared" si="698"/>
        <v>0</v>
      </c>
      <c r="O1792" s="88">
        <f t="shared" si="698"/>
        <v>37785.299999999996</v>
      </c>
      <c r="P1792" s="88">
        <f t="shared" si="698"/>
        <v>1988.7</v>
      </c>
      <c r="Q1792" s="451">
        <f t="shared" si="674"/>
        <v>59773.999999999993</v>
      </c>
    </row>
    <row r="1793" spans="1:17" ht="51.75" customHeight="1">
      <c r="A1793" s="472"/>
      <c r="B1793" s="439">
        <v>71951000</v>
      </c>
      <c r="C1793" s="68" t="s">
        <v>13</v>
      </c>
      <c r="D1793" s="68"/>
      <c r="E1793" s="68"/>
      <c r="F1793" s="69"/>
      <c r="G1793" s="422"/>
      <c r="H1793" s="82"/>
      <c r="I1793" s="69"/>
      <c r="J1793" s="423" t="s">
        <v>48</v>
      </c>
      <c r="K1793" s="89" t="s">
        <v>40</v>
      </c>
      <c r="L1793" s="88">
        <v>39774</v>
      </c>
      <c r="M1793" s="88">
        <v>0</v>
      </c>
      <c r="N1793" s="88">
        <v>0</v>
      </c>
      <c r="O1793" s="403">
        <f>L1793*0.95</f>
        <v>37785.299999999996</v>
      </c>
      <c r="P1793" s="403">
        <f>L1793*0.05</f>
        <v>1988.7</v>
      </c>
      <c r="Q1793" s="451">
        <f t="shared" si="674"/>
        <v>39773.999999999993</v>
      </c>
    </row>
    <row r="1794" spans="1:17" ht="83.45" customHeight="1">
      <c r="A1794" s="473"/>
      <c r="B1794" s="439">
        <v>71951000</v>
      </c>
      <c r="C1794" s="68" t="s">
        <v>13</v>
      </c>
      <c r="D1794" s="68"/>
      <c r="E1794" s="68"/>
      <c r="F1794" s="69"/>
      <c r="G1794" s="422"/>
      <c r="H1794" s="82"/>
      <c r="I1794" s="69"/>
      <c r="J1794" s="423" t="s">
        <v>352</v>
      </c>
      <c r="K1794" s="67" t="s">
        <v>185</v>
      </c>
      <c r="L1794" s="88">
        <v>20000</v>
      </c>
      <c r="M1794" s="403">
        <f t="shared" ref="M1794" si="699">L1794</f>
        <v>20000</v>
      </c>
      <c r="N1794" s="403">
        <v>0</v>
      </c>
      <c r="O1794" s="403">
        <v>0</v>
      </c>
      <c r="P1794" s="403">
        <v>0</v>
      </c>
      <c r="Q1794" s="451">
        <f t="shared" si="674"/>
        <v>20000</v>
      </c>
    </row>
    <row r="1795" spans="1:17" ht="15.75" customHeight="1">
      <c r="A1795" s="471">
        <v>12</v>
      </c>
      <c r="B1795" s="439">
        <v>71951000</v>
      </c>
      <c r="C1795" s="68" t="s">
        <v>13</v>
      </c>
      <c r="D1795" s="68" t="s">
        <v>13</v>
      </c>
      <c r="E1795" s="68" t="s">
        <v>119</v>
      </c>
      <c r="F1795" s="69">
        <v>19</v>
      </c>
      <c r="G1795" s="422" t="s">
        <v>38</v>
      </c>
      <c r="H1795" s="451">
        <v>4814.1000000000004</v>
      </c>
      <c r="I1795" s="69">
        <v>124</v>
      </c>
      <c r="J1795" s="423" t="s">
        <v>39</v>
      </c>
      <c r="K1795" s="98" t="s">
        <v>2</v>
      </c>
      <c r="L1795" s="88">
        <f>L1796+L1797</f>
        <v>485828</v>
      </c>
      <c r="M1795" s="88">
        <f t="shared" ref="M1795:P1795" si="700">M1796+M1797</f>
        <v>20000</v>
      </c>
      <c r="N1795" s="88">
        <f t="shared" si="700"/>
        <v>0</v>
      </c>
      <c r="O1795" s="88">
        <f t="shared" si="700"/>
        <v>442536.6</v>
      </c>
      <c r="P1795" s="88">
        <f t="shared" si="700"/>
        <v>23291.4</v>
      </c>
      <c r="Q1795" s="451">
        <f t="shared" si="674"/>
        <v>485828</v>
      </c>
    </row>
    <row r="1796" spans="1:17" ht="51.75" customHeight="1">
      <c r="A1796" s="472"/>
      <c r="B1796" s="439">
        <v>71951000</v>
      </c>
      <c r="C1796" s="68" t="s">
        <v>13</v>
      </c>
      <c r="D1796" s="68"/>
      <c r="E1796" s="68"/>
      <c r="F1796" s="69"/>
      <c r="G1796" s="422"/>
      <c r="H1796" s="82"/>
      <c r="I1796" s="69"/>
      <c r="J1796" s="423" t="s">
        <v>48</v>
      </c>
      <c r="K1796" s="89" t="s">
        <v>40</v>
      </c>
      <c r="L1796" s="88">
        <v>465828</v>
      </c>
      <c r="M1796" s="88">
        <v>0</v>
      </c>
      <c r="N1796" s="88">
        <v>0</v>
      </c>
      <c r="O1796" s="403">
        <f>L1796*0.95</f>
        <v>442536.6</v>
      </c>
      <c r="P1796" s="403">
        <f>L1796*0.05</f>
        <v>23291.4</v>
      </c>
      <c r="Q1796" s="451">
        <f t="shared" si="674"/>
        <v>465828</v>
      </c>
    </row>
    <row r="1797" spans="1:17" ht="96" customHeight="1">
      <c r="A1797" s="473"/>
      <c r="B1797" s="439">
        <v>71951000</v>
      </c>
      <c r="C1797" s="68" t="s">
        <v>13</v>
      </c>
      <c r="D1797" s="68"/>
      <c r="E1797" s="68"/>
      <c r="F1797" s="69"/>
      <c r="G1797" s="422"/>
      <c r="H1797" s="82"/>
      <c r="I1797" s="69"/>
      <c r="J1797" s="423" t="s">
        <v>352</v>
      </c>
      <c r="K1797" s="67" t="s">
        <v>185</v>
      </c>
      <c r="L1797" s="88">
        <v>20000</v>
      </c>
      <c r="M1797" s="403">
        <f t="shared" ref="M1797" si="701">L1797</f>
        <v>20000</v>
      </c>
      <c r="N1797" s="403">
        <v>0</v>
      </c>
      <c r="O1797" s="403">
        <v>0</v>
      </c>
      <c r="P1797" s="403">
        <v>0</v>
      </c>
      <c r="Q1797" s="451">
        <f t="shared" ref="Q1797:Q1857" si="702">M1797+N1797+O1797+P1797</f>
        <v>20000</v>
      </c>
    </row>
    <row r="1798" spans="1:17" ht="15.75" customHeight="1">
      <c r="A1798" s="471">
        <v>13</v>
      </c>
      <c r="B1798" s="439">
        <v>71951000</v>
      </c>
      <c r="C1798" s="68" t="s">
        <v>13</v>
      </c>
      <c r="D1798" s="68" t="s">
        <v>13</v>
      </c>
      <c r="E1798" s="68" t="s">
        <v>119</v>
      </c>
      <c r="F1798" s="69">
        <v>21</v>
      </c>
      <c r="G1798" s="422" t="s">
        <v>38</v>
      </c>
      <c r="H1798" s="451">
        <v>3152.4</v>
      </c>
      <c r="I1798" s="69">
        <v>76</v>
      </c>
      <c r="J1798" s="423" t="s">
        <v>39</v>
      </c>
      <c r="K1798" s="98" t="s">
        <v>2</v>
      </c>
      <c r="L1798" s="88">
        <f>L1799+L1800</f>
        <v>456029</v>
      </c>
      <c r="M1798" s="88">
        <f t="shared" ref="M1798:P1798" si="703">M1799+M1800</f>
        <v>20000</v>
      </c>
      <c r="N1798" s="88">
        <f t="shared" si="703"/>
        <v>0</v>
      </c>
      <c r="O1798" s="88">
        <f t="shared" si="703"/>
        <v>414227.55</v>
      </c>
      <c r="P1798" s="88">
        <f t="shared" si="703"/>
        <v>21801.45</v>
      </c>
      <c r="Q1798" s="451">
        <f t="shared" si="702"/>
        <v>456029</v>
      </c>
    </row>
    <row r="1799" spans="1:17" ht="51.75" customHeight="1">
      <c r="A1799" s="472"/>
      <c r="B1799" s="439">
        <v>71951000</v>
      </c>
      <c r="C1799" s="68" t="s">
        <v>13</v>
      </c>
      <c r="D1799" s="68"/>
      <c r="E1799" s="68"/>
      <c r="F1799" s="69"/>
      <c r="G1799" s="422"/>
      <c r="H1799" s="82"/>
      <c r="I1799" s="69"/>
      <c r="J1799" s="423" t="s">
        <v>48</v>
      </c>
      <c r="K1799" s="89" t="s">
        <v>40</v>
      </c>
      <c r="L1799" s="88">
        <v>436029</v>
      </c>
      <c r="M1799" s="88">
        <v>0</v>
      </c>
      <c r="N1799" s="88">
        <v>0</v>
      </c>
      <c r="O1799" s="403">
        <f>L1799*0.95</f>
        <v>414227.55</v>
      </c>
      <c r="P1799" s="403">
        <f>L1799*0.05</f>
        <v>21801.45</v>
      </c>
      <c r="Q1799" s="451">
        <f t="shared" si="702"/>
        <v>436029</v>
      </c>
    </row>
    <row r="1800" spans="1:17" ht="93" customHeight="1">
      <c r="A1800" s="473"/>
      <c r="B1800" s="439">
        <v>71951000</v>
      </c>
      <c r="C1800" s="68" t="s">
        <v>13</v>
      </c>
      <c r="D1800" s="68"/>
      <c r="E1800" s="68"/>
      <c r="F1800" s="69"/>
      <c r="G1800" s="422"/>
      <c r="H1800" s="82"/>
      <c r="I1800" s="69"/>
      <c r="J1800" s="423" t="s">
        <v>352</v>
      </c>
      <c r="K1800" s="67" t="s">
        <v>185</v>
      </c>
      <c r="L1800" s="88">
        <v>20000</v>
      </c>
      <c r="M1800" s="403">
        <f t="shared" ref="M1800" si="704">L1800</f>
        <v>20000</v>
      </c>
      <c r="N1800" s="403">
        <v>0</v>
      </c>
      <c r="O1800" s="403">
        <v>0</v>
      </c>
      <c r="P1800" s="403">
        <v>0</v>
      </c>
      <c r="Q1800" s="451">
        <f t="shared" si="702"/>
        <v>20000</v>
      </c>
    </row>
    <row r="1801" spans="1:17" ht="15.75" customHeight="1">
      <c r="A1801" s="504" t="s">
        <v>306</v>
      </c>
      <c r="B1801" s="505"/>
      <c r="C1801" s="505"/>
      <c r="D1801" s="505"/>
      <c r="E1801" s="506"/>
      <c r="F1801" s="125">
        <v>10</v>
      </c>
      <c r="G1801" s="125" t="s">
        <v>2</v>
      </c>
      <c r="H1801" s="189">
        <f>H1803+H1809+H1814+H1820+H1826+H1830+H1833+H1836+H1839+H1842</f>
        <v>33127.5</v>
      </c>
      <c r="I1801" s="208">
        <f>I1803+I1809+I1814+I1820+I1826+I1830+I1833+I1836+I1839+I1842</f>
        <v>1322</v>
      </c>
      <c r="J1801" s="125" t="s">
        <v>2</v>
      </c>
      <c r="K1801" s="126" t="s">
        <v>2</v>
      </c>
      <c r="L1801" s="189">
        <f>L1803+L1809+L1814+L1820+L1826+L1830+L1833+L1836+L1839+L1842</f>
        <v>48477750.270000003</v>
      </c>
      <c r="M1801" s="189">
        <f>M1803+M1809+M1814+M1820+M1826+M1830+M1833+M1836+M1839+M1842</f>
        <v>46562750.270000003</v>
      </c>
      <c r="N1801" s="189">
        <f>N1803+N1809+N1814+N1820+N1826+N1830+N1833+N1836+N1839+N1842</f>
        <v>0</v>
      </c>
      <c r="O1801" s="189">
        <f>O1803+O1809+O1814+O1820+O1826+O1830+O1833+O1836+O1839+O1842+O1802</f>
        <v>1820000</v>
      </c>
      <c r="P1801" s="189">
        <f>P1803+P1809+P1814+P1820+P1826+P1830+P1833+P1836+P1839+P1842</f>
        <v>95750</v>
      </c>
      <c r="Q1801" s="451">
        <f t="shared" si="702"/>
        <v>48478500.270000003</v>
      </c>
    </row>
    <row r="1802" spans="1:17" ht="15.75" customHeight="1">
      <c r="A1802" s="431"/>
      <c r="B1802" s="481" t="s">
        <v>266</v>
      </c>
      <c r="C1802" s="482"/>
      <c r="D1802" s="482"/>
      <c r="E1802" s="482"/>
      <c r="F1802" s="482"/>
      <c r="G1802" s="482"/>
      <c r="H1802" s="482"/>
      <c r="I1802" s="483"/>
      <c r="J1802" s="431" t="s">
        <v>2</v>
      </c>
      <c r="K1802" s="50" t="s">
        <v>2</v>
      </c>
      <c r="L1802" s="403"/>
      <c r="M1802" s="403"/>
      <c r="N1802" s="403"/>
      <c r="O1802" s="403">
        <v>750</v>
      </c>
      <c r="P1802" s="403"/>
      <c r="Q1802" s="451">
        <f t="shared" si="702"/>
        <v>750</v>
      </c>
    </row>
    <row r="1803" spans="1:17" ht="15.75" customHeight="1">
      <c r="A1803" s="495">
        <v>1</v>
      </c>
      <c r="B1803" s="127">
        <v>71952000</v>
      </c>
      <c r="C1803" s="128" t="s">
        <v>24</v>
      </c>
      <c r="D1803" s="128" t="s">
        <v>24</v>
      </c>
      <c r="E1803" s="129" t="s">
        <v>42</v>
      </c>
      <c r="F1803" s="130">
        <v>5</v>
      </c>
      <c r="G1803" s="131" t="s">
        <v>38</v>
      </c>
      <c r="H1803" s="190">
        <v>3492.2</v>
      </c>
      <c r="I1803" s="130">
        <v>149</v>
      </c>
      <c r="J1803" s="129" t="s">
        <v>39</v>
      </c>
      <c r="K1803" s="132" t="s">
        <v>2</v>
      </c>
      <c r="L1803" s="189">
        <f>L1804+L1805+L1806+L1807+L1808</f>
        <v>11617269.41</v>
      </c>
      <c r="M1803" s="189">
        <f t="shared" ref="M1803:P1803" si="705">M1804+M1805+M1806+M1807+M1808</f>
        <v>11617269.41</v>
      </c>
      <c r="N1803" s="189">
        <f t="shared" si="705"/>
        <v>0</v>
      </c>
      <c r="O1803" s="189">
        <f t="shared" si="705"/>
        <v>0</v>
      </c>
      <c r="P1803" s="189">
        <f t="shared" si="705"/>
        <v>0</v>
      </c>
      <c r="Q1803" s="451">
        <f t="shared" si="702"/>
        <v>11617269.41</v>
      </c>
    </row>
    <row r="1804" spans="1:17" ht="15.75" customHeight="1">
      <c r="A1804" s="496"/>
      <c r="B1804" s="133">
        <v>71952000</v>
      </c>
      <c r="C1804" s="128" t="s">
        <v>24</v>
      </c>
      <c r="D1804" s="128"/>
      <c r="E1804" s="128"/>
      <c r="F1804" s="130"/>
      <c r="G1804" s="131"/>
      <c r="H1804" s="134"/>
      <c r="I1804" s="130"/>
      <c r="J1804" s="423" t="s">
        <v>101</v>
      </c>
      <c r="K1804" s="67" t="s">
        <v>102</v>
      </c>
      <c r="L1804" s="189">
        <v>5345141.63</v>
      </c>
      <c r="M1804" s="193">
        <f t="shared" ref="M1804:M1832" si="706">L1804</f>
        <v>5345141.63</v>
      </c>
      <c r="N1804" s="193"/>
      <c r="O1804" s="193"/>
      <c r="P1804" s="193"/>
      <c r="Q1804" s="451">
        <f t="shared" si="702"/>
        <v>5345141.63</v>
      </c>
    </row>
    <row r="1805" spans="1:17" ht="31.5" customHeight="1">
      <c r="A1805" s="496"/>
      <c r="B1805" s="127">
        <v>71952000</v>
      </c>
      <c r="C1805" s="128" t="s">
        <v>24</v>
      </c>
      <c r="D1805" s="128"/>
      <c r="E1805" s="128"/>
      <c r="F1805" s="130"/>
      <c r="G1805" s="131"/>
      <c r="H1805" s="134"/>
      <c r="I1805" s="130"/>
      <c r="J1805" s="423" t="s">
        <v>103</v>
      </c>
      <c r="K1805" s="135" t="s">
        <v>104</v>
      </c>
      <c r="L1805" s="189">
        <f>ROUND(((3142*1.1372*(226.54+21.96+413.95))/1.0314),2)</f>
        <v>2294927.71</v>
      </c>
      <c r="M1805" s="193">
        <f t="shared" si="706"/>
        <v>2294927.71</v>
      </c>
      <c r="N1805" s="193"/>
      <c r="O1805" s="193"/>
      <c r="P1805" s="193"/>
      <c r="Q1805" s="451">
        <f t="shared" si="702"/>
        <v>2294927.71</v>
      </c>
    </row>
    <row r="1806" spans="1:17" ht="31.5" customHeight="1">
      <c r="A1806" s="496"/>
      <c r="B1806" s="127">
        <v>71952000</v>
      </c>
      <c r="C1806" s="128" t="s">
        <v>24</v>
      </c>
      <c r="D1806" s="128"/>
      <c r="E1806" s="128"/>
      <c r="F1806" s="130"/>
      <c r="G1806" s="131"/>
      <c r="H1806" s="134"/>
      <c r="I1806" s="130"/>
      <c r="J1806" s="129" t="s">
        <v>105</v>
      </c>
      <c r="K1806" s="67" t="s">
        <v>106</v>
      </c>
      <c r="L1806" s="189">
        <f>ROUND(((3142*1.1372*(278.64+549))/1.0314),2)-200</f>
        <v>2866995.96</v>
      </c>
      <c r="M1806" s="193">
        <f t="shared" si="706"/>
        <v>2866995.96</v>
      </c>
      <c r="N1806" s="193"/>
      <c r="O1806" s="193"/>
      <c r="P1806" s="193"/>
      <c r="Q1806" s="451">
        <f t="shared" si="702"/>
        <v>2866995.96</v>
      </c>
    </row>
    <row r="1807" spans="1:17" ht="31.5" customHeight="1">
      <c r="A1807" s="496"/>
      <c r="B1807" s="127">
        <v>71952000</v>
      </c>
      <c r="C1807" s="128" t="s">
        <v>24</v>
      </c>
      <c r="D1807" s="128"/>
      <c r="E1807" s="128"/>
      <c r="F1807" s="130"/>
      <c r="G1807" s="131"/>
      <c r="H1807" s="134"/>
      <c r="I1807" s="130"/>
      <c r="J1807" s="129" t="s">
        <v>107</v>
      </c>
      <c r="K1807" s="67" t="s">
        <v>108</v>
      </c>
      <c r="L1807" s="189">
        <f>ROUND(((3142*1.1372*250.21)/1.0314),2)</f>
        <v>866803.32</v>
      </c>
      <c r="M1807" s="193">
        <f t="shared" si="706"/>
        <v>866803.32</v>
      </c>
      <c r="N1807" s="193"/>
      <c r="O1807" s="193"/>
      <c r="P1807" s="193"/>
      <c r="Q1807" s="451">
        <f t="shared" si="702"/>
        <v>866803.32</v>
      </c>
    </row>
    <row r="1808" spans="1:17" ht="15.75" customHeight="1">
      <c r="A1808" s="497"/>
      <c r="B1808" s="127">
        <v>71952000</v>
      </c>
      <c r="C1808" s="128" t="s">
        <v>24</v>
      </c>
      <c r="D1808" s="128"/>
      <c r="E1808" s="128"/>
      <c r="F1808" s="130"/>
      <c r="G1808" s="131"/>
      <c r="H1808" s="134"/>
      <c r="I1808" s="130"/>
      <c r="J1808" s="423" t="s">
        <v>100</v>
      </c>
      <c r="K1808" s="127">
        <v>21</v>
      </c>
      <c r="L1808" s="189">
        <f>ROUND((L1804+L1805+L1806+L1807)*2.14%,2)</f>
        <v>243400.79</v>
      </c>
      <c r="M1808" s="193">
        <f t="shared" si="706"/>
        <v>243400.79</v>
      </c>
      <c r="N1808" s="193"/>
      <c r="O1808" s="193"/>
      <c r="P1808" s="193"/>
      <c r="Q1808" s="451">
        <f t="shared" si="702"/>
        <v>243400.79</v>
      </c>
    </row>
    <row r="1809" spans="1:17" ht="15.75" customHeight="1">
      <c r="A1809" s="495">
        <v>2</v>
      </c>
      <c r="B1809" s="127">
        <v>71952000</v>
      </c>
      <c r="C1809" s="128" t="s">
        <v>24</v>
      </c>
      <c r="D1809" s="128" t="s">
        <v>24</v>
      </c>
      <c r="E1809" s="129" t="s">
        <v>42</v>
      </c>
      <c r="F1809" s="130">
        <v>8</v>
      </c>
      <c r="G1809" s="131" t="s">
        <v>38</v>
      </c>
      <c r="H1809" s="191">
        <v>4216.1000000000004</v>
      </c>
      <c r="I1809" s="130">
        <v>179</v>
      </c>
      <c r="J1809" s="129" t="s">
        <v>39</v>
      </c>
      <c r="K1809" s="132" t="s">
        <v>2</v>
      </c>
      <c r="L1809" s="189">
        <f>L1810+L1811+L1812+L1813</f>
        <v>6281362.4099999992</v>
      </c>
      <c r="M1809" s="189">
        <f t="shared" ref="M1809:P1809" si="707">M1810+M1811+M1812+M1813</f>
        <v>6281362.4099999992</v>
      </c>
      <c r="N1809" s="189">
        <f t="shared" si="707"/>
        <v>0</v>
      </c>
      <c r="O1809" s="189">
        <f t="shared" si="707"/>
        <v>0</v>
      </c>
      <c r="P1809" s="189">
        <f t="shared" si="707"/>
        <v>0</v>
      </c>
      <c r="Q1809" s="451">
        <f t="shared" si="702"/>
        <v>6281362.4099999992</v>
      </c>
    </row>
    <row r="1810" spans="1:17" ht="31.5" customHeight="1">
      <c r="A1810" s="496"/>
      <c r="B1810" s="127">
        <v>71952000</v>
      </c>
      <c r="C1810" s="128" t="s">
        <v>24</v>
      </c>
      <c r="D1810" s="136"/>
      <c r="E1810" s="136"/>
      <c r="F1810" s="137"/>
      <c r="G1810" s="435"/>
      <c r="H1810" s="138"/>
      <c r="I1810" s="137"/>
      <c r="J1810" s="423" t="s">
        <v>103</v>
      </c>
      <c r="K1810" s="135" t="s">
        <v>104</v>
      </c>
      <c r="L1810" s="189">
        <f>ROUND(((3352.5*1.1372*(277.28+14.76+247.43))/1.0314),2)</f>
        <v>1994094.84</v>
      </c>
      <c r="M1810" s="193">
        <f t="shared" si="706"/>
        <v>1994094.84</v>
      </c>
      <c r="N1810" s="413"/>
      <c r="O1810" s="413"/>
      <c r="P1810" s="413"/>
      <c r="Q1810" s="451">
        <f t="shared" si="702"/>
        <v>1994094.84</v>
      </c>
    </row>
    <row r="1811" spans="1:17" ht="31.5" customHeight="1">
      <c r="A1811" s="496"/>
      <c r="B1811" s="127">
        <v>71952000</v>
      </c>
      <c r="C1811" s="128" t="s">
        <v>24</v>
      </c>
      <c r="D1811" s="136"/>
      <c r="E1811" s="136"/>
      <c r="F1811" s="137"/>
      <c r="G1811" s="435"/>
      <c r="H1811" s="138"/>
      <c r="I1811" s="137"/>
      <c r="J1811" s="129" t="s">
        <v>105</v>
      </c>
      <c r="K1811" s="67" t="s">
        <v>106</v>
      </c>
      <c r="L1811" s="189">
        <f>ROUND(((3352.5*1.1372*(307.43+539.58))/1.0314),2)</f>
        <v>3130884.51</v>
      </c>
      <c r="M1811" s="193">
        <f t="shared" si="706"/>
        <v>3130884.51</v>
      </c>
      <c r="N1811" s="413"/>
      <c r="O1811" s="413"/>
      <c r="P1811" s="413"/>
      <c r="Q1811" s="451">
        <f t="shared" si="702"/>
        <v>3130884.51</v>
      </c>
    </row>
    <row r="1812" spans="1:17" ht="31.5" customHeight="1">
      <c r="A1812" s="496"/>
      <c r="B1812" s="127">
        <v>71952000</v>
      </c>
      <c r="C1812" s="128" t="s">
        <v>24</v>
      </c>
      <c r="D1812" s="136"/>
      <c r="E1812" s="136"/>
      <c r="F1812" s="137"/>
      <c r="G1812" s="435"/>
      <c r="H1812" s="138"/>
      <c r="I1812" s="137"/>
      <c r="J1812" s="129" t="s">
        <v>107</v>
      </c>
      <c r="K1812" s="67" t="s">
        <v>108</v>
      </c>
      <c r="L1812" s="189">
        <f>ROUND(((3352.5*1.1372*283.17)/1.0314),2)</f>
        <v>1046708.5</v>
      </c>
      <c r="M1812" s="193">
        <f t="shared" si="706"/>
        <v>1046708.5</v>
      </c>
      <c r="N1812" s="413"/>
      <c r="O1812" s="413"/>
      <c r="P1812" s="413"/>
      <c r="Q1812" s="451">
        <f t="shared" si="702"/>
        <v>1046708.5</v>
      </c>
    </row>
    <row r="1813" spans="1:17" ht="15.75" customHeight="1">
      <c r="A1813" s="497"/>
      <c r="B1813" s="139">
        <v>71952000</v>
      </c>
      <c r="C1813" s="136" t="s">
        <v>24</v>
      </c>
      <c r="D1813" s="136"/>
      <c r="E1813" s="136"/>
      <c r="F1813" s="137"/>
      <c r="G1813" s="435"/>
      <c r="H1813" s="138"/>
      <c r="I1813" s="137"/>
      <c r="J1813" s="423" t="s">
        <v>100</v>
      </c>
      <c r="K1813" s="140">
        <v>21</v>
      </c>
      <c r="L1813" s="413">
        <f>ROUND((L1810+L1811+N1812)*2.14%,2)</f>
        <v>109674.56</v>
      </c>
      <c r="M1813" s="193">
        <f t="shared" si="706"/>
        <v>109674.56</v>
      </c>
      <c r="N1813" s="413"/>
      <c r="O1813" s="413"/>
      <c r="P1813" s="413"/>
      <c r="Q1813" s="451">
        <f t="shared" si="702"/>
        <v>109674.56</v>
      </c>
    </row>
    <row r="1814" spans="1:17" ht="15.75" customHeight="1">
      <c r="A1814" s="495">
        <v>3</v>
      </c>
      <c r="B1814" s="127">
        <v>71952000</v>
      </c>
      <c r="C1814" s="128" t="s">
        <v>24</v>
      </c>
      <c r="D1814" s="128" t="s">
        <v>24</v>
      </c>
      <c r="E1814" s="129" t="s">
        <v>42</v>
      </c>
      <c r="F1814" s="130">
        <v>20</v>
      </c>
      <c r="G1814" s="131" t="s">
        <v>38</v>
      </c>
      <c r="H1814" s="192">
        <v>2311.5</v>
      </c>
      <c r="I1814" s="130">
        <v>87</v>
      </c>
      <c r="J1814" s="129" t="s">
        <v>39</v>
      </c>
      <c r="K1814" s="132" t="s">
        <v>2</v>
      </c>
      <c r="L1814" s="189">
        <f>L1815+L1816+L1817+L1818+L1819</f>
        <v>6951141.6700000009</v>
      </c>
      <c r="M1814" s="189">
        <f t="shared" ref="M1814:P1814" si="708">M1815+M1816+M1817+M1818+M1819</f>
        <v>6951141.6700000009</v>
      </c>
      <c r="N1814" s="189">
        <f t="shared" si="708"/>
        <v>0</v>
      </c>
      <c r="O1814" s="189">
        <f t="shared" si="708"/>
        <v>0</v>
      </c>
      <c r="P1814" s="189">
        <f t="shared" si="708"/>
        <v>0</v>
      </c>
      <c r="Q1814" s="451">
        <f t="shared" si="702"/>
        <v>6951141.6700000009</v>
      </c>
    </row>
    <row r="1815" spans="1:17" ht="15.75" customHeight="1">
      <c r="A1815" s="496"/>
      <c r="B1815" s="127">
        <v>71952000</v>
      </c>
      <c r="C1815" s="128" t="s">
        <v>24</v>
      </c>
      <c r="D1815" s="128"/>
      <c r="E1815" s="128"/>
      <c r="F1815" s="130"/>
      <c r="G1815" s="131"/>
      <c r="H1815" s="134"/>
      <c r="I1815" s="130"/>
      <c r="J1815" s="423" t="s">
        <v>101</v>
      </c>
      <c r="K1815" s="67" t="s">
        <v>102</v>
      </c>
      <c r="L1815" s="414">
        <v>3394348.22</v>
      </c>
      <c r="M1815" s="193">
        <f t="shared" si="706"/>
        <v>3394348.22</v>
      </c>
      <c r="N1815" s="193"/>
      <c r="O1815" s="193"/>
      <c r="P1815" s="193"/>
      <c r="Q1815" s="451">
        <f t="shared" si="702"/>
        <v>3394348.22</v>
      </c>
    </row>
    <row r="1816" spans="1:17" ht="31.5" customHeight="1">
      <c r="A1816" s="496"/>
      <c r="B1816" s="127">
        <v>71952000</v>
      </c>
      <c r="C1816" s="128" t="s">
        <v>24</v>
      </c>
      <c r="D1816" s="128"/>
      <c r="E1816" s="128"/>
      <c r="F1816" s="130"/>
      <c r="G1816" s="131"/>
      <c r="H1816" s="134"/>
      <c r="I1816" s="130"/>
      <c r="J1816" s="423" t="s">
        <v>103</v>
      </c>
      <c r="K1816" s="135" t="s">
        <v>104</v>
      </c>
      <c r="L1816" s="189">
        <f>ROUND(((1840*1.1372*(194.48+24.24+423.54))/1.0314),2)</f>
        <v>1302982.02</v>
      </c>
      <c r="M1816" s="193">
        <f t="shared" si="706"/>
        <v>1302982.02</v>
      </c>
      <c r="N1816" s="193"/>
      <c r="O1816" s="193"/>
      <c r="P1816" s="193"/>
      <c r="Q1816" s="451">
        <f t="shared" si="702"/>
        <v>1302982.02</v>
      </c>
    </row>
    <row r="1817" spans="1:17" ht="31.5" customHeight="1">
      <c r="A1817" s="496"/>
      <c r="B1817" s="127">
        <v>71952000</v>
      </c>
      <c r="C1817" s="128" t="s">
        <v>24</v>
      </c>
      <c r="D1817" s="128"/>
      <c r="E1817" s="128"/>
      <c r="F1817" s="130"/>
      <c r="G1817" s="131"/>
      <c r="H1817" s="134"/>
      <c r="I1817" s="130"/>
      <c r="J1817" s="129" t="s">
        <v>105</v>
      </c>
      <c r="K1817" s="67" t="s">
        <v>106</v>
      </c>
      <c r="L1817" s="189">
        <f>ROUND(((1840*1.1372*(268.45+21.33+530.36))/1.0314),2)-200</f>
        <v>1663655.25</v>
      </c>
      <c r="M1817" s="193">
        <f t="shared" si="706"/>
        <v>1663655.25</v>
      </c>
      <c r="N1817" s="193"/>
      <c r="O1817" s="193"/>
      <c r="P1817" s="193"/>
      <c r="Q1817" s="451">
        <f t="shared" si="702"/>
        <v>1663655.25</v>
      </c>
    </row>
    <row r="1818" spans="1:17" ht="31.5" customHeight="1">
      <c r="A1818" s="496"/>
      <c r="B1818" s="127">
        <v>71952000</v>
      </c>
      <c r="C1818" s="128" t="s">
        <v>24</v>
      </c>
      <c r="D1818" s="128"/>
      <c r="E1818" s="128"/>
      <c r="F1818" s="130"/>
      <c r="G1818" s="131"/>
      <c r="H1818" s="134"/>
      <c r="I1818" s="130"/>
      <c r="J1818" s="129" t="s">
        <v>107</v>
      </c>
      <c r="K1818" s="67" t="s">
        <v>108</v>
      </c>
      <c r="L1818" s="189">
        <f>ROUND(((1840*1.1372*219.11)/1.0314),2)</f>
        <v>444518.40000000002</v>
      </c>
      <c r="M1818" s="193">
        <f t="shared" si="706"/>
        <v>444518.40000000002</v>
      </c>
      <c r="N1818" s="193"/>
      <c r="O1818" s="193"/>
      <c r="P1818" s="193"/>
      <c r="Q1818" s="451">
        <f t="shared" si="702"/>
        <v>444518.40000000002</v>
      </c>
    </row>
    <row r="1819" spans="1:17" ht="15.75" customHeight="1">
      <c r="A1819" s="497"/>
      <c r="B1819" s="127">
        <v>71952000</v>
      </c>
      <c r="C1819" s="128" t="s">
        <v>24</v>
      </c>
      <c r="D1819" s="128"/>
      <c r="E1819" s="128"/>
      <c r="F1819" s="130"/>
      <c r="G1819" s="131"/>
      <c r="H1819" s="134"/>
      <c r="I1819" s="130"/>
      <c r="J1819" s="423" t="s">
        <v>100</v>
      </c>
      <c r="K1819" s="141">
        <v>21</v>
      </c>
      <c r="L1819" s="193">
        <f>ROUND((L1815+L1816+L1817+L1818)*2.14%,2)</f>
        <v>145637.78</v>
      </c>
      <c r="M1819" s="193">
        <f t="shared" si="706"/>
        <v>145637.78</v>
      </c>
      <c r="N1819" s="193"/>
      <c r="O1819" s="193"/>
      <c r="P1819" s="193"/>
      <c r="Q1819" s="451">
        <f t="shared" si="702"/>
        <v>145637.78</v>
      </c>
    </row>
    <row r="1820" spans="1:17" ht="15.75" customHeight="1">
      <c r="A1820" s="495">
        <v>4</v>
      </c>
      <c r="B1820" s="127">
        <v>71952000</v>
      </c>
      <c r="C1820" s="128" t="s">
        <v>24</v>
      </c>
      <c r="D1820" s="128" t="s">
        <v>24</v>
      </c>
      <c r="E1820" s="129" t="s">
        <v>46</v>
      </c>
      <c r="F1820" s="131">
        <v>8</v>
      </c>
      <c r="G1820" s="131" t="s">
        <v>38</v>
      </c>
      <c r="H1820" s="193">
        <v>2042.4</v>
      </c>
      <c r="I1820" s="130">
        <v>72</v>
      </c>
      <c r="J1820" s="129" t="s">
        <v>39</v>
      </c>
      <c r="K1820" s="132" t="s">
        <v>2</v>
      </c>
      <c r="L1820" s="189">
        <f>L1821+L1822+L1823+L1824+L1825</f>
        <v>9983696.3300000001</v>
      </c>
      <c r="M1820" s="189">
        <f t="shared" ref="M1820:P1820" si="709">M1821+M1822+M1823+M1824+M1825</f>
        <v>9983696.3300000001</v>
      </c>
      <c r="N1820" s="189">
        <f t="shared" si="709"/>
        <v>0</v>
      </c>
      <c r="O1820" s="189">
        <f t="shared" si="709"/>
        <v>0</v>
      </c>
      <c r="P1820" s="189">
        <f t="shared" si="709"/>
        <v>0</v>
      </c>
      <c r="Q1820" s="451">
        <f t="shared" ref="Q1820:Q1825" si="710">M1820+N1820+O1820+P1820</f>
        <v>9983696.3300000001</v>
      </c>
    </row>
    <row r="1821" spans="1:17" ht="15.75" customHeight="1">
      <c r="A1821" s="496"/>
      <c r="B1821" s="127">
        <v>71952000</v>
      </c>
      <c r="C1821" s="128" t="s">
        <v>24</v>
      </c>
      <c r="D1821" s="128"/>
      <c r="E1821" s="129"/>
      <c r="F1821" s="131"/>
      <c r="G1821" s="131"/>
      <c r="H1821" s="193"/>
      <c r="I1821" s="130"/>
      <c r="J1821" s="423" t="s">
        <v>101</v>
      </c>
      <c r="K1821" s="67" t="s">
        <v>102</v>
      </c>
      <c r="L1821" s="193">
        <v>5505641.75</v>
      </c>
      <c r="M1821" s="193">
        <f t="shared" si="706"/>
        <v>5505641.75</v>
      </c>
      <c r="N1821" s="193"/>
      <c r="O1821" s="193"/>
      <c r="P1821" s="193"/>
      <c r="Q1821" s="451">
        <f t="shared" si="710"/>
        <v>5505641.75</v>
      </c>
    </row>
    <row r="1822" spans="1:17" ht="31.5" customHeight="1">
      <c r="A1822" s="496"/>
      <c r="B1822" s="127">
        <v>71952000</v>
      </c>
      <c r="C1822" s="128" t="s">
        <v>24</v>
      </c>
      <c r="D1822" s="128"/>
      <c r="E1822" s="128"/>
      <c r="F1822" s="130"/>
      <c r="G1822" s="131"/>
      <c r="H1822" s="134"/>
      <c r="I1822" s="130"/>
      <c r="J1822" s="423" t="s">
        <v>103</v>
      </c>
      <c r="K1822" s="135" t="s">
        <v>104</v>
      </c>
      <c r="L1822" s="189">
        <f>ROUND(((1766.2*1.1372*(275.82+47.4+313.74))/1.0314),2)</f>
        <v>1240400.02</v>
      </c>
      <c r="M1822" s="193">
        <f t="shared" si="706"/>
        <v>1240400.02</v>
      </c>
      <c r="N1822" s="193"/>
      <c r="O1822" s="193"/>
      <c r="P1822" s="193"/>
      <c r="Q1822" s="451">
        <f t="shared" si="710"/>
        <v>1240400.02</v>
      </c>
    </row>
    <row r="1823" spans="1:17" ht="31.5" customHeight="1">
      <c r="A1823" s="496"/>
      <c r="B1823" s="127">
        <v>71952000</v>
      </c>
      <c r="C1823" s="128" t="s">
        <v>24</v>
      </c>
      <c r="D1823" s="128"/>
      <c r="E1823" s="128"/>
      <c r="F1823" s="130"/>
      <c r="G1823" s="131"/>
      <c r="H1823" s="134"/>
      <c r="I1823" s="130"/>
      <c r="J1823" s="129" t="s">
        <v>105</v>
      </c>
      <c r="K1823" s="67" t="s">
        <v>106</v>
      </c>
      <c r="L1823" s="189">
        <v>2492503.7600000002</v>
      </c>
      <c r="M1823" s="193">
        <f t="shared" si="706"/>
        <v>2492503.7600000002</v>
      </c>
      <c r="N1823" s="193"/>
      <c r="O1823" s="193"/>
      <c r="P1823" s="193"/>
      <c r="Q1823" s="451">
        <f t="shared" si="710"/>
        <v>2492503.7600000002</v>
      </c>
    </row>
    <row r="1824" spans="1:17" ht="31.5" customHeight="1">
      <c r="A1824" s="496"/>
      <c r="B1824" s="127">
        <v>71952000</v>
      </c>
      <c r="C1824" s="128" t="s">
        <v>24</v>
      </c>
      <c r="D1824" s="128"/>
      <c r="E1824" s="128"/>
      <c r="F1824" s="130"/>
      <c r="G1824" s="131"/>
      <c r="H1824" s="134"/>
      <c r="I1824" s="130"/>
      <c r="J1824" s="129" t="s">
        <v>107</v>
      </c>
      <c r="K1824" s="67" t="s">
        <v>108</v>
      </c>
      <c r="L1824" s="189">
        <f>ROUND(((1766.2*1.1372*275.23)/1.0314),2)</f>
        <v>535976.04</v>
      </c>
      <c r="M1824" s="193">
        <f t="shared" si="706"/>
        <v>535976.04</v>
      </c>
      <c r="N1824" s="193"/>
      <c r="O1824" s="193"/>
      <c r="P1824" s="193"/>
      <c r="Q1824" s="451">
        <f t="shared" si="710"/>
        <v>535976.04</v>
      </c>
    </row>
    <row r="1825" spans="1:17" ht="15.75" customHeight="1">
      <c r="A1825" s="497"/>
      <c r="B1825" s="127">
        <v>71952000</v>
      </c>
      <c r="C1825" s="128" t="s">
        <v>24</v>
      </c>
      <c r="D1825" s="128"/>
      <c r="E1825" s="128"/>
      <c r="F1825" s="130"/>
      <c r="G1825" s="131"/>
      <c r="H1825" s="134"/>
      <c r="I1825" s="130"/>
      <c r="J1825" s="423" t="s">
        <v>100</v>
      </c>
      <c r="K1825" s="141">
        <v>21</v>
      </c>
      <c r="L1825" s="193">
        <f>ROUND((L1821+L1822+L1823+L1824)*2.14%,2)</f>
        <v>209174.76</v>
      </c>
      <c r="M1825" s="193">
        <f t="shared" si="706"/>
        <v>209174.76</v>
      </c>
      <c r="N1825" s="193"/>
      <c r="O1825" s="193"/>
      <c r="P1825" s="193"/>
      <c r="Q1825" s="451">
        <f t="shared" si="710"/>
        <v>209174.76</v>
      </c>
    </row>
    <row r="1826" spans="1:17" ht="15.75" customHeight="1">
      <c r="A1826" s="495">
        <v>5</v>
      </c>
      <c r="B1826" s="127">
        <v>71952000</v>
      </c>
      <c r="C1826" s="128" t="s">
        <v>24</v>
      </c>
      <c r="D1826" s="128" t="s">
        <v>24</v>
      </c>
      <c r="E1826" s="129" t="s">
        <v>46</v>
      </c>
      <c r="F1826" s="130">
        <v>18</v>
      </c>
      <c r="G1826" s="131" t="s">
        <v>38</v>
      </c>
      <c r="H1826" s="191">
        <v>2386.9</v>
      </c>
      <c r="I1826" s="130">
        <v>79</v>
      </c>
      <c r="J1826" s="129" t="s">
        <v>39</v>
      </c>
      <c r="K1826" s="132" t="s">
        <v>2</v>
      </c>
      <c r="L1826" s="193">
        <f>L1827+L1828+L1829</f>
        <v>7463338.5299999993</v>
      </c>
      <c r="M1826" s="193">
        <f t="shared" ref="M1826:P1826" si="711">M1827+M1828+M1829</f>
        <v>7463338.5299999993</v>
      </c>
      <c r="N1826" s="193">
        <f t="shared" si="711"/>
        <v>0</v>
      </c>
      <c r="O1826" s="193">
        <f t="shared" si="711"/>
        <v>0</v>
      </c>
      <c r="P1826" s="193">
        <f t="shared" si="711"/>
        <v>0</v>
      </c>
      <c r="Q1826" s="451">
        <f t="shared" si="702"/>
        <v>7463338.5299999993</v>
      </c>
    </row>
    <row r="1827" spans="1:17" ht="15.75" customHeight="1">
      <c r="A1827" s="496"/>
      <c r="B1827" s="127">
        <v>71952000</v>
      </c>
      <c r="C1827" s="128" t="s">
        <v>24</v>
      </c>
      <c r="D1827" s="128"/>
      <c r="E1827" s="128"/>
      <c r="F1827" s="130"/>
      <c r="G1827" s="131"/>
      <c r="H1827" s="134"/>
      <c r="I1827" s="130"/>
      <c r="J1827" s="423" t="s">
        <v>101</v>
      </c>
      <c r="K1827" s="67" t="s">
        <v>102</v>
      </c>
      <c r="L1827" s="193">
        <v>6256094.0999999996</v>
      </c>
      <c r="M1827" s="193">
        <f t="shared" si="706"/>
        <v>6256094.0999999996</v>
      </c>
      <c r="N1827" s="193"/>
      <c r="O1827" s="193"/>
      <c r="P1827" s="193"/>
      <c r="Q1827" s="451">
        <f t="shared" si="702"/>
        <v>6256094.0999999996</v>
      </c>
    </row>
    <row r="1828" spans="1:17" ht="15.75" customHeight="1">
      <c r="A1828" s="496"/>
      <c r="B1828" s="127">
        <v>71952000</v>
      </c>
      <c r="C1828" s="128" t="s">
        <v>24</v>
      </c>
      <c r="D1828" s="128"/>
      <c r="E1828" s="128"/>
      <c r="F1828" s="130"/>
      <c r="G1828" s="131"/>
      <c r="H1828" s="134"/>
      <c r="I1828" s="130"/>
      <c r="J1828" s="423" t="s">
        <v>98</v>
      </c>
      <c r="K1828" s="127">
        <v>10</v>
      </c>
      <c r="L1828" s="193">
        <v>1050875.29</v>
      </c>
      <c r="M1828" s="193">
        <f t="shared" si="706"/>
        <v>1050875.29</v>
      </c>
      <c r="N1828" s="193"/>
      <c r="O1828" s="413"/>
      <c r="P1828" s="413"/>
      <c r="Q1828" s="451">
        <f t="shared" si="702"/>
        <v>1050875.29</v>
      </c>
    </row>
    <row r="1829" spans="1:17" ht="15.75" customHeight="1">
      <c r="A1829" s="497"/>
      <c r="B1829" s="127">
        <v>71952000</v>
      </c>
      <c r="C1829" s="128" t="s">
        <v>24</v>
      </c>
      <c r="D1829" s="142"/>
      <c r="E1829" s="142"/>
      <c r="F1829" s="194"/>
      <c r="G1829" s="195"/>
      <c r="H1829" s="196"/>
      <c r="I1829" s="197"/>
      <c r="J1829" s="423" t="s">
        <v>100</v>
      </c>
      <c r="K1829" s="127">
        <v>21</v>
      </c>
      <c r="L1829" s="193">
        <f>ROUND((L1827+L1828)*2.14%,2)</f>
        <v>156369.14000000001</v>
      </c>
      <c r="M1829" s="193">
        <f t="shared" si="706"/>
        <v>156369.14000000001</v>
      </c>
      <c r="N1829" s="194"/>
      <c r="O1829" s="194"/>
      <c r="P1829" s="194"/>
      <c r="Q1829" s="451">
        <f t="shared" si="702"/>
        <v>156369.14000000001</v>
      </c>
    </row>
    <row r="1830" spans="1:17" ht="15.75" customHeight="1">
      <c r="A1830" s="495">
        <v>6</v>
      </c>
      <c r="B1830" s="127">
        <v>71952000</v>
      </c>
      <c r="C1830" s="128" t="s">
        <v>24</v>
      </c>
      <c r="D1830" s="128" t="s">
        <v>24</v>
      </c>
      <c r="E1830" s="129" t="s">
        <v>46</v>
      </c>
      <c r="F1830" s="130">
        <v>21</v>
      </c>
      <c r="G1830" s="131" t="s">
        <v>38</v>
      </c>
      <c r="H1830" s="193">
        <v>2825.3</v>
      </c>
      <c r="I1830" s="130">
        <v>129</v>
      </c>
      <c r="J1830" s="129" t="s">
        <v>39</v>
      </c>
      <c r="K1830" s="132" t="s">
        <v>2</v>
      </c>
      <c r="L1830" s="193">
        <f>L1831+L1832</f>
        <v>4185941.92</v>
      </c>
      <c r="M1830" s="193">
        <f t="shared" ref="M1830:P1830" si="712">M1831+M1832</f>
        <v>4185941.92</v>
      </c>
      <c r="N1830" s="193">
        <f t="shared" si="712"/>
        <v>0</v>
      </c>
      <c r="O1830" s="193">
        <f t="shared" si="712"/>
        <v>0</v>
      </c>
      <c r="P1830" s="193">
        <f t="shared" si="712"/>
        <v>0</v>
      </c>
      <c r="Q1830" s="451">
        <f t="shared" si="702"/>
        <v>4185941.92</v>
      </c>
    </row>
    <row r="1831" spans="1:17" ht="15.75" customHeight="1">
      <c r="A1831" s="496"/>
      <c r="B1831" s="127">
        <v>71952000</v>
      </c>
      <c r="C1831" s="128" t="s">
        <v>24</v>
      </c>
      <c r="D1831" s="128"/>
      <c r="E1831" s="128"/>
      <c r="F1831" s="130"/>
      <c r="G1831" s="131"/>
      <c r="H1831" s="134"/>
      <c r="I1831" s="130"/>
      <c r="J1831" s="423" t="s">
        <v>101</v>
      </c>
      <c r="K1831" s="67" t="s">
        <v>102</v>
      </c>
      <c r="L1831" s="406">
        <v>4098239.59</v>
      </c>
      <c r="M1831" s="193">
        <f t="shared" si="706"/>
        <v>4098239.59</v>
      </c>
      <c r="N1831" s="193"/>
      <c r="O1831" s="193"/>
      <c r="P1831" s="193"/>
      <c r="Q1831" s="451">
        <f t="shared" si="702"/>
        <v>4098239.59</v>
      </c>
    </row>
    <row r="1832" spans="1:17" ht="15.75" customHeight="1">
      <c r="A1832" s="497"/>
      <c r="B1832" s="127">
        <v>71952000</v>
      </c>
      <c r="C1832" s="128" t="s">
        <v>24</v>
      </c>
      <c r="D1832" s="128"/>
      <c r="E1832" s="128"/>
      <c r="F1832" s="130"/>
      <c r="G1832" s="131"/>
      <c r="H1832" s="134"/>
      <c r="I1832" s="130"/>
      <c r="J1832" s="423" t="s">
        <v>100</v>
      </c>
      <c r="K1832" s="141">
        <v>21</v>
      </c>
      <c r="L1832" s="193">
        <f>ROUND(L1831*2.14%,2)</f>
        <v>87702.33</v>
      </c>
      <c r="M1832" s="193">
        <f t="shared" si="706"/>
        <v>87702.33</v>
      </c>
      <c r="N1832" s="193"/>
      <c r="O1832" s="413"/>
      <c r="P1832" s="413"/>
      <c r="Q1832" s="451">
        <f t="shared" si="702"/>
        <v>87702.33</v>
      </c>
    </row>
    <row r="1833" spans="1:17" ht="15.75" customHeight="1">
      <c r="A1833" s="498">
        <v>7</v>
      </c>
      <c r="B1833" s="143">
        <v>71952000</v>
      </c>
      <c r="C1833" s="144" t="s">
        <v>24</v>
      </c>
      <c r="D1833" s="144" t="s">
        <v>24</v>
      </c>
      <c r="E1833" s="145" t="s">
        <v>42</v>
      </c>
      <c r="F1833" s="146">
        <v>3</v>
      </c>
      <c r="G1833" s="147" t="s">
        <v>38</v>
      </c>
      <c r="H1833" s="191">
        <v>4244.8999999999996</v>
      </c>
      <c r="I1833" s="146">
        <v>183</v>
      </c>
      <c r="J1833" s="148" t="s">
        <v>43</v>
      </c>
      <c r="K1833" s="147" t="s">
        <v>2</v>
      </c>
      <c r="L1833" s="198">
        <f>L1834+L1835</f>
        <v>235000</v>
      </c>
      <c r="M1833" s="198">
        <f t="shared" ref="M1833:P1833" si="713">M1834+M1835</f>
        <v>20000</v>
      </c>
      <c r="N1833" s="198">
        <f t="shared" si="713"/>
        <v>0</v>
      </c>
      <c r="O1833" s="198">
        <f t="shared" si="713"/>
        <v>204250</v>
      </c>
      <c r="P1833" s="198">
        <f t="shared" si="713"/>
        <v>10750</v>
      </c>
      <c r="Q1833" s="451">
        <f t="shared" si="702"/>
        <v>235000</v>
      </c>
    </row>
    <row r="1834" spans="1:17" ht="51.75" customHeight="1">
      <c r="A1834" s="499"/>
      <c r="B1834" s="143">
        <v>71952000</v>
      </c>
      <c r="C1834" s="144" t="s">
        <v>24</v>
      </c>
      <c r="D1834" s="144"/>
      <c r="E1834" s="144"/>
      <c r="F1834" s="147"/>
      <c r="G1834" s="147"/>
      <c r="H1834" s="149"/>
      <c r="I1834" s="146"/>
      <c r="J1834" s="423" t="s">
        <v>48</v>
      </c>
      <c r="K1834" s="150" t="s">
        <v>40</v>
      </c>
      <c r="L1834" s="415">
        <v>215000</v>
      </c>
      <c r="M1834" s="198">
        <v>0</v>
      </c>
      <c r="N1834" s="198"/>
      <c r="O1834" s="403">
        <f>L1834*0.95</f>
        <v>204250</v>
      </c>
      <c r="P1834" s="403">
        <f>L1834*0.05</f>
        <v>10750</v>
      </c>
      <c r="Q1834" s="451">
        <f t="shared" si="702"/>
        <v>215000</v>
      </c>
    </row>
    <row r="1835" spans="1:17" ht="98.25" customHeight="1">
      <c r="A1835" s="500"/>
      <c r="B1835" s="143">
        <v>71952000</v>
      </c>
      <c r="C1835" s="144" t="s">
        <v>24</v>
      </c>
      <c r="D1835" s="144"/>
      <c r="E1835" s="144"/>
      <c r="F1835" s="147"/>
      <c r="G1835" s="147"/>
      <c r="H1835" s="149"/>
      <c r="I1835" s="146"/>
      <c r="J1835" s="423" t="s">
        <v>352</v>
      </c>
      <c r="K1835" s="67" t="s">
        <v>185</v>
      </c>
      <c r="L1835" s="198">
        <v>20000</v>
      </c>
      <c r="M1835" s="198">
        <f>L1835</f>
        <v>20000</v>
      </c>
      <c r="N1835" s="198"/>
      <c r="O1835" s="416"/>
      <c r="P1835" s="416"/>
      <c r="Q1835" s="451">
        <f t="shared" si="702"/>
        <v>20000</v>
      </c>
    </row>
    <row r="1836" spans="1:17" ht="15.75" customHeight="1">
      <c r="A1836" s="436">
        <v>8</v>
      </c>
      <c r="B1836" s="143">
        <v>71952000</v>
      </c>
      <c r="C1836" s="144" t="s">
        <v>24</v>
      </c>
      <c r="D1836" s="144" t="s">
        <v>24</v>
      </c>
      <c r="E1836" s="145" t="s">
        <v>42</v>
      </c>
      <c r="F1836" s="146">
        <v>7</v>
      </c>
      <c r="G1836" s="147" t="s">
        <v>38</v>
      </c>
      <c r="H1836" s="191">
        <v>4802.8999999999996</v>
      </c>
      <c r="I1836" s="146">
        <v>193</v>
      </c>
      <c r="J1836" s="148" t="s">
        <v>43</v>
      </c>
      <c r="K1836" s="147" t="s">
        <v>2</v>
      </c>
      <c r="L1836" s="198">
        <f>L1837+L1838</f>
        <v>680000</v>
      </c>
      <c r="M1836" s="198">
        <f t="shared" ref="M1836:P1836" si="714">M1837+M1838</f>
        <v>20000</v>
      </c>
      <c r="N1836" s="198">
        <f t="shared" si="714"/>
        <v>0</v>
      </c>
      <c r="O1836" s="198">
        <f t="shared" si="714"/>
        <v>627000</v>
      </c>
      <c r="P1836" s="198">
        <f t="shared" si="714"/>
        <v>33000</v>
      </c>
      <c r="Q1836" s="451">
        <f t="shared" si="702"/>
        <v>680000</v>
      </c>
    </row>
    <row r="1837" spans="1:17" ht="51.75" customHeight="1">
      <c r="A1837" s="437"/>
      <c r="B1837" s="143">
        <v>71952000</v>
      </c>
      <c r="C1837" s="144" t="s">
        <v>24</v>
      </c>
      <c r="D1837" s="144"/>
      <c r="E1837" s="144"/>
      <c r="F1837" s="147"/>
      <c r="G1837" s="147"/>
      <c r="H1837" s="149"/>
      <c r="I1837" s="146"/>
      <c r="J1837" s="423" t="s">
        <v>48</v>
      </c>
      <c r="K1837" s="150" t="s">
        <v>40</v>
      </c>
      <c r="L1837" s="415">
        <v>660000</v>
      </c>
      <c r="M1837" s="198">
        <v>0</v>
      </c>
      <c r="N1837" s="198"/>
      <c r="O1837" s="403">
        <f>L1837*0.95</f>
        <v>627000</v>
      </c>
      <c r="P1837" s="403">
        <f>L1837*0.05</f>
        <v>33000</v>
      </c>
      <c r="Q1837" s="451">
        <f t="shared" si="702"/>
        <v>660000</v>
      </c>
    </row>
    <row r="1838" spans="1:17" ht="99" customHeight="1">
      <c r="A1838" s="438"/>
      <c r="B1838" s="143">
        <v>71952000</v>
      </c>
      <c r="C1838" s="144" t="s">
        <v>24</v>
      </c>
      <c r="D1838" s="144"/>
      <c r="E1838" s="144"/>
      <c r="F1838" s="147"/>
      <c r="G1838" s="147"/>
      <c r="H1838" s="149"/>
      <c r="I1838" s="146"/>
      <c r="J1838" s="423" t="s">
        <v>352</v>
      </c>
      <c r="K1838" s="67" t="s">
        <v>185</v>
      </c>
      <c r="L1838" s="198">
        <v>20000</v>
      </c>
      <c r="M1838" s="198">
        <f>L1838</f>
        <v>20000</v>
      </c>
      <c r="N1838" s="198"/>
      <c r="O1838" s="416"/>
      <c r="P1838" s="416"/>
      <c r="Q1838" s="451">
        <f t="shared" si="702"/>
        <v>20000</v>
      </c>
    </row>
    <row r="1839" spans="1:17" ht="15.75" customHeight="1">
      <c r="A1839" s="498">
        <v>9</v>
      </c>
      <c r="B1839" s="143">
        <v>71952000</v>
      </c>
      <c r="C1839" s="144" t="s">
        <v>24</v>
      </c>
      <c r="D1839" s="144" t="s">
        <v>24</v>
      </c>
      <c r="E1839" s="145" t="s">
        <v>42</v>
      </c>
      <c r="F1839" s="146">
        <v>9</v>
      </c>
      <c r="G1839" s="147" t="s">
        <v>38</v>
      </c>
      <c r="H1839" s="191">
        <v>4804.8</v>
      </c>
      <c r="I1839" s="146">
        <v>172</v>
      </c>
      <c r="J1839" s="148" t="s">
        <v>43</v>
      </c>
      <c r="K1839" s="147" t="s">
        <v>2</v>
      </c>
      <c r="L1839" s="198">
        <f>L1840+L1841</f>
        <v>680000</v>
      </c>
      <c r="M1839" s="198">
        <f t="shared" ref="M1839:P1839" si="715">M1840+M1841</f>
        <v>20000</v>
      </c>
      <c r="N1839" s="198">
        <f t="shared" si="715"/>
        <v>0</v>
      </c>
      <c r="O1839" s="198">
        <f t="shared" si="715"/>
        <v>627000</v>
      </c>
      <c r="P1839" s="198">
        <f t="shared" si="715"/>
        <v>33000</v>
      </c>
      <c r="Q1839" s="451">
        <f t="shared" si="702"/>
        <v>680000</v>
      </c>
    </row>
    <row r="1840" spans="1:17" ht="51.75" customHeight="1">
      <c r="A1840" s="499"/>
      <c r="B1840" s="143">
        <v>71952000</v>
      </c>
      <c r="C1840" s="144" t="s">
        <v>24</v>
      </c>
      <c r="D1840" s="144"/>
      <c r="E1840" s="144"/>
      <c r="F1840" s="147"/>
      <c r="G1840" s="147"/>
      <c r="H1840" s="149"/>
      <c r="I1840" s="146"/>
      <c r="J1840" s="423" t="s">
        <v>48</v>
      </c>
      <c r="K1840" s="150" t="s">
        <v>40</v>
      </c>
      <c r="L1840" s="415">
        <v>660000</v>
      </c>
      <c r="M1840" s="198">
        <v>0</v>
      </c>
      <c r="N1840" s="198"/>
      <c r="O1840" s="403">
        <f>L1840*0.95</f>
        <v>627000</v>
      </c>
      <c r="P1840" s="403">
        <f>L1840*0.05</f>
        <v>33000</v>
      </c>
      <c r="Q1840" s="451">
        <f t="shared" si="702"/>
        <v>660000</v>
      </c>
    </row>
    <row r="1841" spans="1:17" ht="96.75" customHeight="1">
      <c r="A1841" s="500"/>
      <c r="B1841" s="143">
        <v>71952000</v>
      </c>
      <c r="C1841" s="144" t="s">
        <v>24</v>
      </c>
      <c r="D1841" s="144"/>
      <c r="E1841" s="144"/>
      <c r="F1841" s="147"/>
      <c r="G1841" s="147"/>
      <c r="H1841" s="149"/>
      <c r="I1841" s="146"/>
      <c r="J1841" s="423" t="s">
        <v>352</v>
      </c>
      <c r="K1841" s="67" t="s">
        <v>185</v>
      </c>
      <c r="L1841" s="198">
        <v>20000</v>
      </c>
      <c r="M1841" s="198">
        <f>L1841</f>
        <v>20000</v>
      </c>
      <c r="N1841" s="198"/>
      <c r="O1841" s="416"/>
      <c r="P1841" s="416"/>
      <c r="Q1841" s="451">
        <f t="shared" si="702"/>
        <v>20000</v>
      </c>
    </row>
    <row r="1842" spans="1:17" ht="15.75" customHeight="1">
      <c r="A1842" s="498">
        <v>10</v>
      </c>
      <c r="B1842" s="143">
        <v>71952000</v>
      </c>
      <c r="C1842" s="144" t="s">
        <v>24</v>
      </c>
      <c r="D1842" s="144" t="s">
        <v>24</v>
      </c>
      <c r="E1842" s="145" t="s">
        <v>46</v>
      </c>
      <c r="F1842" s="146">
        <v>10</v>
      </c>
      <c r="G1842" s="147" t="s">
        <v>38</v>
      </c>
      <c r="H1842" s="198">
        <v>2000.5</v>
      </c>
      <c r="I1842" s="146">
        <v>79</v>
      </c>
      <c r="J1842" s="148" t="s">
        <v>43</v>
      </c>
      <c r="K1842" s="147" t="s">
        <v>2</v>
      </c>
      <c r="L1842" s="198">
        <f>L1843+L1844</f>
        <v>400000</v>
      </c>
      <c r="M1842" s="198">
        <f t="shared" ref="M1842:P1842" si="716">M1843+M1844</f>
        <v>20000</v>
      </c>
      <c r="N1842" s="198">
        <f t="shared" si="716"/>
        <v>0</v>
      </c>
      <c r="O1842" s="198">
        <f t="shared" si="716"/>
        <v>361000</v>
      </c>
      <c r="P1842" s="198">
        <f t="shared" si="716"/>
        <v>19000</v>
      </c>
      <c r="Q1842" s="451">
        <f t="shared" si="702"/>
        <v>400000</v>
      </c>
    </row>
    <row r="1843" spans="1:17" ht="51.75" customHeight="1">
      <c r="A1843" s="499"/>
      <c r="B1843" s="143">
        <v>71952000</v>
      </c>
      <c r="C1843" s="144" t="s">
        <v>24</v>
      </c>
      <c r="D1843" s="144"/>
      <c r="E1843" s="144"/>
      <c r="F1843" s="147"/>
      <c r="G1843" s="147"/>
      <c r="H1843" s="149"/>
      <c r="I1843" s="146"/>
      <c r="J1843" s="423" t="s">
        <v>48</v>
      </c>
      <c r="K1843" s="150" t="s">
        <v>40</v>
      </c>
      <c r="L1843" s="415">
        <v>380000</v>
      </c>
      <c r="M1843" s="198">
        <v>0</v>
      </c>
      <c r="N1843" s="198"/>
      <c r="O1843" s="403">
        <f>L1843*0.95</f>
        <v>361000</v>
      </c>
      <c r="P1843" s="403">
        <f>L1843*0.05</f>
        <v>19000</v>
      </c>
      <c r="Q1843" s="451">
        <f t="shared" si="702"/>
        <v>380000</v>
      </c>
    </row>
    <row r="1844" spans="1:17" ht="99" customHeight="1">
      <c r="A1844" s="500"/>
      <c r="B1844" s="143">
        <v>71952000</v>
      </c>
      <c r="C1844" s="144" t="s">
        <v>24</v>
      </c>
      <c r="D1844" s="144"/>
      <c r="E1844" s="144"/>
      <c r="F1844" s="147"/>
      <c r="G1844" s="147"/>
      <c r="H1844" s="149"/>
      <c r="I1844" s="146"/>
      <c r="J1844" s="423" t="s">
        <v>352</v>
      </c>
      <c r="K1844" s="67" t="s">
        <v>185</v>
      </c>
      <c r="L1844" s="198">
        <v>20000</v>
      </c>
      <c r="M1844" s="198">
        <f>L1844</f>
        <v>20000</v>
      </c>
      <c r="N1844" s="198"/>
      <c r="O1844" s="416"/>
      <c r="P1844" s="416"/>
      <c r="Q1844" s="451">
        <f t="shared" si="702"/>
        <v>20000</v>
      </c>
    </row>
    <row r="1845" spans="1:17" ht="15.75" customHeight="1">
      <c r="A1845" s="481" t="s">
        <v>307</v>
      </c>
      <c r="B1845" s="482"/>
      <c r="C1845" s="482"/>
      <c r="D1845" s="482"/>
      <c r="E1845" s="483"/>
      <c r="F1845" s="49">
        <v>7</v>
      </c>
      <c r="G1845" s="431" t="s">
        <v>2</v>
      </c>
      <c r="H1845" s="63">
        <f>H1853+H1847+H1856+H1859+H1862+H1865+H1868</f>
        <v>32052.120000000003</v>
      </c>
      <c r="I1845" s="49">
        <f>I1853+I1847+I1856+I1859+I1862+I1865+I1868</f>
        <v>836</v>
      </c>
      <c r="J1845" s="431" t="s">
        <v>2</v>
      </c>
      <c r="K1845" s="50" t="s">
        <v>2</v>
      </c>
      <c r="L1845" s="63">
        <f t="shared" ref="L1845:P1845" si="717">L1853+L1847+L1856+L1859+L1862+L1865+L1868</f>
        <v>22682857.370000001</v>
      </c>
      <c r="M1845" s="63">
        <f t="shared" si="717"/>
        <v>21613947.370000001</v>
      </c>
      <c r="N1845" s="63">
        <f t="shared" si="717"/>
        <v>0</v>
      </c>
      <c r="O1845" s="63">
        <f>O1853+O1847+O1856+O1859+O1862+O1865+O1868+O1846</f>
        <v>1020000</v>
      </c>
      <c r="P1845" s="63">
        <f t="shared" si="717"/>
        <v>53445.5</v>
      </c>
      <c r="Q1845" s="451">
        <f t="shared" si="702"/>
        <v>22687392.870000001</v>
      </c>
    </row>
    <row r="1846" spans="1:17" ht="15.75" customHeight="1">
      <c r="A1846" s="431"/>
      <c r="B1846" s="481" t="s">
        <v>265</v>
      </c>
      <c r="C1846" s="482"/>
      <c r="D1846" s="482"/>
      <c r="E1846" s="482"/>
      <c r="F1846" s="482"/>
      <c r="G1846" s="482"/>
      <c r="H1846" s="482"/>
      <c r="I1846" s="483"/>
      <c r="J1846" s="431" t="s">
        <v>2</v>
      </c>
      <c r="K1846" s="50" t="s">
        <v>2</v>
      </c>
      <c r="L1846" s="403"/>
      <c r="M1846" s="403"/>
      <c r="N1846" s="403"/>
      <c r="O1846" s="403">
        <v>4535.5</v>
      </c>
      <c r="P1846" s="403"/>
      <c r="Q1846" s="451">
        <f t="shared" si="702"/>
        <v>4535.5</v>
      </c>
    </row>
    <row r="1847" spans="1:17" ht="18" customHeight="1">
      <c r="A1847" s="419">
        <v>1</v>
      </c>
      <c r="B1847" s="44">
        <v>71953000</v>
      </c>
      <c r="C1847" s="45" t="s">
        <v>12</v>
      </c>
      <c r="D1847" s="45" t="s">
        <v>12</v>
      </c>
      <c r="E1847" s="45" t="s">
        <v>51</v>
      </c>
      <c r="F1847" s="46">
        <v>8</v>
      </c>
      <c r="G1847" s="59" t="s">
        <v>38</v>
      </c>
      <c r="H1847" s="453">
        <v>9611.82</v>
      </c>
      <c r="I1847" s="49">
        <v>195</v>
      </c>
      <c r="J1847" s="423" t="s">
        <v>39</v>
      </c>
      <c r="K1847" s="52" t="s">
        <v>2</v>
      </c>
      <c r="L1847" s="409">
        <f>L1848+L1849+L1850+L1851+L1852</f>
        <v>14894345.9</v>
      </c>
      <c r="M1847" s="409">
        <f t="shared" ref="M1847:P1847" si="718">M1848+M1849+M1850+M1851+M1852</f>
        <v>14894345.9</v>
      </c>
      <c r="N1847" s="409">
        <f t="shared" si="718"/>
        <v>0</v>
      </c>
      <c r="O1847" s="409">
        <f t="shared" si="718"/>
        <v>0</v>
      </c>
      <c r="P1847" s="409">
        <f t="shared" si="718"/>
        <v>0</v>
      </c>
      <c r="Q1847" s="451">
        <f t="shared" si="702"/>
        <v>14894345.9</v>
      </c>
    </row>
    <row r="1848" spans="1:17" ht="36.75" customHeight="1">
      <c r="A1848" s="420"/>
      <c r="B1848" s="44">
        <v>71953000</v>
      </c>
      <c r="C1848" s="45" t="s">
        <v>12</v>
      </c>
      <c r="D1848" s="45"/>
      <c r="E1848" s="45"/>
      <c r="F1848" s="46"/>
      <c r="G1848" s="59"/>
      <c r="H1848" s="48"/>
      <c r="I1848" s="49"/>
      <c r="J1848" s="423" t="s">
        <v>107</v>
      </c>
      <c r="K1848" s="67" t="s">
        <v>108</v>
      </c>
      <c r="L1848" s="409">
        <v>1082830</v>
      </c>
      <c r="M1848" s="409">
        <v>1082830</v>
      </c>
      <c r="N1848" s="409"/>
      <c r="O1848" s="409"/>
      <c r="P1848" s="409"/>
      <c r="Q1848" s="451">
        <f t="shared" si="702"/>
        <v>1082830</v>
      </c>
    </row>
    <row r="1849" spans="1:17" ht="31.5" customHeight="1">
      <c r="A1849" s="420"/>
      <c r="B1849" s="44">
        <v>71953000</v>
      </c>
      <c r="C1849" s="45" t="s">
        <v>12</v>
      </c>
      <c r="D1849" s="45"/>
      <c r="E1849" s="45"/>
      <c r="F1849" s="46"/>
      <c r="G1849" s="59"/>
      <c r="H1849" s="48"/>
      <c r="I1849" s="49"/>
      <c r="J1849" s="423" t="s">
        <v>112</v>
      </c>
      <c r="K1849" s="67" t="s">
        <v>113</v>
      </c>
      <c r="L1849" s="409">
        <v>6647585</v>
      </c>
      <c r="M1849" s="409">
        <v>6647585</v>
      </c>
      <c r="N1849" s="409"/>
      <c r="O1849" s="409"/>
      <c r="P1849" s="409"/>
      <c r="Q1849" s="451">
        <f t="shared" si="702"/>
        <v>6647585</v>
      </c>
    </row>
    <row r="1850" spans="1:17" ht="30.75" customHeight="1">
      <c r="A1850" s="420"/>
      <c r="B1850" s="44">
        <v>71953000</v>
      </c>
      <c r="C1850" s="45" t="s">
        <v>12</v>
      </c>
      <c r="D1850" s="60"/>
      <c r="E1850" s="60"/>
      <c r="F1850" s="46"/>
      <c r="G1850" s="59"/>
      <c r="H1850" s="61"/>
      <c r="I1850" s="49"/>
      <c r="J1850" s="423" t="s">
        <v>105</v>
      </c>
      <c r="K1850" s="67" t="s">
        <v>106</v>
      </c>
      <c r="L1850" s="409">
        <v>2426420</v>
      </c>
      <c r="M1850" s="409">
        <v>2426420</v>
      </c>
      <c r="N1850" s="409"/>
      <c r="O1850" s="409"/>
      <c r="P1850" s="409"/>
      <c r="Q1850" s="451">
        <f t="shared" si="702"/>
        <v>2426420</v>
      </c>
    </row>
    <row r="1851" spans="1:17" ht="30.75" customHeight="1">
      <c r="A1851" s="420"/>
      <c r="B1851" s="44">
        <v>71953000</v>
      </c>
      <c r="C1851" s="45" t="s">
        <v>12</v>
      </c>
      <c r="D1851" s="60"/>
      <c r="E1851" s="60"/>
      <c r="F1851" s="46"/>
      <c r="G1851" s="59"/>
      <c r="H1851" s="61"/>
      <c r="I1851" s="49"/>
      <c r="J1851" s="423" t="s">
        <v>103</v>
      </c>
      <c r="K1851" s="51" t="s">
        <v>104</v>
      </c>
      <c r="L1851" s="409">
        <v>4425450</v>
      </c>
      <c r="M1851" s="409">
        <v>4425450</v>
      </c>
      <c r="N1851" s="409"/>
      <c r="O1851" s="409"/>
      <c r="P1851" s="409"/>
      <c r="Q1851" s="451">
        <f t="shared" si="702"/>
        <v>4425450</v>
      </c>
    </row>
    <row r="1852" spans="1:17" ht="18" customHeight="1">
      <c r="A1852" s="421"/>
      <c r="B1852" s="44">
        <v>71953000</v>
      </c>
      <c r="C1852" s="45" t="s">
        <v>12</v>
      </c>
      <c r="D1852" s="60"/>
      <c r="E1852" s="60"/>
      <c r="F1852" s="46"/>
      <c r="G1852" s="59"/>
      <c r="H1852" s="61"/>
      <c r="I1852" s="49"/>
      <c r="J1852" s="423" t="s">
        <v>100</v>
      </c>
      <c r="K1852" s="59">
        <v>21</v>
      </c>
      <c r="L1852" s="409">
        <f>ROUND((L1848+L1849+L1850+L1851)*2.14%,2)</f>
        <v>312060.90000000002</v>
      </c>
      <c r="M1852" s="409">
        <f>L1852</f>
        <v>312060.90000000002</v>
      </c>
      <c r="N1852" s="409"/>
      <c r="O1852" s="409"/>
      <c r="P1852" s="409"/>
      <c r="Q1852" s="451">
        <f t="shared" si="702"/>
        <v>312060.90000000002</v>
      </c>
    </row>
    <row r="1853" spans="1:17" ht="15.75" customHeight="1">
      <c r="A1853" s="507">
        <v>2</v>
      </c>
      <c r="B1853" s="44">
        <v>71953000</v>
      </c>
      <c r="C1853" s="45" t="s">
        <v>12</v>
      </c>
      <c r="D1853" s="45" t="s">
        <v>12</v>
      </c>
      <c r="E1853" s="45" t="s">
        <v>50</v>
      </c>
      <c r="F1853" s="46">
        <v>20</v>
      </c>
      <c r="G1853" s="47" t="s">
        <v>38</v>
      </c>
      <c r="H1853" s="453">
        <v>3570.28</v>
      </c>
      <c r="I1853" s="49">
        <v>145</v>
      </c>
      <c r="J1853" s="423" t="s">
        <v>39</v>
      </c>
      <c r="K1853" s="52" t="s">
        <v>2</v>
      </c>
      <c r="L1853" s="409">
        <f>L1854+L1855</f>
        <v>6619601.4699999997</v>
      </c>
      <c r="M1853" s="409">
        <f t="shared" ref="M1853:P1853" si="719">M1854+M1855</f>
        <v>6619601.4699999997</v>
      </c>
      <c r="N1853" s="409">
        <f t="shared" si="719"/>
        <v>0</v>
      </c>
      <c r="O1853" s="409">
        <f t="shared" si="719"/>
        <v>0</v>
      </c>
      <c r="P1853" s="409">
        <f t="shared" si="719"/>
        <v>0</v>
      </c>
      <c r="Q1853" s="451">
        <f t="shared" si="702"/>
        <v>6619601.4699999997</v>
      </c>
    </row>
    <row r="1854" spans="1:17" ht="15.75" customHeight="1">
      <c r="A1854" s="508"/>
      <c r="B1854" s="44">
        <v>71953000</v>
      </c>
      <c r="C1854" s="45" t="s">
        <v>12</v>
      </c>
      <c r="D1854" s="45"/>
      <c r="E1854" s="45"/>
      <c r="F1854" s="46"/>
      <c r="G1854" s="47"/>
      <c r="H1854" s="48"/>
      <c r="I1854" s="49"/>
      <c r="J1854" s="423" t="s">
        <v>101</v>
      </c>
      <c r="K1854" s="67" t="s">
        <v>102</v>
      </c>
      <c r="L1854" s="409">
        <v>6480910</v>
      </c>
      <c r="M1854" s="409">
        <f t="shared" ref="M1854" si="720">L1854</f>
        <v>6480910</v>
      </c>
      <c r="N1854" s="411">
        <v>0</v>
      </c>
      <c r="O1854" s="411">
        <v>0</v>
      </c>
      <c r="P1854" s="411">
        <v>0</v>
      </c>
      <c r="Q1854" s="451">
        <f t="shared" si="702"/>
        <v>6480910</v>
      </c>
    </row>
    <row r="1855" spans="1:17" ht="15.75" customHeight="1">
      <c r="A1855" s="509"/>
      <c r="B1855" s="44">
        <v>71953000</v>
      </c>
      <c r="C1855" s="45" t="s">
        <v>12</v>
      </c>
      <c r="D1855" s="45"/>
      <c r="E1855" s="45"/>
      <c r="F1855" s="46"/>
      <c r="G1855" s="47"/>
      <c r="H1855" s="48"/>
      <c r="I1855" s="49"/>
      <c r="J1855" s="423" t="s">
        <v>100</v>
      </c>
      <c r="K1855" s="59">
        <v>21</v>
      </c>
      <c r="L1855" s="409">
        <f>ROUND((L1854)*2.14%,2)</f>
        <v>138691.47</v>
      </c>
      <c r="M1855" s="409">
        <f>L1855</f>
        <v>138691.47</v>
      </c>
      <c r="N1855" s="411"/>
      <c r="O1855" s="411"/>
      <c r="P1855" s="411"/>
      <c r="Q1855" s="451">
        <f t="shared" si="702"/>
        <v>138691.47</v>
      </c>
    </row>
    <row r="1856" spans="1:17" ht="15.75" customHeight="1">
      <c r="A1856" s="498">
        <v>3</v>
      </c>
      <c r="B1856" s="44">
        <v>71953000</v>
      </c>
      <c r="C1856" s="45" t="s">
        <v>12</v>
      </c>
      <c r="D1856" s="45" t="s">
        <v>12</v>
      </c>
      <c r="E1856" s="45" t="s">
        <v>50</v>
      </c>
      <c r="F1856" s="146">
        <v>36</v>
      </c>
      <c r="G1856" s="147" t="s">
        <v>38</v>
      </c>
      <c r="H1856" s="198">
        <v>3623.22</v>
      </c>
      <c r="I1856" s="146">
        <v>97</v>
      </c>
      <c r="J1856" s="148" t="s">
        <v>43</v>
      </c>
      <c r="K1856" s="147" t="s">
        <v>2</v>
      </c>
      <c r="L1856" s="198">
        <f>L1857+L1858</f>
        <v>410590</v>
      </c>
      <c r="M1856" s="198">
        <f t="shared" ref="M1856:P1856" si="721">M1857+M1858</f>
        <v>20000</v>
      </c>
      <c r="N1856" s="198">
        <f t="shared" si="721"/>
        <v>0</v>
      </c>
      <c r="O1856" s="198">
        <f t="shared" si="721"/>
        <v>371060.5</v>
      </c>
      <c r="P1856" s="198">
        <f t="shared" si="721"/>
        <v>19529.5</v>
      </c>
      <c r="Q1856" s="451">
        <f t="shared" si="702"/>
        <v>410590</v>
      </c>
    </row>
    <row r="1857" spans="1:17" ht="51.75" customHeight="1">
      <c r="A1857" s="499"/>
      <c r="B1857" s="44">
        <v>71953000</v>
      </c>
      <c r="C1857" s="45" t="s">
        <v>12</v>
      </c>
      <c r="D1857" s="144"/>
      <c r="E1857" s="144"/>
      <c r="F1857" s="147"/>
      <c r="G1857" s="147"/>
      <c r="H1857" s="149"/>
      <c r="I1857" s="146"/>
      <c r="J1857" s="423" t="s">
        <v>48</v>
      </c>
      <c r="K1857" s="150" t="s">
        <v>40</v>
      </c>
      <c r="L1857" s="415">
        <v>390590</v>
      </c>
      <c r="M1857" s="198">
        <v>0</v>
      </c>
      <c r="N1857" s="198"/>
      <c r="O1857" s="403">
        <f>L1857*0.95</f>
        <v>371060.5</v>
      </c>
      <c r="P1857" s="403">
        <f>L1857*0.05</f>
        <v>19529.5</v>
      </c>
      <c r="Q1857" s="451">
        <f t="shared" si="702"/>
        <v>390590</v>
      </c>
    </row>
    <row r="1858" spans="1:17" ht="96" customHeight="1">
      <c r="A1858" s="500"/>
      <c r="B1858" s="44">
        <v>71953000</v>
      </c>
      <c r="C1858" s="45" t="s">
        <v>12</v>
      </c>
      <c r="D1858" s="144"/>
      <c r="E1858" s="144"/>
      <c r="F1858" s="147"/>
      <c r="G1858" s="147"/>
      <c r="H1858" s="149"/>
      <c r="I1858" s="146"/>
      <c r="J1858" s="423" t="s">
        <v>352</v>
      </c>
      <c r="K1858" s="67" t="s">
        <v>185</v>
      </c>
      <c r="L1858" s="198">
        <v>20000</v>
      </c>
      <c r="M1858" s="198">
        <f>L1858</f>
        <v>20000</v>
      </c>
      <c r="N1858" s="198"/>
      <c r="O1858" s="416"/>
      <c r="P1858" s="416"/>
      <c r="Q1858" s="451">
        <f t="shared" ref="Q1858:Q1923" si="722">M1858+N1858+O1858+P1858</f>
        <v>20000</v>
      </c>
    </row>
    <row r="1859" spans="1:17" ht="15.75" customHeight="1">
      <c r="A1859" s="498">
        <v>4</v>
      </c>
      <c r="B1859" s="44">
        <v>71953000</v>
      </c>
      <c r="C1859" s="45" t="s">
        <v>12</v>
      </c>
      <c r="D1859" s="45" t="s">
        <v>12</v>
      </c>
      <c r="E1859" s="45" t="s">
        <v>115</v>
      </c>
      <c r="F1859" s="146">
        <v>27</v>
      </c>
      <c r="G1859" s="147" t="s">
        <v>38</v>
      </c>
      <c r="H1859" s="198">
        <v>3949.8</v>
      </c>
      <c r="I1859" s="146">
        <v>90</v>
      </c>
      <c r="J1859" s="148" t="s">
        <v>43</v>
      </c>
      <c r="K1859" s="147" t="s">
        <v>2</v>
      </c>
      <c r="L1859" s="198">
        <f>L1860+L1861</f>
        <v>140980</v>
      </c>
      <c r="M1859" s="198">
        <f t="shared" ref="M1859:P1859" si="723">M1860+M1861</f>
        <v>20000</v>
      </c>
      <c r="N1859" s="198">
        <f t="shared" si="723"/>
        <v>0</v>
      </c>
      <c r="O1859" s="198">
        <f t="shared" si="723"/>
        <v>114931</v>
      </c>
      <c r="P1859" s="198">
        <f t="shared" si="723"/>
        <v>6049</v>
      </c>
      <c r="Q1859" s="451">
        <f t="shared" si="722"/>
        <v>140980</v>
      </c>
    </row>
    <row r="1860" spans="1:17" ht="51.75" customHeight="1">
      <c r="A1860" s="499"/>
      <c r="B1860" s="44">
        <v>71953000</v>
      </c>
      <c r="C1860" s="45" t="s">
        <v>12</v>
      </c>
      <c r="D1860" s="144"/>
      <c r="E1860" s="144"/>
      <c r="F1860" s="147"/>
      <c r="G1860" s="147"/>
      <c r="H1860" s="149"/>
      <c r="I1860" s="146"/>
      <c r="J1860" s="423" t="s">
        <v>48</v>
      </c>
      <c r="K1860" s="150" t="s">
        <v>40</v>
      </c>
      <c r="L1860" s="415">
        <v>120980</v>
      </c>
      <c r="M1860" s="198">
        <v>0</v>
      </c>
      <c r="N1860" s="198"/>
      <c r="O1860" s="403">
        <f>L1860*0.95</f>
        <v>114931</v>
      </c>
      <c r="P1860" s="403">
        <f>L1860*0.05</f>
        <v>6049</v>
      </c>
      <c r="Q1860" s="451">
        <f t="shared" si="722"/>
        <v>120980</v>
      </c>
    </row>
    <row r="1861" spans="1:17" ht="96" customHeight="1">
      <c r="A1861" s="500"/>
      <c r="B1861" s="44">
        <v>71953000</v>
      </c>
      <c r="C1861" s="45" t="s">
        <v>12</v>
      </c>
      <c r="D1861" s="144"/>
      <c r="E1861" s="144"/>
      <c r="F1861" s="147"/>
      <c r="G1861" s="147"/>
      <c r="H1861" s="149"/>
      <c r="I1861" s="146"/>
      <c r="J1861" s="423" t="s">
        <v>352</v>
      </c>
      <c r="K1861" s="67" t="s">
        <v>185</v>
      </c>
      <c r="L1861" s="198">
        <v>20000</v>
      </c>
      <c r="M1861" s="198">
        <f>L1861</f>
        <v>20000</v>
      </c>
      <c r="N1861" s="198"/>
      <c r="O1861" s="416"/>
      <c r="P1861" s="416"/>
      <c r="Q1861" s="451">
        <f t="shared" si="722"/>
        <v>20000</v>
      </c>
    </row>
    <row r="1862" spans="1:17" ht="15.75" customHeight="1">
      <c r="A1862" s="498">
        <v>5</v>
      </c>
      <c r="B1862" s="44">
        <v>71953000</v>
      </c>
      <c r="C1862" s="45" t="s">
        <v>12</v>
      </c>
      <c r="D1862" s="45" t="s">
        <v>12</v>
      </c>
      <c r="E1862" s="45" t="s">
        <v>115</v>
      </c>
      <c r="F1862" s="146">
        <v>29</v>
      </c>
      <c r="G1862" s="147" t="s">
        <v>38</v>
      </c>
      <c r="H1862" s="198">
        <v>8899.1</v>
      </c>
      <c r="I1862" s="146">
        <v>246</v>
      </c>
      <c r="J1862" s="148" t="s">
        <v>43</v>
      </c>
      <c r="K1862" s="147" t="s">
        <v>2</v>
      </c>
      <c r="L1862" s="198">
        <f>L1863+L1864</f>
        <v>364650</v>
      </c>
      <c r="M1862" s="198">
        <f t="shared" ref="M1862:P1862" si="724">M1863+M1864</f>
        <v>20000</v>
      </c>
      <c r="N1862" s="198">
        <f t="shared" si="724"/>
        <v>0</v>
      </c>
      <c r="O1862" s="198">
        <f t="shared" si="724"/>
        <v>327417.5</v>
      </c>
      <c r="P1862" s="198">
        <f t="shared" si="724"/>
        <v>17232.5</v>
      </c>
      <c r="Q1862" s="451">
        <f t="shared" si="722"/>
        <v>364650</v>
      </c>
    </row>
    <row r="1863" spans="1:17" ht="51.75" customHeight="1">
      <c r="A1863" s="499"/>
      <c r="B1863" s="44">
        <v>71953000</v>
      </c>
      <c r="C1863" s="45" t="s">
        <v>12</v>
      </c>
      <c r="D1863" s="144"/>
      <c r="E1863" s="144"/>
      <c r="F1863" s="147"/>
      <c r="G1863" s="147"/>
      <c r="H1863" s="149"/>
      <c r="I1863" s="146"/>
      <c r="J1863" s="423" t="s">
        <v>48</v>
      </c>
      <c r="K1863" s="150" t="s">
        <v>40</v>
      </c>
      <c r="L1863" s="415">
        <v>344650</v>
      </c>
      <c r="M1863" s="198">
        <v>0</v>
      </c>
      <c r="N1863" s="198"/>
      <c r="O1863" s="403">
        <f>L1863*0.95</f>
        <v>327417.5</v>
      </c>
      <c r="P1863" s="403">
        <f>L1863*0.05</f>
        <v>17232.5</v>
      </c>
      <c r="Q1863" s="451">
        <f t="shared" si="722"/>
        <v>344650</v>
      </c>
    </row>
    <row r="1864" spans="1:17" ht="99" customHeight="1">
      <c r="A1864" s="500"/>
      <c r="B1864" s="44">
        <v>71953000</v>
      </c>
      <c r="C1864" s="45" t="s">
        <v>12</v>
      </c>
      <c r="D1864" s="144"/>
      <c r="E1864" s="144"/>
      <c r="F1864" s="147"/>
      <c r="G1864" s="147"/>
      <c r="H1864" s="149"/>
      <c r="I1864" s="146"/>
      <c r="J1864" s="423" t="s">
        <v>352</v>
      </c>
      <c r="K1864" s="67" t="s">
        <v>185</v>
      </c>
      <c r="L1864" s="198">
        <v>20000</v>
      </c>
      <c r="M1864" s="198">
        <f>L1864</f>
        <v>20000</v>
      </c>
      <c r="N1864" s="198"/>
      <c r="O1864" s="416"/>
      <c r="P1864" s="416"/>
      <c r="Q1864" s="451">
        <f t="shared" si="722"/>
        <v>20000</v>
      </c>
    </row>
    <row r="1865" spans="1:17" ht="15.75" customHeight="1">
      <c r="A1865" s="498">
        <v>6</v>
      </c>
      <c r="B1865" s="44">
        <v>71953000</v>
      </c>
      <c r="C1865" s="45" t="s">
        <v>12</v>
      </c>
      <c r="D1865" s="45" t="s">
        <v>12</v>
      </c>
      <c r="E1865" s="45" t="s">
        <v>67</v>
      </c>
      <c r="F1865" s="146" t="s">
        <v>252</v>
      </c>
      <c r="G1865" s="147" t="s">
        <v>38</v>
      </c>
      <c r="H1865" s="198">
        <v>775.2</v>
      </c>
      <c r="I1865" s="146">
        <v>31</v>
      </c>
      <c r="J1865" s="148" t="s">
        <v>43</v>
      </c>
      <c r="K1865" s="147" t="s">
        <v>2</v>
      </c>
      <c r="L1865" s="198">
        <f>L1866+L1867</f>
        <v>73590</v>
      </c>
      <c r="M1865" s="198">
        <f t="shared" ref="M1865:P1865" si="725">M1866+M1867</f>
        <v>20000</v>
      </c>
      <c r="N1865" s="198">
        <f t="shared" si="725"/>
        <v>0</v>
      </c>
      <c r="O1865" s="198">
        <f t="shared" si="725"/>
        <v>50910.5</v>
      </c>
      <c r="P1865" s="198">
        <f t="shared" si="725"/>
        <v>2679.5</v>
      </c>
      <c r="Q1865" s="451">
        <f t="shared" si="722"/>
        <v>73590</v>
      </c>
    </row>
    <row r="1866" spans="1:17" ht="51.75" customHeight="1">
      <c r="A1866" s="499"/>
      <c r="B1866" s="44">
        <v>71953000</v>
      </c>
      <c r="C1866" s="45" t="s">
        <v>12</v>
      </c>
      <c r="D1866" s="144"/>
      <c r="E1866" s="144"/>
      <c r="F1866" s="147"/>
      <c r="G1866" s="147"/>
      <c r="H1866" s="149"/>
      <c r="I1866" s="146"/>
      <c r="J1866" s="423" t="s">
        <v>48</v>
      </c>
      <c r="K1866" s="150" t="s">
        <v>40</v>
      </c>
      <c r="L1866" s="415">
        <v>53590</v>
      </c>
      <c r="M1866" s="198">
        <v>0</v>
      </c>
      <c r="N1866" s="198"/>
      <c r="O1866" s="403">
        <f>L1866*0.95</f>
        <v>50910.5</v>
      </c>
      <c r="P1866" s="403">
        <f>L1866*0.05</f>
        <v>2679.5</v>
      </c>
      <c r="Q1866" s="451">
        <f t="shared" si="722"/>
        <v>53590</v>
      </c>
    </row>
    <row r="1867" spans="1:17" ht="85.15" customHeight="1">
      <c r="A1867" s="500"/>
      <c r="B1867" s="44">
        <v>71953000</v>
      </c>
      <c r="C1867" s="45" t="s">
        <v>12</v>
      </c>
      <c r="D1867" s="144"/>
      <c r="E1867" s="144"/>
      <c r="F1867" s="147"/>
      <c r="G1867" s="147"/>
      <c r="H1867" s="149"/>
      <c r="I1867" s="146"/>
      <c r="J1867" s="423" t="s">
        <v>352</v>
      </c>
      <c r="K1867" s="67" t="s">
        <v>185</v>
      </c>
      <c r="L1867" s="198">
        <v>20000</v>
      </c>
      <c r="M1867" s="198">
        <f>L1867</f>
        <v>20000</v>
      </c>
      <c r="N1867" s="198"/>
      <c r="O1867" s="416"/>
      <c r="P1867" s="416"/>
      <c r="Q1867" s="451">
        <f t="shared" si="722"/>
        <v>20000</v>
      </c>
    </row>
    <row r="1868" spans="1:17" ht="15.75" customHeight="1">
      <c r="A1868" s="498">
        <v>7</v>
      </c>
      <c r="B1868" s="44">
        <v>71953000</v>
      </c>
      <c r="C1868" s="45" t="s">
        <v>12</v>
      </c>
      <c r="D1868" s="45" t="s">
        <v>12</v>
      </c>
      <c r="E1868" s="45" t="s">
        <v>51</v>
      </c>
      <c r="F1868" s="146">
        <v>4</v>
      </c>
      <c r="G1868" s="147" t="s">
        <v>38</v>
      </c>
      <c r="H1868" s="198">
        <v>1622.7</v>
      </c>
      <c r="I1868" s="146">
        <v>32</v>
      </c>
      <c r="J1868" s="148" t="s">
        <v>43</v>
      </c>
      <c r="K1868" s="147" t="s">
        <v>2</v>
      </c>
      <c r="L1868" s="198">
        <f>L1869+L1870</f>
        <v>179100</v>
      </c>
      <c r="M1868" s="198">
        <f t="shared" ref="M1868:P1868" si="726">M1869+M1870</f>
        <v>20000</v>
      </c>
      <c r="N1868" s="198">
        <f t="shared" si="726"/>
        <v>0</v>
      </c>
      <c r="O1868" s="198">
        <f t="shared" si="726"/>
        <v>151145</v>
      </c>
      <c r="P1868" s="198">
        <f t="shared" si="726"/>
        <v>7955</v>
      </c>
      <c r="Q1868" s="451">
        <f t="shared" si="722"/>
        <v>179100</v>
      </c>
    </row>
    <row r="1869" spans="1:17" ht="51.75" customHeight="1">
      <c r="A1869" s="499"/>
      <c r="B1869" s="44">
        <v>71953000</v>
      </c>
      <c r="C1869" s="45" t="s">
        <v>12</v>
      </c>
      <c r="D1869" s="144"/>
      <c r="E1869" s="144"/>
      <c r="F1869" s="147"/>
      <c r="G1869" s="147"/>
      <c r="H1869" s="149"/>
      <c r="I1869" s="146"/>
      <c r="J1869" s="423" t="s">
        <v>48</v>
      </c>
      <c r="K1869" s="150" t="s">
        <v>40</v>
      </c>
      <c r="L1869" s="415">
        <v>159100</v>
      </c>
      <c r="M1869" s="198">
        <v>0</v>
      </c>
      <c r="N1869" s="198"/>
      <c r="O1869" s="403">
        <f>L1869*0.95</f>
        <v>151145</v>
      </c>
      <c r="P1869" s="403">
        <f>L1869*0.05</f>
        <v>7955</v>
      </c>
      <c r="Q1869" s="451">
        <f t="shared" si="722"/>
        <v>159100</v>
      </c>
    </row>
    <row r="1870" spans="1:17" ht="102.75" customHeight="1">
      <c r="A1870" s="500"/>
      <c r="B1870" s="44">
        <v>71953000</v>
      </c>
      <c r="C1870" s="45" t="s">
        <v>12</v>
      </c>
      <c r="D1870" s="144"/>
      <c r="E1870" s="144"/>
      <c r="F1870" s="147"/>
      <c r="G1870" s="147"/>
      <c r="H1870" s="149"/>
      <c r="I1870" s="146"/>
      <c r="J1870" s="423" t="s">
        <v>352</v>
      </c>
      <c r="K1870" s="67" t="s">
        <v>185</v>
      </c>
      <c r="L1870" s="198">
        <v>20000</v>
      </c>
      <c r="M1870" s="198">
        <f>L1870</f>
        <v>20000</v>
      </c>
      <c r="N1870" s="198"/>
      <c r="O1870" s="416"/>
      <c r="P1870" s="416"/>
      <c r="Q1870" s="451">
        <f t="shared" si="722"/>
        <v>20000</v>
      </c>
    </row>
    <row r="1871" spans="1:17" ht="15.75" customHeight="1">
      <c r="A1871" s="557" t="s">
        <v>308</v>
      </c>
      <c r="B1871" s="558"/>
      <c r="C1871" s="558"/>
      <c r="D1871" s="558"/>
      <c r="E1871" s="559"/>
      <c r="F1871" s="49">
        <v>5</v>
      </c>
      <c r="G1871" s="431" t="s">
        <v>2</v>
      </c>
      <c r="H1871" s="63">
        <f>H1878+H1882+H1873+H1884+H1890</f>
        <v>22234.350000000002</v>
      </c>
      <c r="I1871" s="49">
        <f>I1878+I1882+I1873+I1884+I1890</f>
        <v>1174</v>
      </c>
      <c r="J1871" s="431" t="s">
        <v>2</v>
      </c>
      <c r="K1871" s="431" t="s">
        <v>2</v>
      </c>
      <c r="L1871" s="63">
        <f>L1878+L1882+L1873+L1884+L1890</f>
        <v>65562445</v>
      </c>
      <c r="M1871" s="63">
        <f t="shared" ref="M1871:P1871" si="727">M1878+M1882+M1873+M1884+M1890</f>
        <v>65562445</v>
      </c>
      <c r="N1871" s="63">
        <f t="shared" si="727"/>
        <v>0</v>
      </c>
      <c r="O1871" s="63">
        <f>O1878+O1882+O1873+O1884+O1890+O1872</f>
        <v>0</v>
      </c>
      <c r="P1871" s="63">
        <f t="shared" si="727"/>
        <v>0</v>
      </c>
      <c r="Q1871" s="451">
        <f t="shared" si="722"/>
        <v>65562445</v>
      </c>
    </row>
    <row r="1872" spans="1:17" ht="15.75" customHeight="1">
      <c r="A1872" s="431"/>
      <c r="B1872" s="481" t="s">
        <v>264</v>
      </c>
      <c r="C1872" s="482"/>
      <c r="D1872" s="482"/>
      <c r="E1872" s="482"/>
      <c r="F1872" s="482"/>
      <c r="G1872" s="482"/>
      <c r="H1872" s="482"/>
      <c r="I1872" s="483"/>
      <c r="J1872" s="431" t="s">
        <v>2</v>
      </c>
      <c r="K1872" s="50" t="s">
        <v>2</v>
      </c>
      <c r="L1872" s="403"/>
      <c r="M1872" s="403"/>
      <c r="N1872" s="403"/>
      <c r="O1872" s="403">
        <v>0</v>
      </c>
      <c r="P1872" s="403"/>
      <c r="Q1872" s="451">
        <f t="shared" si="722"/>
        <v>0</v>
      </c>
    </row>
    <row r="1873" spans="1:17" ht="15.75" customHeight="1">
      <c r="A1873" s="480">
        <v>1</v>
      </c>
      <c r="B1873" s="44">
        <v>71955000</v>
      </c>
      <c r="C1873" s="211" t="s">
        <v>11</v>
      </c>
      <c r="D1873" s="211" t="s">
        <v>11</v>
      </c>
      <c r="E1873" s="211" t="s">
        <v>47</v>
      </c>
      <c r="F1873" s="49">
        <v>20</v>
      </c>
      <c r="G1873" s="50" t="s">
        <v>38</v>
      </c>
      <c r="H1873" s="63">
        <v>3279.5</v>
      </c>
      <c r="I1873" s="49">
        <v>175</v>
      </c>
      <c r="J1873" s="423" t="s">
        <v>39</v>
      </c>
      <c r="K1873" s="179" t="s">
        <v>2</v>
      </c>
      <c r="L1873" s="162">
        <f>L1874+L1875+L1876+L1877</f>
        <v>12146037</v>
      </c>
      <c r="M1873" s="162">
        <f t="shared" ref="M1873:P1873" si="728">M1874+M1875+M1876+M1877</f>
        <v>12146037</v>
      </c>
      <c r="N1873" s="162">
        <f t="shared" si="728"/>
        <v>0</v>
      </c>
      <c r="O1873" s="162">
        <f t="shared" si="728"/>
        <v>0</v>
      </c>
      <c r="P1873" s="162">
        <f t="shared" si="728"/>
        <v>0</v>
      </c>
      <c r="Q1873" s="451">
        <f t="shared" si="722"/>
        <v>12146037</v>
      </c>
    </row>
    <row r="1874" spans="1:17" ht="15.75" customHeight="1">
      <c r="A1874" s="480"/>
      <c r="B1874" s="44">
        <v>71955000</v>
      </c>
      <c r="C1874" s="211" t="s">
        <v>11</v>
      </c>
      <c r="D1874" s="211"/>
      <c r="E1874" s="211"/>
      <c r="F1874" s="49"/>
      <c r="G1874" s="167"/>
      <c r="H1874" s="177"/>
      <c r="I1874" s="49"/>
      <c r="J1874" s="423" t="s">
        <v>98</v>
      </c>
      <c r="K1874" s="179">
        <v>10</v>
      </c>
      <c r="L1874" s="63">
        <v>3772170</v>
      </c>
      <c r="M1874" s="63">
        <v>3772170</v>
      </c>
      <c r="N1874" s="412"/>
      <c r="O1874" s="162"/>
      <c r="P1874" s="412"/>
      <c r="Q1874" s="451">
        <f t="shared" si="722"/>
        <v>3772170</v>
      </c>
    </row>
    <row r="1875" spans="1:17" ht="31.5" customHeight="1">
      <c r="A1875" s="480"/>
      <c r="B1875" s="44">
        <v>71955000</v>
      </c>
      <c r="C1875" s="211" t="s">
        <v>11</v>
      </c>
      <c r="D1875" s="211"/>
      <c r="E1875" s="211"/>
      <c r="F1875" s="49"/>
      <c r="G1875" s="167"/>
      <c r="H1875" s="177"/>
      <c r="I1875" s="49"/>
      <c r="J1875" s="423" t="s">
        <v>112</v>
      </c>
      <c r="K1875" s="67" t="s">
        <v>113</v>
      </c>
      <c r="L1875" s="63">
        <v>4392418</v>
      </c>
      <c r="M1875" s="63">
        <v>4392418</v>
      </c>
      <c r="N1875" s="412"/>
      <c r="O1875" s="162"/>
      <c r="P1875" s="412"/>
      <c r="Q1875" s="451">
        <f t="shared" si="722"/>
        <v>4392418</v>
      </c>
    </row>
    <row r="1876" spans="1:17" ht="31.5" customHeight="1">
      <c r="A1876" s="480"/>
      <c r="B1876" s="44">
        <v>71955000</v>
      </c>
      <c r="C1876" s="211" t="s">
        <v>11</v>
      </c>
      <c r="D1876" s="211"/>
      <c r="E1876" s="211"/>
      <c r="F1876" s="49"/>
      <c r="G1876" s="167"/>
      <c r="H1876" s="177"/>
      <c r="I1876" s="49"/>
      <c r="J1876" s="423" t="s">
        <v>105</v>
      </c>
      <c r="K1876" s="67" t="s">
        <v>106</v>
      </c>
      <c r="L1876" s="63">
        <v>3096984</v>
      </c>
      <c r="M1876" s="63">
        <v>3096984</v>
      </c>
      <c r="N1876" s="412"/>
      <c r="O1876" s="162"/>
      <c r="P1876" s="412"/>
      <c r="Q1876" s="451">
        <f t="shared" si="722"/>
        <v>3096984</v>
      </c>
    </row>
    <row r="1877" spans="1:17" ht="31.5" customHeight="1">
      <c r="A1877" s="480"/>
      <c r="B1877" s="44">
        <v>71955000</v>
      </c>
      <c r="C1877" s="211" t="s">
        <v>11</v>
      </c>
      <c r="D1877" s="211"/>
      <c r="E1877" s="211"/>
      <c r="F1877" s="49"/>
      <c r="G1877" s="167"/>
      <c r="H1877" s="177"/>
      <c r="I1877" s="49"/>
      <c r="J1877" s="423" t="s">
        <v>107</v>
      </c>
      <c r="K1877" s="67" t="s">
        <v>108</v>
      </c>
      <c r="L1877" s="63">
        <v>884465</v>
      </c>
      <c r="M1877" s="63">
        <v>884465</v>
      </c>
      <c r="N1877" s="162"/>
      <c r="O1877" s="162"/>
      <c r="P1877" s="162"/>
      <c r="Q1877" s="451">
        <f t="shared" si="722"/>
        <v>884465</v>
      </c>
    </row>
    <row r="1878" spans="1:17" ht="15.75" customHeight="1">
      <c r="A1878" s="480">
        <v>2</v>
      </c>
      <c r="B1878" s="44">
        <v>71955000</v>
      </c>
      <c r="C1878" s="211" t="s">
        <v>11</v>
      </c>
      <c r="D1878" s="211" t="s">
        <v>11</v>
      </c>
      <c r="E1878" s="211" t="s">
        <v>47</v>
      </c>
      <c r="F1878" s="49">
        <v>30</v>
      </c>
      <c r="G1878" s="50" t="s">
        <v>38</v>
      </c>
      <c r="H1878" s="63">
        <v>6591.4</v>
      </c>
      <c r="I1878" s="49">
        <v>345</v>
      </c>
      <c r="J1878" s="423" t="s">
        <v>39</v>
      </c>
      <c r="K1878" s="50" t="s">
        <v>2</v>
      </c>
      <c r="L1878" s="162">
        <f>L1879+L1880+L1881</f>
        <v>16425050</v>
      </c>
      <c r="M1878" s="162">
        <f t="shared" ref="M1878:P1878" si="729">M1879+M1880+M1881</f>
        <v>16425050</v>
      </c>
      <c r="N1878" s="162">
        <f t="shared" si="729"/>
        <v>0</v>
      </c>
      <c r="O1878" s="162">
        <f t="shared" si="729"/>
        <v>0</v>
      </c>
      <c r="P1878" s="162">
        <f t="shared" si="729"/>
        <v>0</v>
      </c>
      <c r="Q1878" s="451">
        <f t="shared" si="722"/>
        <v>16425050</v>
      </c>
    </row>
    <row r="1879" spans="1:17" ht="31.5" customHeight="1">
      <c r="A1879" s="480"/>
      <c r="B1879" s="44">
        <v>71955000</v>
      </c>
      <c r="C1879" s="211" t="s">
        <v>11</v>
      </c>
      <c r="D1879" s="211"/>
      <c r="E1879" s="211"/>
      <c r="F1879" s="49"/>
      <c r="G1879" s="167"/>
      <c r="H1879" s="177"/>
      <c r="I1879" s="49"/>
      <c r="J1879" s="423" t="s">
        <v>112</v>
      </c>
      <c r="K1879" s="67" t="s">
        <v>113</v>
      </c>
      <c r="L1879" s="63">
        <v>8567906</v>
      </c>
      <c r="M1879" s="63">
        <v>8567906</v>
      </c>
      <c r="N1879" s="412"/>
      <c r="O1879" s="162"/>
      <c r="P1879" s="412"/>
      <c r="Q1879" s="451">
        <f t="shared" si="722"/>
        <v>8567906</v>
      </c>
    </row>
    <row r="1880" spans="1:17" ht="31.5" customHeight="1">
      <c r="A1880" s="480"/>
      <c r="B1880" s="44">
        <v>71955000</v>
      </c>
      <c r="C1880" s="211" t="s">
        <v>11</v>
      </c>
      <c r="D1880" s="211"/>
      <c r="E1880" s="211"/>
      <c r="F1880" s="49"/>
      <c r="G1880" s="167"/>
      <c r="H1880" s="177"/>
      <c r="I1880" s="49"/>
      <c r="J1880" s="423" t="s">
        <v>105</v>
      </c>
      <c r="K1880" s="67" t="s">
        <v>106</v>
      </c>
      <c r="L1880" s="63">
        <v>6085684</v>
      </c>
      <c r="M1880" s="63">
        <v>6085684</v>
      </c>
      <c r="N1880" s="412"/>
      <c r="O1880" s="162"/>
      <c r="P1880" s="412"/>
      <c r="Q1880" s="451">
        <f t="shared" si="722"/>
        <v>6085684</v>
      </c>
    </row>
    <row r="1881" spans="1:17" ht="31.5" customHeight="1">
      <c r="A1881" s="480"/>
      <c r="B1881" s="44">
        <v>71955000</v>
      </c>
      <c r="C1881" s="211" t="s">
        <v>11</v>
      </c>
      <c r="D1881" s="211"/>
      <c r="E1881" s="211"/>
      <c r="F1881" s="49"/>
      <c r="G1881" s="167"/>
      <c r="H1881" s="177"/>
      <c r="I1881" s="49"/>
      <c r="J1881" s="423" t="s">
        <v>107</v>
      </c>
      <c r="K1881" s="67" t="s">
        <v>108</v>
      </c>
      <c r="L1881" s="63">
        <v>1771460</v>
      </c>
      <c r="M1881" s="63">
        <v>1771460</v>
      </c>
      <c r="N1881" s="412"/>
      <c r="O1881" s="162"/>
      <c r="P1881" s="412"/>
      <c r="Q1881" s="451">
        <f t="shared" si="722"/>
        <v>1771460</v>
      </c>
    </row>
    <row r="1882" spans="1:17" ht="15.75" customHeight="1">
      <c r="A1882" s="480">
        <v>3</v>
      </c>
      <c r="B1882" s="44">
        <v>71955000</v>
      </c>
      <c r="C1882" s="211" t="s">
        <v>11</v>
      </c>
      <c r="D1882" s="211" t="s">
        <v>11</v>
      </c>
      <c r="E1882" s="211" t="s">
        <v>49</v>
      </c>
      <c r="F1882" s="49">
        <v>17</v>
      </c>
      <c r="G1882" s="50" t="s">
        <v>38</v>
      </c>
      <c r="H1882" s="63">
        <v>5748.59</v>
      </c>
      <c r="I1882" s="49">
        <v>322</v>
      </c>
      <c r="J1882" s="423" t="s">
        <v>39</v>
      </c>
      <c r="K1882" s="50" t="s">
        <v>2</v>
      </c>
      <c r="L1882" s="162">
        <f>L1883</f>
        <v>6607789</v>
      </c>
      <c r="M1882" s="162">
        <f t="shared" ref="M1882:P1882" si="730">M1883</f>
        <v>6607789</v>
      </c>
      <c r="N1882" s="162">
        <f t="shared" si="730"/>
        <v>0</v>
      </c>
      <c r="O1882" s="162">
        <f t="shared" si="730"/>
        <v>0</v>
      </c>
      <c r="P1882" s="162">
        <f t="shared" si="730"/>
        <v>0</v>
      </c>
      <c r="Q1882" s="451">
        <f t="shared" si="722"/>
        <v>6607789</v>
      </c>
    </row>
    <row r="1883" spans="1:17" ht="15.75" customHeight="1">
      <c r="A1883" s="480"/>
      <c r="B1883" s="44">
        <v>71955000</v>
      </c>
      <c r="C1883" s="211" t="s">
        <v>11</v>
      </c>
      <c r="D1883" s="211"/>
      <c r="E1883" s="211"/>
      <c r="F1883" s="49"/>
      <c r="G1883" s="167"/>
      <c r="H1883" s="177"/>
      <c r="I1883" s="49"/>
      <c r="J1883" s="423" t="s">
        <v>98</v>
      </c>
      <c r="K1883" s="179">
        <v>10</v>
      </c>
      <c r="L1883" s="63">
        <v>6607789</v>
      </c>
      <c r="M1883" s="63">
        <v>6607789</v>
      </c>
      <c r="N1883" s="162"/>
      <c r="O1883" s="162"/>
      <c r="P1883" s="162"/>
      <c r="Q1883" s="451">
        <f t="shared" si="722"/>
        <v>6607789</v>
      </c>
    </row>
    <row r="1884" spans="1:17" ht="15.75" customHeight="1">
      <c r="A1884" s="465">
        <v>4</v>
      </c>
      <c r="B1884" s="44">
        <v>71955000</v>
      </c>
      <c r="C1884" s="211" t="s">
        <v>11</v>
      </c>
      <c r="D1884" s="211" t="s">
        <v>11</v>
      </c>
      <c r="E1884" s="211" t="s">
        <v>65</v>
      </c>
      <c r="F1884" s="49">
        <v>125</v>
      </c>
      <c r="G1884" s="50" t="s">
        <v>38</v>
      </c>
      <c r="H1884" s="63">
        <v>4163.66</v>
      </c>
      <c r="I1884" s="49">
        <v>193</v>
      </c>
      <c r="J1884" s="423" t="s">
        <v>39</v>
      </c>
      <c r="K1884" s="50" t="s">
        <v>2</v>
      </c>
      <c r="L1884" s="162">
        <f>L1885+L1886+L1887+L1888+L1889</f>
        <v>17937064</v>
      </c>
      <c r="M1884" s="162">
        <f t="shared" ref="M1884:P1884" si="731">M1885+M1886+M1887+M1888+M1889</f>
        <v>17937064</v>
      </c>
      <c r="N1884" s="162">
        <f t="shared" si="731"/>
        <v>0</v>
      </c>
      <c r="O1884" s="162">
        <f t="shared" si="731"/>
        <v>0</v>
      </c>
      <c r="P1884" s="162">
        <f t="shared" si="731"/>
        <v>0</v>
      </c>
      <c r="Q1884" s="451">
        <f t="shared" si="722"/>
        <v>17937064</v>
      </c>
    </row>
    <row r="1885" spans="1:17" ht="15.75" customHeight="1">
      <c r="A1885" s="466"/>
      <c r="B1885" s="44">
        <v>71955000</v>
      </c>
      <c r="C1885" s="211" t="s">
        <v>11</v>
      </c>
      <c r="D1885" s="211"/>
      <c r="E1885" s="211"/>
      <c r="F1885" s="49"/>
      <c r="G1885" s="167"/>
      <c r="H1885" s="177"/>
      <c r="I1885" s="49"/>
      <c r="J1885" s="423" t="s">
        <v>101</v>
      </c>
      <c r="K1885" s="67" t="s">
        <v>102</v>
      </c>
      <c r="L1885" s="162">
        <v>5274586</v>
      </c>
      <c r="M1885" s="162">
        <f t="shared" ref="M1885:M1895" si="732">L1885</f>
        <v>5274586</v>
      </c>
      <c r="N1885" s="412"/>
      <c r="O1885" s="162"/>
      <c r="P1885" s="412"/>
      <c r="Q1885" s="451">
        <f t="shared" si="722"/>
        <v>5274586</v>
      </c>
    </row>
    <row r="1886" spans="1:17" ht="15.75" customHeight="1">
      <c r="A1886" s="466"/>
      <c r="B1886" s="44">
        <v>71955000</v>
      </c>
      <c r="C1886" s="211" t="s">
        <v>11</v>
      </c>
      <c r="D1886" s="211"/>
      <c r="E1886" s="211"/>
      <c r="F1886" s="49"/>
      <c r="G1886" s="167"/>
      <c r="H1886" s="177"/>
      <c r="I1886" s="49"/>
      <c r="J1886" s="423" t="s">
        <v>98</v>
      </c>
      <c r="K1886" s="179">
        <v>10</v>
      </c>
      <c r="L1886" s="162">
        <v>4169713</v>
      </c>
      <c r="M1886" s="162">
        <f t="shared" si="732"/>
        <v>4169713</v>
      </c>
      <c r="N1886" s="412"/>
      <c r="O1886" s="162"/>
      <c r="P1886" s="412"/>
      <c r="Q1886" s="451">
        <f t="shared" si="722"/>
        <v>4169713</v>
      </c>
    </row>
    <row r="1887" spans="1:17" ht="31.5" customHeight="1">
      <c r="A1887" s="466"/>
      <c r="B1887" s="44">
        <v>71955000</v>
      </c>
      <c r="C1887" s="211" t="s">
        <v>11</v>
      </c>
      <c r="D1887" s="211"/>
      <c r="E1887" s="211"/>
      <c r="F1887" s="49"/>
      <c r="G1887" s="167"/>
      <c r="H1887" s="177"/>
      <c r="I1887" s="49"/>
      <c r="J1887" s="423" t="s">
        <v>112</v>
      </c>
      <c r="K1887" s="67" t="s">
        <v>113</v>
      </c>
      <c r="L1887" s="162">
        <v>4352643</v>
      </c>
      <c r="M1887" s="162">
        <f t="shared" si="732"/>
        <v>4352643</v>
      </c>
      <c r="N1887" s="412"/>
      <c r="O1887" s="162"/>
      <c r="P1887" s="412"/>
      <c r="Q1887" s="451">
        <f t="shared" si="722"/>
        <v>4352643</v>
      </c>
    </row>
    <row r="1888" spans="1:17" ht="31.5" customHeight="1">
      <c r="A1888" s="466"/>
      <c r="B1888" s="44">
        <v>71955000</v>
      </c>
      <c r="C1888" s="211" t="s">
        <v>11</v>
      </c>
      <c r="D1888" s="211"/>
      <c r="E1888" s="211"/>
      <c r="F1888" s="49"/>
      <c r="G1888" s="167"/>
      <c r="H1888" s="177"/>
      <c r="I1888" s="49"/>
      <c r="J1888" s="423" t="s">
        <v>105</v>
      </c>
      <c r="K1888" s="67" t="s">
        <v>106</v>
      </c>
      <c r="L1888" s="162">
        <v>3196200</v>
      </c>
      <c r="M1888" s="162">
        <f t="shared" si="732"/>
        <v>3196200</v>
      </c>
      <c r="N1888" s="412"/>
      <c r="O1888" s="162"/>
      <c r="P1888" s="412"/>
      <c r="Q1888" s="451">
        <f t="shared" si="722"/>
        <v>3196200</v>
      </c>
    </row>
    <row r="1889" spans="1:17" ht="31.5" customHeight="1">
      <c r="A1889" s="467"/>
      <c r="B1889" s="44">
        <v>71955000</v>
      </c>
      <c r="C1889" s="211" t="s">
        <v>11</v>
      </c>
      <c r="D1889" s="211"/>
      <c r="E1889" s="211"/>
      <c r="F1889" s="49"/>
      <c r="G1889" s="167"/>
      <c r="H1889" s="177"/>
      <c r="I1889" s="49"/>
      <c r="J1889" s="423" t="s">
        <v>107</v>
      </c>
      <c r="K1889" s="67" t="s">
        <v>108</v>
      </c>
      <c r="L1889" s="162">
        <v>943922</v>
      </c>
      <c r="M1889" s="162">
        <f t="shared" si="732"/>
        <v>943922</v>
      </c>
      <c r="N1889" s="412"/>
      <c r="O1889" s="162"/>
      <c r="P1889" s="412"/>
      <c r="Q1889" s="451">
        <f t="shared" si="722"/>
        <v>943922</v>
      </c>
    </row>
    <row r="1890" spans="1:17" ht="15.75" customHeight="1">
      <c r="A1890" s="465">
        <v>5</v>
      </c>
      <c r="B1890" s="44">
        <v>71955000</v>
      </c>
      <c r="C1890" s="211" t="s">
        <v>11</v>
      </c>
      <c r="D1890" s="211" t="s">
        <v>11</v>
      </c>
      <c r="E1890" s="211" t="s">
        <v>314</v>
      </c>
      <c r="F1890" s="49">
        <v>2</v>
      </c>
      <c r="G1890" s="50" t="s">
        <v>38</v>
      </c>
      <c r="H1890" s="63">
        <v>2451.1999999999998</v>
      </c>
      <c r="I1890" s="49">
        <v>139</v>
      </c>
      <c r="J1890" s="423" t="s">
        <v>39</v>
      </c>
      <c r="K1890" s="50" t="s">
        <v>2</v>
      </c>
      <c r="L1890" s="162">
        <f>L1891+L1892+L1893+L1894+L1895</f>
        <v>12446505</v>
      </c>
      <c r="M1890" s="162">
        <f t="shared" ref="M1890:P1890" si="733">M1891+M1892+M1893+M1894+M1895</f>
        <v>12446505</v>
      </c>
      <c r="N1890" s="162">
        <f t="shared" si="733"/>
        <v>0</v>
      </c>
      <c r="O1890" s="162">
        <f t="shared" si="733"/>
        <v>0</v>
      </c>
      <c r="P1890" s="162">
        <f t="shared" si="733"/>
        <v>0</v>
      </c>
      <c r="Q1890" s="451">
        <f t="shared" si="722"/>
        <v>12446505</v>
      </c>
    </row>
    <row r="1891" spans="1:17" ht="15.75" customHeight="1">
      <c r="A1891" s="466"/>
      <c r="B1891" s="44">
        <v>71955000</v>
      </c>
      <c r="C1891" s="211" t="s">
        <v>11</v>
      </c>
      <c r="D1891" s="211"/>
      <c r="E1891" s="211"/>
      <c r="F1891" s="49"/>
      <c r="G1891" s="167"/>
      <c r="H1891" s="177"/>
      <c r="I1891" s="49"/>
      <c r="J1891" s="423" t="s">
        <v>101</v>
      </c>
      <c r="K1891" s="67" t="s">
        <v>102</v>
      </c>
      <c r="L1891" s="162">
        <v>3186405</v>
      </c>
      <c r="M1891" s="162">
        <f t="shared" si="732"/>
        <v>3186405</v>
      </c>
      <c r="N1891" s="412"/>
      <c r="O1891" s="162"/>
      <c r="P1891" s="412"/>
      <c r="Q1891" s="451">
        <f t="shared" si="722"/>
        <v>3186405</v>
      </c>
    </row>
    <row r="1892" spans="1:17" ht="15.75" customHeight="1">
      <c r="A1892" s="466"/>
      <c r="B1892" s="44">
        <v>71955000</v>
      </c>
      <c r="C1892" s="211" t="s">
        <v>11</v>
      </c>
      <c r="D1892" s="211"/>
      <c r="E1892" s="211"/>
      <c r="F1892" s="49"/>
      <c r="G1892" s="167"/>
      <c r="H1892" s="177"/>
      <c r="I1892" s="49"/>
      <c r="J1892" s="423" t="s">
        <v>98</v>
      </c>
      <c r="K1892" s="179">
        <v>10</v>
      </c>
      <c r="L1892" s="162">
        <v>2823476</v>
      </c>
      <c r="M1892" s="162">
        <f t="shared" si="732"/>
        <v>2823476</v>
      </c>
      <c r="N1892" s="412"/>
      <c r="O1892" s="162"/>
      <c r="P1892" s="412"/>
      <c r="Q1892" s="451">
        <f t="shared" si="722"/>
        <v>2823476</v>
      </c>
    </row>
    <row r="1893" spans="1:17" ht="31.5" customHeight="1">
      <c r="A1893" s="466"/>
      <c r="B1893" s="44">
        <v>71955000</v>
      </c>
      <c r="C1893" s="211" t="s">
        <v>11</v>
      </c>
      <c r="D1893" s="211"/>
      <c r="E1893" s="211"/>
      <c r="F1893" s="49"/>
      <c r="G1893" s="167"/>
      <c r="H1893" s="177"/>
      <c r="I1893" s="49"/>
      <c r="J1893" s="423" t="s">
        <v>112</v>
      </c>
      <c r="K1893" s="67" t="s">
        <v>113</v>
      </c>
      <c r="L1893" s="162">
        <v>3355563</v>
      </c>
      <c r="M1893" s="162">
        <f t="shared" si="732"/>
        <v>3355563</v>
      </c>
      <c r="N1893" s="412"/>
      <c r="O1893" s="162"/>
      <c r="P1893" s="412"/>
      <c r="Q1893" s="451">
        <f t="shared" si="722"/>
        <v>3355563</v>
      </c>
    </row>
    <row r="1894" spans="1:17" ht="31.5" customHeight="1">
      <c r="A1894" s="466"/>
      <c r="B1894" s="44">
        <v>71955000</v>
      </c>
      <c r="C1894" s="211" t="s">
        <v>11</v>
      </c>
      <c r="D1894" s="211"/>
      <c r="E1894" s="211"/>
      <c r="F1894" s="49"/>
      <c r="G1894" s="167"/>
      <c r="H1894" s="177"/>
      <c r="I1894" s="49"/>
      <c r="J1894" s="423" t="s">
        <v>105</v>
      </c>
      <c r="K1894" s="67" t="s">
        <v>106</v>
      </c>
      <c r="L1894" s="162">
        <v>2405925</v>
      </c>
      <c r="M1894" s="162">
        <f t="shared" si="732"/>
        <v>2405925</v>
      </c>
      <c r="N1894" s="412"/>
      <c r="O1894" s="162"/>
      <c r="P1894" s="412"/>
      <c r="Q1894" s="451">
        <f t="shared" si="722"/>
        <v>2405925</v>
      </c>
    </row>
    <row r="1895" spans="1:17" ht="31.5" customHeight="1">
      <c r="A1895" s="467"/>
      <c r="B1895" s="44">
        <v>71955000</v>
      </c>
      <c r="C1895" s="211" t="s">
        <v>11</v>
      </c>
      <c r="D1895" s="211"/>
      <c r="E1895" s="211"/>
      <c r="F1895" s="49"/>
      <c r="G1895" s="167"/>
      <c r="H1895" s="177"/>
      <c r="I1895" s="49"/>
      <c r="J1895" s="423" t="s">
        <v>107</v>
      </c>
      <c r="K1895" s="67" t="s">
        <v>108</v>
      </c>
      <c r="L1895" s="162">
        <v>675136</v>
      </c>
      <c r="M1895" s="162">
        <f t="shared" si="732"/>
        <v>675136</v>
      </c>
      <c r="N1895" s="412"/>
      <c r="O1895" s="162"/>
      <c r="P1895" s="412"/>
      <c r="Q1895" s="451">
        <f t="shared" si="722"/>
        <v>675136</v>
      </c>
    </row>
    <row r="1896" spans="1:17" ht="15.75" customHeight="1">
      <c r="A1896" s="481" t="s">
        <v>309</v>
      </c>
      <c r="B1896" s="482"/>
      <c r="C1896" s="482"/>
      <c r="D1896" s="482"/>
      <c r="E1896" s="483"/>
      <c r="F1896" s="49">
        <v>66</v>
      </c>
      <c r="G1896" s="431" t="s">
        <v>2</v>
      </c>
      <c r="H1896" s="261">
        <f>H1898+H1901+H1904+H1907+H1910+H1913+H1919+H1923+H1927+H1931+H1935+H1938+H1943+H1946+H1949+H1953+H1957+H1961+H1965+H1969+H1973+H1977+H1980+H1984+H1989+H1994+H2001+H2004+H2009+H2014+H2017+H2020+H2023+H2026+H2029+H2032+H2035+H2038+H2041+H2044+H2047+H2050+H2053+H2056+H2059+H2062+H2065+H2068+H2071+H2074+H2077+H2080+H2083+H2086+H2089+H2092+H2095+H2098+H2101+H2104+H2107+H2110+H2113+H2116+H2119+H2122</f>
        <v>350949.3000000001</v>
      </c>
      <c r="I1896" s="238">
        <f>I1898+I1901+I1904+I1907+I1910+I1913+I1919+I1923+I1927+I1931+I1935+I1938+I1943+I1946+I1949+I1953+I1957+I1961+I1965+I1969+I1973+I1977+I1980+I1984+I1989+I1994+I2001+I2004+I2009+I2014+I2017+I2020+I2023+I2026+I2029+I2032+I2035+I2038+I2041+I2044+I2047+I2050+I2053+I2056+I2059+I2062+I2065+I2068+I2071+I2074+I2077+I2080+I2083+I2086+I2089+I2092+I2095+I2098+I2101+I2104+I2107+I2110+I2113+I2116+I2119+I2122</f>
        <v>15162</v>
      </c>
      <c r="J1896" s="431" t="s">
        <v>2</v>
      </c>
      <c r="K1896" s="50" t="s">
        <v>2</v>
      </c>
      <c r="L1896" s="63">
        <f>L1898+L1901+L1904+L1907+L1910+L1913+L1919+L1923+L1927+L1931+L1935+L1938+L1943+L1946+L1949+L1953+L1957+L1961+L1965+L1969+L1973+L1977+L1980+L1984+L1989+L1994+L2001+L2004+L2009+L2014+L2017+L2020+L2023+L2026+L2029+L2032+L2035+L2038+L2041+L2044+L2047+L2050+L2053+L2056+L2059+L2062+L2065+L2068+L2071+L2074+L2077+L2080+L2083+L2086+L2089+L2092+L2095+L2098+L2101+L2104+L2107+L2110+L2113+L2116+L2119+L2122</f>
        <v>277382156.76000005</v>
      </c>
      <c r="M1896" s="63">
        <f>M1898+M1901+M1904+M1907+M1910+M1913+M1919+M1923+M1927+M1931+M1935+M1938+M1943+M1946+M1949+M1953+M1957+M1961+M1965+M1969+M1973+M1977+M1980+M1984+M1989+M1994+M2001+M2004+M2009+M2014+M2017+M2020+M2023+M2026+M2029+M2032+M2035+M2038+M2041+M2044+M2047+M2050+M2053+M2056+M2059+M2062+M2065+M2068+M2071+M2074+M2077+M2080+M2083+M2086+M2089+M2092+M2095+M2098+M2101+M2104+M2107+M2110+M2113+M2116+M2119+M2122</f>
        <v>267132156.76000005</v>
      </c>
      <c r="N1896" s="63">
        <f>N1898+N1901+N1904+N1907+N1910+N1913+N1919+N1923+N1927+N1931+N1935+N1938+N1943+N1946+N1949+N1953+N1957+N1961+N1965+N1969+N1973+N1977+N1980+N1984+N1989+N1994+N2001+N2004+N2009+N2014+N2017+N2020+N2023+N2026+N2029+N2032+N2035+N2038+N2041+N2044+N2047+N2050+N2053+N2056+N2059+N2062+N2065+N2068+N2071+N2074+N2077+N2080+N2083+N2086+N2089+N2092+N2095+N2098+N2101+N2104+N2107+N2110+N2113+N2116+N2119+N2122</f>
        <v>0</v>
      </c>
      <c r="O1896" s="63">
        <f>O1898+O1901+O1904+O1907+O1910+O1913+O1919+O1923+O1927+O1931+O1935+O1938+O1943+O1946+O1949+O1953+O1957+O1961+O1965+O1969+O1973+O1977+O1980+O1984+O1989+O1994+O2001+O2004+O2009+O2014+O2017+O2020+O2023+O2026+O2029+O2032+O2035+O2038+O2041+O2044+O2047+O2050+O2053+O2056+O2059+O2062+O2065+O2068+O2071+O2074+O2077+O2080+O2083+O2086+O2089+O2092+O2095+O2098+O2101+O2104+O2107+O2110+O2113+O2116+O2119+O2122+O1897</f>
        <v>9740000</v>
      </c>
      <c r="P1896" s="63">
        <f>P1898+P1901+P1904+P1907+P1910+P1913+P1919+P1923+P1927+P1931+P1935+P1938+P1943+P1946+P1949+P1953+P1957+P1961+P1965+P1969+P1973+P1977+P1980+P1984+P1989+P1994+P2001+P2004+P2009+P2014+P2017+P2020+P2023+P2026+P2029+P2032+P2035+P2038+P2041+P2044+P2047+P2050+P2053+P2056+P2059+P2062+P2065+P2068+P2071+P2074+P2077+P2080+P2083+P2086+P2089+P2092+P2095+P2098+P2101+P2104+P2107+P2110+P2113+P2116+P2119+P2122</f>
        <v>512500</v>
      </c>
      <c r="Q1896" s="451">
        <f t="shared" si="722"/>
        <v>277384656.76000005</v>
      </c>
    </row>
    <row r="1897" spans="1:17" ht="15.75" customHeight="1">
      <c r="A1897" s="431"/>
      <c r="B1897" s="481" t="s">
        <v>262</v>
      </c>
      <c r="C1897" s="482"/>
      <c r="D1897" s="482"/>
      <c r="E1897" s="482"/>
      <c r="F1897" s="482"/>
      <c r="G1897" s="482"/>
      <c r="H1897" s="482"/>
      <c r="I1897" s="483"/>
      <c r="J1897" s="431" t="s">
        <v>2</v>
      </c>
      <c r="K1897" s="50" t="s">
        <v>2</v>
      </c>
      <c r="L1897" s="403"/>
      <c r="M1897" s="403"/>
      <c r="N1897" s="403"/>
      <c r="O1897" s="403">
        <v>2500</v>
      </c>
      <c r="P1897" s="403"/>
      <c r="Q1897" s="451">
        <f t="shared" si="722"/>
        <v>2500</v>
      </c>
    </row>
    <row r="1898" spans="1:17" ht="15.75" customHeight="1">
      <c r="A1898" s="465">
        <v>1</v>
      </c>
      <c r="B1898" s="431">
        <v>71956000</v>
      </c>
      <c r="C1898" s="423" t="s">
        <v>10</v>
      </c>
      <c r="D1898" s="423" t="s">
        <v>10</v>
      </c>
      <c r="E1898" s="423" t="s">
        <v>75</v>
      </c>
      <c r="F1898" s="64" t="s">
        <v>190</v>
      </c>
      <c r="G1898" s="431" t="s">
        <v>38</v>
      </c>
      <c r="H1898" s="63">
        <v>5883.8</v>
      </c>
      <c r="I1898" s="49">
        <v>209</v>
      </c>
      <c r="J1898" s="423" t="s">
        <v>39</v>
      </c>
      <c r="K1898" s="50" t="s">
        <v>2</v>
      </c>
      <c r="L1898" s="63">
        <f>L1899+L1900</f>
        <v>7261711.7300000004</v>
      </c>
      <c r="M1898" s="63">
        <f t="shared" ref="M1898:P1898" si="734">M1899+M1900</f>
        <v>7261711.7300000004</v>
      </c>
      <c r="N1898" s="63">
        <f t="shared" si="734"/>
        <v>0</v>
      </c>
      <c r="O1898" s="63">
        <f t="shared" si="734"/>
        <v>0</v>
      </c>
      <c r="P1898" s="63">
        <f t="shared" si="734"/>
        <v>0</v>
      </c>
      <c r="Q1898" s="451">
        <f t="shared" si="722"/>
        <v>7261711.7300000004</v>
      </c>
    </row>
    <row r="1899" spans="1:17" ht="47.25" customHeight="1">
      <c r="A1899" s="466"/>
      <c r="B1899" s="431">
        <v>71956000</v>
      </c>
      <c r="C1899" s="423" t="s">
        <v>10</v>
      </c>
      <c r="D1899" s="423"/>
      <c r="E1899" s="423"/>
      <c r="F1899" s="64"/>
      <c r="G1899" s="431"/>
      <c r="H1899" s="90"/>
      <c r="I1899" s="49"/>
      <c r="J1899" s="91" t="s">
        <v>241</v>
      </c>
      <c r="K1899" s="104" t="s">
        <v>165</v>
      </c>
      <c r="L1899" s="63">
        <v>7109567</v>
      </c>
      <c r="M1899" s="63">
        <v>7109567</v>
      </c>
      <c r="N1899" s="63"/>
      <c r="O1899" s="63"/>
      <c r="P1899" s="63"/>
      <c r="Q1899" s="451">
        <f t="shared" si="722"/>
        <v>7109567</v>
      </c>
    </row>
    <row r="1900" spans="1:17" ht="15.75" customHeight="1">
      <c r="A1900" s="467"/>
      <c r="B1900" s="431">
        <v>71956000</v>
      </c>
      <c r="C1900" s="423" t="s">
        <v>10</v>
      </c>
      <c r="D1900" s="423"/>
      <c r="E1900" s="423"/>
      <c r="F1900" s="63"/>
      <c r="G1900" s="431"/>
      <c r="H1900" s="90"/>
      <c r="I1900" s="49"/>
      <c r="J1900" s="423" t="s">
        <v>100</v>
      </c>
      <c r="K1900" s="50">
        <v>21</v>
      </c>
      <c r="L1900" s="63">
        <f>ROUND(L1899*2.14%,2)</f>
        <v>152144.73000000001</v>
      </c>
      <c r="M1900" s="63">
        <f>L1900</f>
        <v>152144.73000000001</v>
      </c>
      <c r="N1900" s="88"/>
      <c r="O1900" s="88"/>
      <c r="P1900" s="403"/>
      <c r="Q1900" s="451">
        <f t="shared" si="722"/>
        <v>152144.73000000001</v>
      </c>
    </row>
    <row r="1901" spans="1:17" ht="15.75" customHeight="1">
      <c r="A1901" s="465">
        <v>2</v>
      </c>
      <c r="B1901" s="431">
        <v>71956000</v>
      </c>
      <c r="C1901" s="423" t="s">
        <v>10</v>
      </c>
      <c r="D1901" s="423" t="s">
        <v>10</v>
      </c>
      <c r="E1901" s="423" t="s">
        <v>75</v>
      </c>
      <c r="F1901" s="64" t="s">
        <v>120</v>
      </c>
      <c r="G1901" s="431" t="s">
        <v>38</v>
      </c>
      <c r="H1901" s="63">
        <v>5502.7</v>
      </c>
      <c r="I1901" s="49">
        <v>247</v>
      </c>
      <c r="J1901" s="423" t="s">
        <v>39</v>
      </c>
      <c r="K1901" s="50" t="s">
        <v>2</v>
      </c>
      <c r="L1901" s="63">
        <f>L1902+L1903</f>
        <v>7261711.7300000004</v>
      </c>
      <c r="M1901" s="63">
        <f t="shared" ref="M1901:P1901" si="735">M1902+M1903</f>
        <v>7261711.7300000004</v>
      </c>
      <c r="N1901" s="63">
        <f t="shared" si="735"/>
        <v>0</v>
      </c>
      <c r="O1901" s="63">
        <f t="shared" si="735"/>
        <v>0</v>
      </c>
      <c r="P1901" s="63">
        <f t="shared" si="735"/>
        <v>0</v>
      </c>
      <c r="Q1901" s="451">
        <f t="shared" si="722"/>
        <v>7261711.7300000004</v>
      </c>
    </row>
    <row r="1902" spans="1:17" ht="47.25" customHeight="1">
      <c r="A1902" s="466"/>
      <c r="B1902" s="431">
        <v>71956000</v>
      </c>
      <c r="C1902" s="423" t="s">
        <v>10</v>
      </c>
      <c r="D1902" s="423"/>
      <c r="E1902" s="423"/>
      <c r="F1902" s="64"/>
      <c r="G1902" s="431"/>
      <c r="H1902" s="90"/>
      <c r="I1902" s="49"/>
      <c r="J1902" s="91" t="s">
        <v>241</v>
      </c>
      <c r="K1902" s="104" t="s">
        <v>165</v>
      </c>
      <c r="L1902" s="63">
        <v>7109567</v>
      </c>
      <c r="M1902" s="63">
        <v>7109567</v>
      </c>
      <c r="N1902" s="63"/>
      <c r="O1902" s="63"/>
      <c r="P1902" s="63"/>
      <c r="Q1902" s="451">
        <f t="shared" si="722"/>
        <v>7109567</v>
      </c>
    </row>
    <row r="1903" spans="1:17" ht="15.75" customHeight="1">
      <c r="A1903" s="467"/>
      <c r="B1903" s="431">
        <v>71956000</v>
      </c>
      <c r="C1903" s="423" t="s">
        <v>10</v>
      </c>
      <c r="D1903" s="423"/>
      <c r="E1903" s="423"/>
      <c r="F1903" s="63"/>
      <c r="G1903" s="431"/>
      <c r="H1903" s="90"/>
      <c r="I1903" s="49"/>
      <c r="J1903" s="423" t="s">
        <v>100</v>
      </c>
      <c r="K1903" s="50">
        <v>21</v>
      </c>
      <c r="L1903" s="63">
        <f>ROUND(L1902*2.14%,2)</f>
        <v>152144.73000000001</v>
      </c>
      <c r="M1903" s="63">
        <f>L1903</f>
        <v>152144.73000000001</v>
      </c>
      <c r="N1903" s="88"/>
      <c r="O1903" s="88"/>
      <c r="P1903" s="403"/>
      <c r="Q1903" s="451">
        <f t="shared" si="722"/>
        <v>152144.73000000001</v>
      </c>
    </row>
    <row r="1904" spans="1:17" ht="15.75" customHeight="1">
      <c r="A1904" s="465">
        <v>3</v>
      </c>
      <c r="B1904" s="431">
        <v>71956000</v>
      </c>
      <c r="C1904" s="423" t="s">
        <v>10</v>
      </c>
      <c r="D1904" s="423" t="s">
        <v>10</v>
      </c>
      <c r="E1904" s="423" t="s">
        <v>75</v>
      </c>
      <c r="F1904" s="64" t="s">
        <v>211</v>
      </c>
      <c r="G1904" s="431" t="s">
        <v>38</v>
      </c>
      <c r="H1904" s="63">
        <v>5168.8999999999996</v>
      </c>
      <c r="I1904" s="49">
        <v>118</v>
      </c>
      <c r="J1904" s="423" t="s">
        <v>39</v>
      </c>
      <c r="K1904" s="50" t="s">
        <v>2</v>
      </c>
      <c r="L1904" s="63">
        <f>L1905+L1906</f>
        <v>7261711.7300000004</v>
      </c>
      <c r="M1904" s="63">
        <f t="shared" ref="M1904:P1904" si="736">M1905+M1906</f>
        <v>7261711.7300000004</v>
      </c>
      <c r="N1904" s="63">
        <f t="shared" si="736"/>
        <v>0</v>
      </c>
      <c r="O1904" s="63">
        <f t="shared" si="736"/>
        <v>0</v>
      </c>
      <c r="P1904" s="63">
        <f t="shared" si="736"/>
        <v>0</v>
      </c>
      <c r="Q1904" s="451">
        <f t="shared" si="722"/>
        <v>7261711.7300000004</v>
      </c>
    </row>
    <row r="1905" spans="1:17" ht="47.25" customHeight="1">
      <c r="A1905" s="466"/>
      <c r="B1905" s="431">
        <v>71956000</v>
      </c>
      <c r="C1905" s="423" t="s">
        <v>10</v>
      </c>
      <c r="D1905" s="423"/>
      <c r="E1905" s="423"/>
      <c r="F1905" s="64"/>
      <c r="G1905" s="431"/>
      <c r="H1905" s="90"/>
      <c r="I1905" s="49"/>
      <c r="J1905" s="91" t="s">
        <v>241</v>
      </c>
      <c r="K1905" s="104" t="s">
        <v>165</v>
      </c>
      <c r="L1905" s="63">
        <v>7109567</v>
      </c>
      <c r="M1905" s="63">
        <v>7109567</v>
      </c>
      <c r="N1905" s="63"/>
      <c r="O1905" s="63"/>
      <c r="P1905" s="63"/>
      <c r="Q1905" s="451">
        <f t="shared" si="722"/>
        <v>7109567</v>
      </c>
    </row>
    <row r="1906" spans="1:17" ht="15.75" customHeight="1">
      <c r="A1906" s="467"/>
      <c r="B1906" s="431">
        <v>71956000</v>
      </c>
      <c r="C1906" s="423" t="s">
        <v>10</v>
      </c>
      <c r="D1906" s="423"/>
      <c r="E1906" s="423"/>
      <c r="F1906" s="63"/>
      <c r="G1906" s="431"/>
      <c r="H1906" s="90"/>
      <c r="I1906" s="49"/>
      <c r="J1906" s="423" t="s">
        <v>100</v>
      </c>
      <c r="K1906" s="50">
        <v>21</v>
      </c>
      <c r="L1906" s="63">
        <f>ROUND(L1905*2.14%,2)</f>
        <v>152144.73000000001</v>
      </c>
      <c r="M1906" s="63">
        <f>L1906</f>
        <v>152144.73000000001</v>
      </c>
      <c r="N1906" s="88"/>
      <c r="O1906" s="88"/>
      <c r="P1906" s="403"/>
      <c r="Q1906" s="451">
        <f t="shared" si="722"/>
        <v>152144.73000000001</v>
      </c>
    </row>
    <row r="1907" spans="1:17" ht="15.75" customHeight="1">
      <c r="A1907" s="465">
        <v>4</v>
      </c>
      <c r="B1907" s="431">
        <v>71956000</v>
      </c>
      <c r="C1907" s="423" t="s">
        <v>10</v>
      </c>
      <c r="D1907" s="423" t="s">
        <v>10</v>
      </c>
      <c r="E1907" s="423" t="s">
        <v>75</v>
      </c>
      <c r="F1907" s="64" t="s">
        <v>212</v>
      </c>
      <c r="G1907" s="431" t="s">
        <v>38</v>
      </c>
      <c r="H1907" s="63">
        <v>4591.5</v>
      </c>
      <c r="I1907" s="49">
        <v>144</v>
      </c>
      <c r="J1907" s="423" t="s">
        <v>39</v>
      </c>
      <c r="K1907" s="50" t="s">
        <v>2</v>
      </c>
      <c r="L1907" s="63">
        <f>L1908+L1909</f>
        <v>7261711.7300000004</v>
      </c>
      <c r="M1907" s="63">
        <f t="shared" ref="M1907:P1907" si="737">M1908+M1909</f>
        <v>7261711.7300000004</v>
      </c>
      <c r="N1907" s="63">
        <f t="shared" si="737"/>
        <v>0</v>
      </c>
      <c r="O1907" s="63">
        <f t="shared" si="737"/>
        <v>0</v>
      </c>
      <c r="P1907" s="63">
        <f t="shared" si="737"/>
        <v>0</v>
      </c>
      <c r="Q1907" s="451">
        <f t="shared" si="722"/>
        <v>7261711.7300000004</v>
      </c>
    </row>
    <row r="1908" spans="1:17" ht="47.25" customHeight="1">
      <c r="A1908" s="466"/>
      <c r="B1908" s="431">
        <v>71956000</v>
      </c>
      <c r="C1908" s="423" t="s">
        <v>10</v>
      </c>
      <c r="D1908" s="423"/>
      <c r="E1908" s="423"/>
      <c r="F1908" s="64"/>
      <c r="G1908" s="431"/>
      <c r="H1908" s="90"/>
      <c r="I1908" s="49"/>
      <c r="J1908" s="91" t="s">
        <v>241</v>
      </c>
      <c r="K1908" s="104" t="s">
        <v>165</v>
      </c>
      <c r="L1908" s="63">
        <v>7109567</v>
      </c>
      <c r="M1908" s="63">
        <v>7109567</v>
      </c>
      <c r="N1908" s="63"/>
      <c r="O1908" s="63"/>
      <c r="P1908" s="63"/>
      <c r="Q1908" s="451">
        <f t="shared" si="722"/>
        <v>7109567</v>
      </c>
    </row>
    <row r="1909" spans="1:17" ht="15.75" customHeight="1">
      <c r="A1909" s="467"/>
      <c r="B1909" s="431">
        <v>71956000</v>
      </c>
      <c r="C1909" s="423" t="s">
        <v>10</v>
      </c>
      <c r="D1909" s="423"/>
      <c r="E1909" s="423"/>
      <c r="F1909" s="63"/>
      <c r="G1909" s="431"/>
      <c r="H1909" s="90"/>
      <c r="I1909" s="49"/>
      <c r="J1909" s="423" t="s">
        <v>100</v>
      </c>
      <c r="K1909" s="50">
        <v>21</v>
      </c>
      <c r="L1909" s="63">
        <f>ROUND(L1908*2.14%,2)</f>
        <v>152144.73000000001</v>
      </c>
      <c r="M1909" s="63">
        <f>L1909</f>
        <v>152144.73000000001</v>
      </c>
      <c r="N1909" s="88"/>
      <c r="O1909" s="88"/>
      <c r="P1909" s="403"/>
      <c r="Q1909" s="451">
        <f t="shared" si="722"/>
        <v>152144.73000000001</v>
      </c>
    </row>
    <row r="1910" spans="1:17" ht="15.75" customHeight="1">
      <c r="A1910" s="465">
        <v>5</v>
      </c>
      <c r="B1910" s="431">
        <v>71956000</v>
      </c>
      <c r="C1910" s="423" t="s">
        <v>10</v>
      </c>
      <c r="D1910" s="423" t="s">
        <v>10</v>
      </c>
      <c r="E1910" s="423" t="s">
        <v>75</v>
      </c>
      <c r="F1910" s="64" t="s">
        <v>213</v>
      </c>
      <c r="G1910" s="431" t="s">
        <v>38</v>
      </c>
      <c r="H1910" s="63">
        <v>4814.3</v>
      </c>
      <c r="I1910" s="49">
        <v>224</v>
      </c>
      <c r="J1910" s="423" t="s">
        <v>39</v>
      </c>
      <c r="K1910" s="50" t="s">
        <v>2</v>
      </c>
      <c r="L1910" s="63">
        <f>L1911+L1912</f>
        <v>7261711.7300000004</v>
      </c>
      <c r="M1910" s="63">
        <f t="shared" ref="M1910:P1910" si="738">M1911+M1912</f>
        <v>7261711.7300000004</v>
      </c>
      <c r="N1910" s="63">
        <f t="shared" si="738"/>
        <v>0</v>
      </c>
      <c r="O1910" s="63">
        <f t="shared" si="738"/>
        <v>0</v>
      </c>
      <c r="P1910" s="63">
        <f t="shared" si="738"/>
        <v>0</v>
      </c>
      <c r="Q1910" s="451">
        <f t="shared" si="722"/>
        <v>7261711.7300000004</v>
      </c>
    </row>
    <row r="1911" spans="1:17" ht="47.25" customHeight="1">
      <c r="A1911" s="466"/>
      <c r="B1911" s="431">
        <v>71956000</v>
      </c>
      <c r="C1911" s="423" t="s">
        <v>10</v>
      </c>
      <c r="D1911" s="423"/>
      <c r="E1911" s="423"/>
      <c r="F1911" s="64"/>
      <c r="G1911" s="431"/>
      <c r="H1911" s="90"/>
      <c r="I1911" s="49"/>
      <c r="J1911" s="91" t="s">
        <v>241</v>
      </c>
      <c r="K1911" s="104" t="s">
        <v>165</v>
      </c>
      <c r="L1911" s="63">
        <v>7109567</v>
      </c>
      <c r="M1911" s="63">
        <v>7109567</v>
      </c>
      <c r="N1911" s="63"/>
      <c r="O1911" s="63"/>
      <c r="P1911" s="63"/>
      <c r="Q1911" s="451">
        <f t="shared" si="722"/>
        <v>7109567</v>
      </c>
    </row>
    <row r="1912" spans="1:17" ht="15.75" customHeight="1">
      <c r="A1912" s="467"/>
      <c r="B1912" s="431">
        <v>71956000</v>
      </c>
      <c r="C1912" s="423" t="s">
        <v>10</v>
      </c>
      <c r="D1912" s="423"/>
      <c r="E1912" s="423"/>
      <c r="F1912" s="63"/>
      <c r="G1912" s="431"/>
      <c r="H1912" s="90"/>
      <c r="I1912" s="49"/>
      <c r="J1912" s="423" t="s">
        <v>100</v>
      </c>
      <c r="K1912" s="50">
        <v>21</v>
      </c>
      <c r="L1912" s="63">
        <f>ROUND(L1911*2.14%,2)</f>
        <v>152144.73000000001</v>
      </c>
      <c r="M1912" s="63">
        <f>L1912</f>
        <v>152144.73000000001</v>
      </c>
      <c r="N1912" s="88"/>
      <c r="O1912" s="88"/>
      <c r="P1912" s="403"/>
      <c r="Q1912" s="451">
        <f t="shared" si="722"/>
        <v>152144.73000000001</v>
      </c>
    </row>
    <row r="1913" spans="1:17" ht="15.75" customHeight="1">
      <c r="A1913" s="465">
        <v>6</v>
      </c>
      <c r="B1913" s="431">
        <v>71956000</v>
      </c>
      <c r="C1913" s="423" t="s">
        <v>10</v>
      </c>
      <c r="D1913" s="454" t="s">
        <v>10</v>
      </c>
      <c r="E1913" s="454" t="s">
        <v>76</v>
      </c>
      <c r="F1913" s="260" t="s">
        <v>214</v>
      </c>
      <c r="G1913" s="448" t="s">
        <v>38</v>
      </c>
      <c r="H1913" s="261">
        <v>9618.1</v>
      </c>
      <c r="I1913" s="238">
        <v>420</v>
      </c>
      <c r="J1913" s="423" t="s">
        <v>39</v>
      </c>
      <c r="K1913" s="50" t="s">
        <v>2</v>
      </c>
      <c r="L1913" s="63">
        <f>L1914+L1915+L1916+L1917+L1918</f>
        <v>9281590.5600000005</v>
      </c>
      <c r="M1913" s="63">
        <f>M1914+M1915+M1916+M1917+M1918</f>
        <v>9031590.5600000005</v>
      </c>
      <c r="N1913" s="63">
        <f t="shared" ref="N1913" si="739">N1914+N1915+N1916+N1917+N1918</f>
        <v>0</v>
      </c>
      <c r="O1913" s="63">
        <f>O1914+O1915+O1916+O1917+O1918</f>
        <v>237500</v>
      </c>
      <c r="P1913" s="63">
        <f>P1914+P1915+P1916+P1917+P1918</f>
        <v>12500</v>
      </c>
      <c r="Q1913" s="451">
        <f t="shared" ref="Q1913:Q1918" si="740">M1913+N1913+O1913+P1913</f>
        <v>9281590.5600000005</v>
      </c>
    </row>
    <row r="1914" spans="1:17" ht="15.75" customHeight="1">
      <c r="A1914" s="466"/>
      <c r="B1914" s="431">
        <v>71956000</v>
      </c>
      <c r="C1914" s="423" t="s">
        <v>10</v>
      </c>
      <c r="D1914" s="423"/>
      <c r="E1914" s="423"/>
      <c r="F1914" s="64"/>
      <c r="G1914" s="431"/>
      <c r="H1914" s="90"/>
      <c r="I1914" s="49"/>
      <c r="J1914" s="423" t="s">
        <v>101</v>
      </c>
      <c r="K1914" s="67" t="s">
        <v>102</v>
      </c>
      <c r="L1914" s="63">
        <v>5268003</v>
      </c>
      <c r="M1914" s="63">
        <v>5268003</v>
      </c>
      <c r="N1914" s="63"/>
      <c r="O1914" s="63"/>
      <c r="P1914" s="63"/>
      <c r="Q1914" s="451">
        <f t="shared" si="740"/>
        <v>5268003</v>
      </c>
    </row>
    <row r="1915" spans="1:17" ht="47.25" customHeight="1">
      <c r="A1915" s="466"/>
      <c r="B1915" s="431">
        <v>71956000</v>
      </c>
      <c r="C1915" s="423" t="s">
        <v>10</v>
      </c>
      <c r="D1915" s="423"/>
      <c r="E1915" s="423"/>
      <c r="F1915" s="64"/>
      <c r="G1915" s="431"/>
      <c r="H1915" s="90"/>
      <c r="I1915" s="49"/>
      <c r="J1915" s="91" t="s">
        <v>241</v>
      </c>
      <c r="K1915" s="104" t="s">
        <v>165</v>
      </c>
      <c r="L1915" s="63">
        <v>3554780</v>
      </c>
      <c r="M1915" s="63">
        <v>3554780</v>
      </c>
      <c r="N1915" s="63"/>
      <c r="O1915" s="63"/>
      <c r="P1915" s="63"/>
      <c r="Q1915" s="451">
        <f t="shared" si="740"/>
        <v>3554780</v>
      </c>
    </row>
    <row r="1916" spans="1:17" ht="15.75" customHeight="1">
      <c r="A1916" s="466"/>
      <c r="B1916" s="431">
        <v>71956000</v>
      </c>
      <c r="C1916" s="423" t="s">
        <v>10</v>
      </c>
      <c r="D1916" s="423"/>
      <c r="E1916" s="423"/>
      <c r="F1916" s="63"/>
      <c r="G1916" s="431"/>
      <c r="H1916" s="90"/>
      <c r="I1916" s="49"/>
      <c r="J1916" s="423" t="s">
        <v>100</v>
      </c>
      <c r="K1916" s="50">
        <v>21</v>
      </c>
      <c r="L1916" s="63">
        <f>ROUND((L1915+L1914)*2.14%,2)</f>
        <v>188807.56</v>
      </c>
      <c r="M1916" s="63">
        <f>L1916</f>
        <v>188807.56</v>
      </c>
      <c r="N1916" s="88"/>
      <c r="O1916" s="88"/>
      <c r="P1916" s="403"/>
      <c r="Q1916" s="451">
        <f t="shared" si="740"/>
        <v>188807.56</v>
      </c>
    </row>
    <row r="1917" spans="1:17" ht="63">
      <c r="A1917" s="466"/>
      <c r="B1917" s="431">
        <v>71956000</v>
      </c>
      <c r="C1917" s="423" t="s">
        <v>10</v>
      </c>
      <c r="D1917" s="423"/>
      <c r="E1917" s="423"/>
      <c r="F1917" s="63"/>
      <c r="G1917" s="431"/>
      <c r="H1917" s="90"/>
      <c r="I1917" s="49"/>
      <c r="J1917" s="423" t="s">
        <v>48</v>
      </c>
      <c r="K1917" s="50" t="s">
        <v>40</v>
      </c>
      <c r="L1917" s="63">
        <v>250000</v>
      </c>
      <c r="M1917" s="63"/>
      <c r="N1917" s="88"/>
      <c r="O1917" s="88">
        <f>L1917*0.95</f>
        <v>237500</v>
      </c>
      <c r="P1917" s="403">
        <f>L1917*0.05</f>
        <v>12500</v>
      </c>
      <c r="Q1917" s="451">
        <f t="shared" si="740"/>
        <v>250000</v>
      </c>
    </row>
    <row r="1918" spans="1:17" ht="95.25" customHeight="1">
      <c r="A1918" s="467"/>
      <c r="B1918" s="431">
        <v>71956000</v>
      </c>
      <c r="C1918" s="423" t="s">
        <v>10</v>
      </c>
      <c r="D1918" s="423"/>
      <c r="E1918" s="423"/>
      <c r="F1918" s="63"/>
      <c r="G1918" s="431"/>
      <c r="H1918" s="90"/>
      <c r="I1918" s="49"/>
      <c r="J1918" s="423" t="s">
        <v>352</v>
      </c>
      <c r="K1918" s="50" t="s">
        <v>185</v>
      </c>
      <c r="L1918" s="63">
        <v>20000</v>
      </c>
      <c r="M1918" s="63">
        <v>20000</v>
      </c>
      <c r="N1918" s="88"/>
      <c r="O1918" s="88"/>
      <c r="P1918" s="403"/>
      <c r="Q1918" s="451">
        <f t="shared" si="740"/>
        <v>20000</v>
      </c>
    </row>
    <row r="1919" spans="1:17" ht="15.75" customHeight="1">
      <c r="A1919" s="465">
        <v>7</v>
      </c>
      <c r="B1919" s="431">
        <v>71956000</v>
      </c>
      <c r="C1919" s="423" t="s">
        <v>10</v>
      </c>
      <c r="D1919" s="423" t="s">
        <v>10</v>
      </c>
      <c r="E1919" s="423" t="s">
        <v>76</v>
      </c>
      <c r="F1919" s="64" t="s">
        <v>215</v>
      </c>
      <c r="G1919" s="431" t="s">
        <v>38</v>
      </c>
      <c r="H1919" s="63">
        <v>6424.4</v>
      </c>
      <c r="I1919" s="49">
        <v>215</v>
      </c>
      <c r="J1919" s="423" t="s">
        <v>39</v>
      </c>
      <c r="K1919" s="50" t="s">
        <v>2</v>
      </c>
      <c r="L1919" s="63">
        <f>L1920+L1921+L1922</f>
        <v>14969954.01</v>
      </c>
      <c r="M1919" s="63">
        <f t="shared" ref="M1919:P1919" si="741">M1920+M1921+M1922</f>
        <v>14969954.01</v>
      </c>
      <c r="N1919" s="63">
        <f t="shared" si="741"/>
        <v>0</v>
      </c>
      <c r="O1919" s="63">
        <f t="shared" si="741"/>
        <v>0</v>
      </c>
      <c r="P1919" s="63">
        <f t="shared" si="741"/>
        <v>0</v>
      </c>
      <c r="Q1919" s="451">
        <f t="shared" si="722"/>
        <v>14969954.01</v>
      </c>
    </row>
    <row r="1920" spans="1:17" ht="15.75" customHeight="1">
      <c r="A1920" s="466"/>
      <c r="B1920" s="431">
        <v>71956000</v>
      </c>
      <c r="C1920" s="423" t="s">
        <v>10</v>
      </c>
      <c r="D1920" s="423"/>
      <c r="E1920" s="423"/>
      <c r="F1920" s="64"/>
      <c r="G1920" s="431"/>
      <c r="H1920" s="90"/>
      <c r="I1920" s="49"/>
      <c r="J1920" s="423" t="s">
        <v>101</v>
      </c>
      <c r="K1920" s="67" t="s">
        <v>102</v>
      </c>
      <c r="L1920" s="63">
        <v>8116038</v>
      </c>
      <c r="M1920" s="63">
        <v>8116038</v>
      </c>
      <c r="N1920" s="63"/>
      <c r="O1920" s="63"/>
      <c r="P1920" s="63"/>
      <c r="Q1920" s="451">
        <f t="shared" si="722"/>
        <v>8116038</v>
      </c>
    </row>
    <row r="1921" spans="1:17" ht="15.75" customHeight="1">
      <c r="A1921" s="466"/>
      <c r="B1921" s="431">
        <v>71956000</v>
      </c>
      <c r="C1921" s="423" t="s">
        <v>10</v>
      </c>
      <c r="D1921" s="423"/>
      <c r="E1921" s="423"/>
      <c r="F1921" s="64"/>
      <c r="G1921" s="431"/>
      <c r="H1921" s="90"/>
      <c r="I1921" s="49"/>
      <c r="J1921" s="423" t="s">
        <v>98</v>
      </c>
      <c r="K1921" s="104" t="s">
        <v>99</v>
      </c>
      <c r="L1921" s="63">
        <v>6540271</v>
      </c>
      <c r="M1921" s="63">
        <v>6540271</v>
      </c>
      <c r="N1921" s="63"/>
      <c r="O1921" s="63"/>
      <c r="P1921" s="63"/>
      <c r="Q1921" s="451">
        <f t="shared" si="722"/>
        <v>6540271</v>
      </c>
    </row>
    <row r="1922" spans="1:17" ht="15.75" customHeight="1">
      <c r="A1922" s="467"/>
      <c r="B1922" s="431">
        <v>71956000</v>
      </c>
      <c r="C1922" s="423" t="s">
        <v>10</v>
      </c>
      <c r="D1922" s="423"/>
      <c r="E1922" s="423"/>
      <c r="F1922" s="63"/>
      <c r="G1922" s="431"/>
      <c r="H1922" s="90"/>
      <c r="I1922" s="49"/>
      <c r="J1922" s="423" t="s">
        <v>100</v>
      </c>
      <c r="K1922" s="50">
        <v>21</v>
      </c>
      <c r="L1922" s="63">
        <f>ROUND((L1921+L1920)*2.14%,2)</f>
        <v>313645.01</v>
      </c>
      <c r="M1922" s="63">
        <f>L1922</f>
        <v>313645.01</v>
      </c>
      <c r="N1922" s="88"/>
      <c r="O1922" s="88"/>
      <c r="P1922" s="403"/>
      <c r="Q1922" s="451">
        <f t="shared" si="722"/>
        <v>313645.01</v>
      </c>
    </row>
    <row r="1923" spans="1:17" ht="15.75" customHeight="1">
      <c r="A1923" s="465">
        <v>8</v>
      </c>
      <c r="B1923" s="431">
        <v>71956000</v>
      </c>
      <c r="C1923" s="423" t="s">
        <v>10</v>
      </c>
      <c r="D1923" s="423" t="s">
        <v>10</v>
      </c>
      <c r="E1923" s="423" t="s">
        <v>76</v>
      </c>
      <c r="F1923" s="64" t="s">
        <v>193</v>
      </c>
      <c r="G1923" s="431" t="s">
        <v>38</v>
      </c>
      <c r="H1923" s="63">
        <v>6389.3</v>
      </c>
      <c r="I1923" s="49">
        <v>350</v>
      </c>
      <c r="J1923" s="423" t="s">
        <v>39</v>
      </c>
      <c r="K1923" s="50" t="s">
        <v>2</v>
      </c>
      <c r="L1923" s="63">
        <f>L1924+L1925+L1926</f>
        <v>14875081.27</v>
      </c>
      <c r="M1923" s="63">
        <f t="shared" ref="M1923:P1923" si="742">M1924+M1925+M1926</f>
        <v>14875081.27</v>
      </c>
      <c r="N1923" s="63">
        <f t="shared" si="742"/>
        <v>0</v>
      </c>
      <c r="O1923" s="63">
        <f t="shared" si="742"/>
        <v>0</v>
      </c>
      <c r="P1923" s="63">
        <f t="shared" si="742"/>
        <v>0</v>
      </c>
      <c r="Q1923" s="451">
        <f t="shared" si="722"/>
        <v>14875081.27</v>
      </c>
    </row>
    <row r="1924" spans="1:17" ht="15.75" customHeight="1">
      <c r="A1924" s="466"/>
      <c r="B1924" s="431">
        <v>71956000</v>
      </c>
      <c r="C1924" s="423" t="s">
        <v>10</v>
      </c>
      <c r="D1924" s="423"/>
      <c r="E1924" s="423"/>
      <c r="F1924" s="64"/>
      <c r="G1924" s="431"/>
      <c r="H1924" s="90"/>
      <c r="I1924" s="49"/>
      <c r="J1924" s="423" t="s">
        <v>101</v>
      </c>
      <c r="K1924" s="67" t="s">
        <v>102</v>
      </c>
      <c r="L1924" s="63">
        <v>8064602</v>
      </c>
      <c r="M1924" s="63">
        <v>8064602</v>
      </c>
      <c r="N1924" s="63"/>
      <c r="O1924" s="63"/>
      <c r="P1924" s="63"/>
      <c r="Q1924" s="451">
        <f t="shared" ref="Q1924:Q1989" si="743">M1924+N1924+O1924+P1924</f>
        <v>8064602</v>
      </c>
    </row>
    <row r="1925" spans="1:17" ht="15.75" customHeight="1">
      <c r="A1925" s="466"/>
      <c r="B1925" s="431">
        <v>71956000</v>
      </c>
      <c r="C1925" s="423" t="s">
        <v>10</v>
      </c>
      <c r="D1925" s="423"/>
      <c r="E1925" s="423"/>
      <c r="F1925" s="64"/>
      <c r="G1925" s="431"/>
      <c r="H1925" s="90"/>
      <c r="I1925" s="49"/>
      <c r="J1925" s="423" t="s">
        <v>98</v>
      </c>
      <c r="K1925" s="104" t="s">
        <v>99</v>
      </c>
      <c r="L1925" s="63">
        <v>6498822</v>
      </c>
      <c r="M1925" s="63">
        <v>6498822</v>
      </c>
      <c r="N1925" s="63"/>
      <c r="O1925" s="63"/>
      <c r="P1925" s="63"/>
      <c r="Q1925" s="451">
        <f t="shared" si="743"/>
        <v>6498822</v>
      </c>
    </row>
    <row r="1926" spans="1:17" ht="15.75" customHeight="1">
      <c r="A1926" s="467"/>
      <c r="B1926" s="431">
        <v>71956000</v>
      </c>
      <c r="C1926" s="423" t="s">
        <v>10</v>
      </c>
      <c r="D1926" s="423"/>
      <c r="E1926" s="423"/>
      <c r="F1926" s="63"/>
      <c r="G1926" s="431"/>
      <c r="H1926" s="90"/>
      <c r="I1926" s="49"/>
      <c r="J1926" s="423" t="s">
        <v>100</v>
      </c>
      <c r="K1926" s="50">
        <v>21</v>
      </c>
      <c r="L1926" s="63">
        <f>ROUND((L1925+L1924)*2.14%,2)</f>
        <v>311657.27</v>
      </c>
      <c r="M1926" s="63">
        <f>L1926</f>
        <v>311657.27</v>
      </c>
      <c r="N1926" s="88"/>
      <c r="O1926" s="88"/>
      <c r="P1926" s="403"/>
      <c r="Q1926" s="451">
        <f t="shared" si="743"/>
        <v>311657.27</v>
      </c>
    </row>
    <row r="1927" spans="1:17" ht="15.75" customHeight="1">
      <c r="A1927" s="465">
        <v>9</v>
      </c>
      <c r="B1927" s="431">
        <v>71956000</v>
      </c>
      <c r="C1927" s="423" t="s">
        <v>10</v>
      </c>
      <c r="D1927" s="423" t="s">
        <v>10</v>
      </c>
      <c r="E1927" s="423" t="s">
        <v>76</v>
      </c>
      <c r="F1927" s="64" t="s">
        <v>216</v>
      </c>
      <c r="G1927" s="431" t="s">
        <v>38</v>
      </c>
      <c r="H1927" s="63">
        <v>6224.5</v>
      </c>
      <c r="I1927" s="49">
        <v>287</v>
      </c>
      <c r="J1927" s="423" t="s">
        <v>39</v>
      </c>
      <c r="K1927" s="50" t="s">
        <v>2</v>
      </c>
      <c r="L1927" s="63">
        <f>L1928+L1929+L1930</f>
        <v>13805291.43</v>
      </c>
      <c r="M1927" s="63">
        <f t="shared" ref="M1927:P1927" si="744">M1928+M1929+M1930</f>
        <v>13805291.43</v>
      </c>
      <c r="N1927" s="63">
        <f t="shared" si="744"/>
        <v>0</v>
      </c>
      <c r="O1927" s="63">
        <f t="shared" si="744"/>
        <v>0</v>
      </c>
      <c r="P1927" s="63">
        <f t="shared" si="744"/>
        <v>0</v>
      </c>
      <c r="Q1927" s="451">
        <f t="shared" si="743"/>
        <v>13805291.43</v>
      </c>
    </row>
    <row r="1928" spans="1:17" ht="15.75" customHeight="1">
      <c r="A1928" s="466"/>
      <c r="B1928" s="431">
        <v>71956000</v>
      </c>
      <c r="C1928" s="423" t="s">
        <v>10</v>
      </c>
      <c r="D1928" s="423"/>
      <c r="E1928" s="423"/>
      <c r="F1928" s="64"/>
      <c r="G1928" s="431"/>
      <c r="H1928" s="90"/>
      <c r="I1928" s="49"/>
      <c r="J1928" s="423" t="s">
        <v>101</v>
      </c>
      <c r="K1928" s="67" t="s">
        <v>102</v>
      </c>
      <c r="L1928" s="63">
        <v>7484610</v>
      </c>
      <c r="M1928" s="63">
        <v>7484610</v>
      </c>
      <c r="N1928" s="63"/>
      <c r="O1928" s="63"/>
      <c r="P1928" s="63"/>
      <c r="Q1928" s="451">
        <f t="shared" si="743"/>
        <v>7484610</v>
      </c>
    </row>
    <row r="1929" spans="1:17" ht="15.75" customHeight="1">
      <c r="A1929" s="466"/>
      <c r="B1929" s="431">
        <v>71956000</v>
      </c>
      <c r="C1929" s="423" t="s">
        <v>10</v>
      </c>
      <c r="D1929" s="423"/>
      <c r="E1929" s="423"/>
      <c r="F1929" s="64"/>
      <c r="G1929" s="431"/>
      <c r="H1929" s="90"/>
      <c r="I1929" s="49"/>
      <c r="J1929" s="423" t="s">
        <v>98</v>
      </c>
      <c r="K1929" s="104" t="s">
        <v>99</v>
      </c>
      <c r="L1929" s="63">
        <v>6031438</v>
      </c>
      <c r="M1929" s="63">
        <v>6031438</v>
      </c>
      <c r="N1929" s="63"/>
      <c r="O1929" s="63"/>
      <c r="P1929" s="63"/>
      <c r="Q1929" s="451">
        <f t="shared" si="743"/>
        <v>6031438</v>
      </c>
    </row>
    <row r="1930" spans="1:17" ht="15.75" customHeight="1">
      <c r="A1930" s="467"/>
      <c r="B1930" s="431">
        <v>71956000</v>
      </c>
      <c r="C1930" s="423" t="s">
        <v>10</v>
      </c>
      <c r="D1930" s="423"/>
      <c r="E1930" s="423"/>
      <c r="F1930" s="63"/>
      <c r="G1930" s="431"/>
      <c r="H1930" s="90"/>
      <c r="I1930" s="49"/>
      <c r="J1930" s="423" t="s">
        <v>100</v>
      </c>
      <c r="K1930" s="50">
        <v>21</v>
      </c>
      <c r="L1930" s="63">
        <f>ROUND((L1929+L1928)*2.14%,2)</f>
        <v>289243.43</v>
      </c>
      <c r="M1930" s="63">
        <f>L1930</f>
        <v>289243.43</v>
      </c>
      <c r="N1930" s="88"/>
      <c r="O1930" s="88"/>
      <c r="P1930" s="403"/>
      <c r="Q1930" s="451">
        <f t="shared" si="743"/>
        <v>289243.43</v>
      </c>
    </row>
    <row r="1931" spans="1:17" ht="15.75" customHeight="1">
      <c r="A1931" s="465">
        <v>10</v>
      </c>
      <c r="B1931" s="431">
        <v>71956000</v>
      </c>
      <c r="C1931" s="423" t="s">
        <v>10</v>
      </c>
      <c r="D1931" s="423" t="s">
        <v>10</v>
      </c>
      <c r="E1931" s="423" t="s">
        <v>76</v>
      </c>
      <c r="F1931" s="64" t="s">
        <v>202</v>
      </c>
      <c r="G1931" s="431" t="s">
        <v>38</v>
      </c>
      <c r="H1931" s="63">
        <v>4118</v>
      </c>
      <c r="I1931" s="49">
        <v>219</v>
      </c>
      <c r="J1931" s="423" t="s">
        <v>39</v>
      </c>
      <c r="K1931" s="50" t="s">
        <v>2</v>
      </c>
      <c r="L1931" s="63">
        <f>L1932+L1933+L1934</f>
        <v>9380748.0099999998</v>
      </c>
      <c r="M1931" s="63">
        <f t="shared" ref="M1931:P1931" si="745">M1932+M1933+M1934</f>
        <v>9380748.0099999998</v>
      </c>
      <c r="N1931" s="63">
        <f t="shared" si="745"/>
        <v>0</v>
      </c>
      <c r="O1931" s="63">
        <f t="shared" si="745"/>
        <v>0</v>
      </c>
      <c r="P1931" s="63">
        <f t="shared" si="745"/>
        <v>0</v>
      </c>
      <c r="Q1931" s="451">
        <f t="shared" si="743"/>
        <v>9380748.0099999998</v>
      </c>
    </row>
    <row r="1932" spans="1:17" ht="15.75" customHeight="1">
      <c r="A1932" s="466"/>
      <c r="B1932" s="431">
        <v>71956000</v>
      </c>
      <c r="C1932" s="423" t="s">
        <v>10</v>
      </c>
      <c r="D1932" s="423"/>
      <c r="E1932" s="423"/>
      <c r="F1932" s="64"/>
      <c r="G1932" s="431"/>
      <c r="H1932" s="90"/>
      <c r="I1932" s="49"/>
      <c r="J1932" s="423" t="s">
        <v>101</v>
      </c>
      <c r="K1932" s="67" t="s">
        <v>102</v>
      </c>
      <c r="L1932" s="63">
        <v>5085821</v>
      </c>
      <c r="M1932" s="63">
        <v>5085821</v>
      </c>
      <c r="N1932" s="63"/>
      <c r="O1932" s="63"/>
      <c r="P1932" s="63"/>
      <c r="Q1932" s="451">
        <f t="shared" si="743"/>
        <v>5085821</v>
      </c>
    </row>
    <row r="1933" spans="1:17" ht="15.75" customHeight="1">
      <c r="A1933" s="466"/>
      <c r="B1933" s="431">
        <v>71956000</v>
      </c>
      <c r="C1933" s="423" t="s">
        <v>10</v>
      </c>
      <c r="D1933" s="423"/>
      <c r="E1933" s="423"/>
      <c r="F1933" s="64"/>
      <c r="G1933" s="431"/>
      <c r="H1933" s="90"/>
      <c r="I1933" s="49"/>
      <c r="J1933" s="423" t="s">
        <v>98</v>
      </c>
      <c r="K1933" s="104" t="s">
        <v>99</v>
      </c>
      <c r="L1933" s="63">
        <v>4098385</v>
      </c>
      <c r="M1933" s="63">
        <v>4098385</v>
      </c>
      <c r="N1933" s="63"/>
      <c r="O1933" s="63"/>
      <c r="P1933" s="63"/>
      <c r="Q1933" s="451">
        <f t="shared" si="743"/>
        <v>4098385</v>
      </c>
    </row>
    <row r="1934" spans="1:17" ht="15.75" customHeight="1">
      <c r="A1934" s="467"/>
      <c r="B1934" s="431">
        <v>71956000</v>
      </c>
      <c r="C1934" s="423" t="s">
        <v>10</v>
      </c>
      <c r="D1934" s="423"/>
      <c r="E1934" s="423"/>
      <c r="F1934" s="63"/>
      <c r="G1934" s="431"/>
      <c r="H1934" s="90"/>
      <c r="I1934" s="49"/>
      <c r="J1934" s="423" t="s">
        <v>100</v>
      </c>
      <c r="K1934" s="50">
        <v>21</v>
      </c>
      <c r="L1934" s="63">
        <f>ROUND((L1933+L1932)*2.14%,2)</f>
        <v>196542.01</v>
      </c>
      <c r="M1934" s="63">
        <f>L1934</f>
        <v>196542.01</v>
      </c>
      <c r="N1934" s="88"/>
      <c r="O1934" s="88"/>
      <c r="P1934" s="403"/>
      <c r="Q1934" s="451">
        <f t="shared" si="743"/>
        <v>196542.01</v>
      </c>
    </row>
    <row r="1935" spans="1:17" ht="15.75" customHeight="1">
      <c r="A1935" s="465">
        <v>11</v>
      </c>
      <c r="B1935" s="431">
        <v>71956000</v>
      </c>
      <c r="C1935" s="423" t="s">
        <v>10</v>
      </c>
      <c r="D1935" s="423" t="s">
        <v>10</v>
      </c>
      <c r="E1935" s="423" t="s">
        <v>76</v>
      </c>
      <c r="F1935" s="64" t="s">
        <v>206</v>
      </c>
      <c r="G1935" s="431" t="s">
        <v>38</v>
      </c>
      <c r="H1935" s="63">
        <v>4749.8999999999996</v>
      </c>
      <c r="I1935" s="49">
        <v>257</v>
      </c>
      <c r="J1935" s="423" t="s">
        <v>39</v>
      </c>
      <c r="K1935" s="50" t="s">
        <v>2</v>
      </c>
      <c r="L1935" s="63">
        <f>L1936+L1937</f>
        <v>4155166.53</v>
      </c>
      <c r="M1935" s="63">
        <f t="shared" ref="M1935:P1935" si="746">M1936+M1937</f>
        <v>4155166.53</v>
      </c>
      <c r="N1935" s="63">
        <f t="shared" si="746"/>
        <v>0</v>
      </c>
      <c r="O1935" s="63">
        <f t="shared" si="746"/>
        <v>0</v>
      </c>
      <c r="P1935" s="63">
        <f t="shared" si="746"/>
        <v>0</v>
      </c>
      <c r="Q1935" s="451">
        <f t="shared" si="743"/>
        <v>4155166.53</v>
      </c>
    </row>
    <row r="1936" spans="1:17" ht="15.75" customHeight="1">
      <c r="A1936" s="466"/>
      <c r="B1936" s="431">
        <v>71956000</v>
      </c>
      <c r="C1936" s="423" t="s">
        <v>10</v>
      </c>
      <c r="D1936" s="423"/>
      <c r="E1936" s="423"/>
      <c r="F1936" s="64"/>
      <c r="G1936" s="431"/>
      <c r="H1936" s="90"/>
      <c r="I1936" s="49"/>
      <c r="J1936" s="423" t="s">
        <v>98</v>
      </c>
      <c r="K1936" s="104" t="s">
        <v>99</v>
      </c>
      <c r="L1936" s="63">
        <v>4068109</v>
      </c>
      <c r="M1936" s="63">
        <v>4068109</v>
      </c>
      <c r="N1936" s="63"/>
      <c r="O1936" s="63"/>
      <c r="P1936" s="63"/>
      <c r="Q1936" s="451">
        <f t="shared" si="743"/>
        <v>4068109</v>
      </c>
    </row>
    <row r="1937" spans="1:17" ht="15.75" customHeight="1">
      <c r="A1937" s="467"/>
      <c r="B1937" s="431">
        <v>71956000</v>
      </c>
      <c r="C1937" s="423" t="s">
        <v>10</v>
      </c>
      <c r="D1937" s="423"/>
      <c r="E1937" s="423"/>
      <c r="F1937" s="63"/>
      <c r="G1937" s="431"/>
      <c r="H1937" s="90"/>
      <c r="I1937" s="49"/>
      <c r="J1937" s="423" t="s">
        <v>100</v>
      </c>
      <c r="K1937" s="50">
        <v>21</v>
      </c>
      <c r="L1937" s="63">
        <f>ROUND(L1936*2.14%,2)</f>
        <v>87057.53</v>
      </c>
      <c r="M1937" s="63">
        <f>L1937</f>
        <v>87057.53</v>
      </c>
      <c r="N1937" s="88"/>
      <c r="O1937" s="88"/>
      <c r="P1937" s="403"/>
      <c r="Q1937" s="451">
        <f t="shared" si="743"/>
        <v>87057.53</v>
      </c>
    </row>
    <row r="1938" spans="1:17" ht="15.75" customHeight="1">
      <c r="A1938" s="465">
        <v>12</v>
      </c>
      <c r="B1938" s="431">
        <v>71956000</v>
      </c>
      <c r="C1938" s="423" t="s">
        <v>10</v>
      </c>
      <c r="D1938" s="454" t="s">
        <v>10</v>
      </c>
      <c r="E1938" s="454" t="s">
        <v>318</v>
      </c>
      <c r="F1938" s="260" t="s">
        <v>189</v>
      </c>
      <c r="G1938" s="448" t="s">
        <v>38</v>
      </c>
      <c r="H1938" s="261">
        <v>5678.3</v>
      </c>
      <c r="I1938" s="238">
        <v>231</v>
      </c>
      <c r="J1938" s="423" t="s">
        <v>39</v>
      </c>
      <c r="K1938" s="50" t="s">
        <v>2</v>
      </c>
      <c r="L1938" s="63">
        <f>L1939+L1940+L1941+L1942</f>
        <v>7531711.7300000004</v>
      </c>
      <c r="M1938" s="63">
        <f>M1939+M1940+M1941+M1942</f>
        <v>7281711.7300000004</v>
      </c>
      <c r="N1938" s="63">
        <f t="shared" ref="N1938:P1938" si="747">N1939+N1940+N1941+N1942</f>
        <v>0</v>
      </c>
      <c r="O1938" s="63">
        <f t="shared" si="747"/>
        <v>237500</v>
      </c>
      <c r="P1938" s="63">
        <f t="shared" si="747"/>
        <v>12500</v>
      </c>
      <c r="Q1938" s="451">
        <f>M1938+N1938+O1938+P1938</f>
        <v>7531711.7300000004</v>
      </c>
    </row>
    <row r="1939" spans="1:17" ht="47.25" customHeight="1">
      <c r="A1939" s="466"/>
      <c r="B1939" s="431">
        <v>71956000</v>
      </c>
      <c r="C1939" s="423" t="s">
        <v>10</v>
      </c>
      <c r="D1939" s="423"/>
      <c r="E1939" s="423"/>
      <c r="F1939" s="64"/>
      <c r="G1939" s="431"/>
      <c r="H1939" s="90"/>
      <c r="I1939" s="49"/>
      <c r="J1939" s="91" t="s">
        <v>241</v>
      </c>
      <c r="K1939" s="104" t="s">
        <v>165</v>
      </c>
      <c r="L1939" s="63">
        <v>7109567</v>
      </c>
      <c r="M1939" s="63">
        <v>7109567</v>
      </c>
      <c r="N1939" s="63"/>
      <c r="O1939" s="63"/>
      <c r="P1939" s="63"/>
      <c r="Q1939" s="451">
        <f>M1939+N1939+O1939+P1939</f>
        <v>7109567</v>
      </c>
    </row>
    <row r="1940" spans="1:17" ht="15.75" customHeight="1">
      <c r="A1940" s="466"/>
      <c r="B1940" s="431">
        <v>71956000</v>
      </c>
      <c r="C1940" s="423" t="s">
        <v>10</v>
      </c>
      <c r="D1940" s="423"/>
      <c r="E1940" s="423"/>
      <c r="F1940" s="63"/>
      <c r="G1940" s="431"/>
      <c r="H1940" s="90"/>
      <c r="I1940" s="49"/>
      <c r="J1940" s="423" t="s">
        <v>100</v>
      </c>
      <c r="K1940" s="50">
        <v>21</v>
      </c>
      <c r="L1940" s="63">
        <f>ROUND(L1939*2.14%,2)</f>
        <v>152144.73000000001</v>
      </c>
      <c r="M1940" s="63">
        <f>L1940</f>
        <v>152144.73000000001</v>
      </c>
      <c r="N1940" s="88"/>
      <c r="O1940" s="88"/>
      <c r="P1940" s="403"/>
      <c r="Q1940" s="451">
        <f>M1940+N1940+O1940+P1940</f>
        <v>152144.73000000001</v>
      </c>
    </row>
    <row r="1941" spans="1:17" ht="63">
      <c r="A1941" s="466"/>
      <c r="B1941" s="431">
        <v>71956000</v>
      </c>
      <c r="C1941" s="423" t="s">
        <v>10</v>
      </c>
      <c r="D1941" s="423"/>
      <c r="E1941" s="423"/>
      <c r="F1941" s="63"/>
      <c r="G1941" s="431"/>
      <c r="H1941" s="90"/>
      <c r="I1941" s="49"/>
      <c r="J1941" s="423" t="s">
        <v>48</v>
      </c>
      <c r="K1941" s="50" t="s">
        <v>40</v>
      </c>
      <c r="L1941" s="63">
        <v>250000</v>
      </c>
      <c r="M1941" s="63"/>
      <c r="N1941" s="88"/>
      <c r="O1941" s="88">
        <f>L1941*0.95</f>
        <v>237500</v>
      </c>
      <c r="P1941" s="403">
        <f>L1941*0.05</f>
        <v>12500</v>
      </c>
      <c r="Q1941" s="451">
        <f>M1941+N1941+O1941+P1941</f>
        <v>250000</v>
      </c>
    </row>
    <row r="1942" spans="1:17" ht="92.25" customHeight="1">
      <c r="A1942" s="467"/>
      <c r="B1942" s="431">
        <v>71956000</v>
      </c>
      <c r="C1942" s="423" t="s">
        <v>10</v>
      </c>
      <c r="D1942" s="423"/>
      <c r="E1942" s="423"/>
      <c r="F1942" s="63"/>
      <c r="G1942" s="431"/>
      <c r="H1942" s="90"/>
      <c r="I1942" s="49"/>
      <c r="J1942" s="423" t="s">
        <v>352</v>
      </c>
      <c r="K1942" s="50" t="s">
        <v>185</v>
      </c>
      <c r="L1942" s="63">
        <v>20000</v>
      </c>
      <c r="M1942" s="63">
        <v>20000</v>
      </c>
      <c r="N1942" s="88"/>
      <c r="O1942" s="88"/>
      <c r="P1942" s="403"/>
      <c r="Q1942" s="451">
        <f>M1942+N1942+O1942+P1942</f>
        <v>20000</v>
      </c>
    </row>
    <row r="1943" spans="1:17" ht="15.75" customHeight="1">
      <c r="A1943" s="465">
        <v>13</v>
      </c>
      <c r="B1943" s="431">
        <v>71956000</v>
      </c>
      <c r="C1943" s="423" t="s">
        <v>10</v>
      </c>
      <c r="D1943" s="423" t="s">
        <v>10</v>
      </c>
      <c r="E1943" s="423" t="s">
        <v>373</v>
      </c>
      <c r="F1943" s="64" t="s">
        <v>85</v>
      </c>
      <c r="G1943" s="431" t="s">
        <v>38</v>
      </c>
      <c r="H1943" s="63">
        <v>16598.8</v>
      </c>
      <c r="I1943" s="49">
        <v>464</v>
      </c>
      <c r="J1943" s="423" t="s">
        <v>39</v>
      </c>
      <c r="K1943" s="50" t="s">
        <v>2</v>
      </c>
      <c r="L1943" s="63">
        <f>L1944+L1945</f>
        <v>9246376.7100000009</v>
      </c>
      <c r="M1943" s="63">
        <f t="shared" ref="M1943:P1943" si="748">M1944+M1945</f>
        <v>9246376.7100000009</v>
      </c>
      <c r="N1943" s="63">
        <f t="shared" si="748"/>
        <v>0</v>
      </c>
      <c r="O1943" s="63">
        <f t="shared" si="748"/>
        <v>0</v>
      </c>
      <c r="P1943" s="63">
        <f t="shared" si="748"/>
        <v>0</v>
      </c>
      <c r="Q1943" s="451">
        <f t="shared" si="743"/>
        <v>9246376.7100000009</v>
      </c>
    </row>
    <row r="1944" spans="1:17" ht="15.75" customHeight="1">
      <c r="A1944" s="466"/>
      <c r="B1944" s="431">
        <v>71956000</v>
      </c>
      <c r="C1944" s="423" t="s">
        <v>10</v>
      </c>
      <c r="D1944" s="423"/>
      <c r="E1944" s="423"/>
      <c r="F1944" s="64"/>
      <c r="G1944" s="431"/>
      <c r="H1944" s="90"/>
      <c r="I1944" s="49"/>
      <c r="J1944" s="423" t="s">
        <v>101</v>
      </c>
      <c r="K1944" s="67" t="s">
        <v>102</v>
      </c>
      <c r="L1944" s="63">
        <v>9052650</v>
      </c>
      <c r="M1944" s="63">
        <v>9052650</v>
      </c>
      <c r="N1944" s="63"/>
      <c r="O1944" s="63"/>
      <c r="P1944" s="63"/>
      <c r="Q1944" s="451">
        <f t="shared" si="743"/>
        <v>9052650</v>
      </c>
    </row>
    <row r="1945" spans="1:17" ht="15.75" customHeight="1">
      <c r="A1945" s="467"/>
      <c r="B1945" s="431">
        <v>71956000</v>
      </c>
      <c r="C1945" s="423" t="s">
        <v>10</v>
      </c>
      <c r="D1945" s="423"/>
      <c r="E1945" s="423"/>
      <c r="F1945" s="63"/>
      <c r="G1945" s="431"/>
      <c r="H1945" s="90"/>
      <c r="I1945" s="49"/>
      <c r="J1945" s="423" t="s">
        <v>100</v>
      </c>
      <c r="K1945" s="50">
        <v>21</v>
      </c>
      <c r="L1945" s="63">
        <f>ROUND(L1944*2.14%,2)</f>
        <v>193726.71</v>
      </c>
      <c r="M1945" s="63">
        <f>L1945</f>
        <v>193726.71</v>
      </c>
      <c r="N1945" s="88"/>
      <c r="O1945" s="88"/>
      <c r="P1945" s="403"/>
      <c r="Q1945" s="451">
        <f t="shared" si="743"/>
        <v>193726.71</v>
      </c>
    </row>
    <row r="1946" spans="1:17" ht="15.75" customHeight="1">
      <c r="A1946" s="465">
        <v>14</v>
      </c>
      <c r="B1946" s="431">
        <v>71956000</v>
      </c>
      <c r="C1946" s="423" t="s">
        <v>10</v>
      </c>
      <c r="D1946" s="423" t="s">
        <v>10</v>
      </c>
      <c r="E1946" s="423" t="s">
        <v>373</v>
      </c>
      <c r="F1946" s="64" t="s">
        <v>181</v>
      </c>
      <c r="G1946" s="431" t="s">
        <v>38</v>
      </c>
      <c r="H1946" s="63">
        <v>15996</v>
      </c>
      <c r="I1946" s="49">
        <v>597</v>
      </c>
      <c r="J1946" s="423" t="s">
        <v>39</v>
      </c>
      <c r="K1946" s="50" t="s">
        <v>2</v>
      </c>
      <c r="L1946" s="63">
        <f>L1947+L1948</f>
        <v>11102425.98</v>
      </c>
      <c r="M1946" s="63">
        <f t="shared" ref="M1946:P1946" si="749">M1947+M1948</f>
        <v>11102425.98</v>
      </c>
      <c r="N1946" s="63">
        <f t="shared" si="749"/>
        <v>0</v>
      </c>
      <c r="O1946" s="63">
        <f t="shared" si="749"/>
        <v>0</v>
      </c>
      <c r="P1946" s="63">
        <f t="shared" si="749"/>
        <v>0</v>
      </c>
      <c r="Q1946" s="451">
        <f t="shared" si="743"/>
        <v>11102425.98</v>
      </c>
    </row>
    <row r="1947" spans="1:17" ht="15.75" customHeight="1">
      <c r="A1947" s="466"/>
      <c r="B1947" s="431">
        <v>71956000</v>
      </c>
      <c r="C1947" s="423" t="s">
        <v>10</v>
      </c>
      <c r="D1947" s="423"/>
      <c r="E1947" s="423"/>
      <c r="F1947" s="64"/>
      <c r="G1947" s="431"/>
      <c r="H1947" s="90"/>
      <c r="I1947" s="49"/>
      <c r="J1947" s="423" t="s">
        <v>101</v>
      </c>
      <c r="K1947" s="67" t="s">
        <v>102</v>
      </c>
      <c r="L1947" s="63">
        <v>10869812</v>
      </c>
      <c r="M1947" s="63">
        <v>10869812</v>
      </c>
      <c r="N1947" s="63"/>
      <c r="O1947" s="63"/>
      <c r="P1947" s="63"/>
      <c r="Q1947" s="451">
        <f t="shared" si="743"/>
        <v>10869812</v>
      </c>
    </row>
    <row r="1948" spans="1:17" ht="15.75" customHeight="1">
      <c r="A1948" s="467"/>
      <c r="B1948" s="431">
        <v>71956000</v>
      </c>
      <c r="C1948" s="423" t="s">
        <v>10</v>
      </c>
      <c r="D1948" s="423"/>
      <c r="E1948" s="423"/>
      <c r="F1948" s="63"/>
      <c r="G1948" s="431"/>
      <c r="H1948" s="90"/>
      <c r="I1948" s="49"/>
      <c r="J1948" s="423" t="s">
        <v>100</v>
      </c>
      <c r="K1948" s="50">
        <v>21</v>
      </c>
      <c r="L1948" s="63">
        <f>ROUND(L1947*2.14%,2)</f>
        <v>232613.98</v>
      </c>
      <c r="M1948" s="63">
        <f>L1948</f>
        <v>232613.98</v>
      </c>
      <c r="N1948" s="88"/>
      <c r="O1948" s="88"/>
      <c r="P1948" s="403"/>
      <c r="Q1948" s="451">
        <f t="shared" si="743"/>
        <v>232613.98</v>
      </c>
    </row>
    <row r="1949" spans="1:17" ht="15.75" customHeight="1">
      <c r="A1949" s="465">
        <v>15</v>
      </c>
      <c r="B1949" s="431">
        <v>71956000</v>
      </c>
      <c r="C1949" s="423" t="s">
        <v>10</v>
      </c>
      <c r="D1949" s="423" t="s">
        <v>10</v>
      </c>
      <c r="E1949" s="423" t="s">
        <v>372</v>
      </c>
      <c r="F1949" s="64" t="s">
        <v>217</v>
      </c>
      <c r="G1949" s="431" t="s">
        <v>38</v>
      </c>
      <c r="H1949" s="63">
        <v>4787</v>
      </c>
      <c r="I1949" s="49">
        <v>206</v>
      </c>
      <c r="J1949" s="423" t="s">
        <v>39</v>
      </c>
      <c r="K1949" s="50" t="s">
        <v>2</v>
      </c>
      <c r="L1949" s="63">
        <f>L1950+L1951+L1952</f>
        <v>14745400.24</v>
      </c>
      <c r="M1949" s="63">
        <f t="shared" ref="M1949:P1949" si="750">M1950+M1951+M1952</f>
        <v>14745400.24</v>
      </c>
      <c r="N1949" s="63">
        <f t="shared" si="750"/>
        <v>0</v>
      </c>
      <c r="O1949" s="63">
        <f t="shared" si="750"/>
        <v>0</v>
      </c>
      <c r="P1949" s="63">
        <f t="shared" si="750"/>
        <v>0</v>
      </c>
      <c r="Q1949" s="451">
        <f t="shared" si="743"/>
        <v>14745400.24</v>
      </c>
    </row>
    <row r="1950" spans="1:17" ht="15.75" customHeight="1">
      <c r="A1950" s="466"/>
      <c r="B1950" s="431">
        <v>71956000</v>
      </c>
      <c r="C1950" s="423" t="s">
        <v>10</v>
      </c>
      <c r="D1950" s="423"/>
      <c r="E1950" s="423"/>
      <c r="F1950" s="64"/>
      <c r="G1950" s="431"/>
      <c r="H1950" s="90"/>
      <c r="I1950" s="49"/>
      <c r="J1950" s="423" t="s">
        <v>101</v>
      </c>
      <c r="K1950" s="67" t="s">
        <v>102</v>
      </c>
      <c r="L1950" s="63">
        <v>7994295</v>
      </c>
      <c r="M1950" s="63">
        <v>7994295</v>
      </c>
      <c r="N1950" s="63"/>
      <c r="O1950" s="63"/>
      <c r="P1950" s="63"/>
      <c r="Q1950" s="451">
        <f t="shared" si="743"/>
        <v>7994295</v>
      </c>
    </row>
    <row r="1951" spans="1:17" ht="15.75" customHeight="1">
      <c r="A1951" s="466"/>
      <c r="B1951" s="431">
        <v>71956000</v>
      </c>
      <c r="C1951" s="423" t="s">
        <v>10</v>
      </c>
      <c r="D1951" s="423"/>
      <c r="E1951" s="423"/>
      <c r="F1951" s="64"/>
      <c r="G1951" s="431"/>
      <c r="H1951" s="90"/>
      <c r="I1951" s="49"/>
      <c r="J1951" s="423" t="s">
        <v>98</v>
      </c>
      <c r="K1951" s="104" t="s">
        <v>99</v>
      </c>
      <c r="L1951" s="63">
        <v>6442165</v>
      </c>
      <c r="M1951" s="63">
        <v>6442165</v>
      </c>
      <c r="N1951" s="63"/>
      <c r="O1951" s="63"/>
      <c r="P1951" s="63"/>
      <c r="Q1951" s="451">
        <f t="shared" si="743"/>
        <v>6442165</v>
      </c>
    </row>
    <row r="1952" spans="1:17" ht="15.75" customHeight="1">
      <c r="A1952" s="467"/>
      <c r="B1952" s="431">
        <v>71956000</v>
      </c>
      <c r="C1952" s="423" t="s">
        <v>10</v>
      </c>
      <c r="D1952" s="423"/>
      <c r="E1952" s="423"/>
      <c r="F1952" s="63"/>
      <c r="G1952" s="431"/>
      <c r="H1952" s="90"/>
      <c r="I1952" s="49"/>
      <c r="J1952" s="423" t="s">
        <v>100</v>
      </c>
      <c r="K1952" s="50">
        <v>21</v>
      </c>
      <c r="L1952" s="63">
        <f>ROUND((L1951+L1950)*2.14%,2)</f>
        <v>308940.24</v>
      </c>
      <c r="M1952" s="63">
        <f>L1952</f>
        <v>308940.24</v>
      </c>
      <c r="N1952" s="88"/>
      <c r="O1952" s="88"/>
      <c r="P1952" s="403"/>
      <c r="Q1952" s="451">
        <f t="shared" si="743"/>
        <v>308940.24</v>
      </c>
    </row>
    <row r="1953" spans="1:17" ht="15.75" customHeight="1">
      <c r="A1953" s="465">
        <v>16</v>
      </c>
      <c r="B1953" s="431">
        <v>71956000</v>
      </c>
      <c r="C1953" s="423" t="s">
        <v>10</v>
      </c>
      <c r="D1953" s="423" t="s">
        <v>10</v>
      </c>
      <c r="E1953" s="423" t="s">
        <v>372</v>
      </c>
      <c r="F1953" s="64" t="s">
        <v>218</v>
      </c>
      <c r="G1953" s="431" t="s">
        <v>38</v>
      </c>
      <c r="H1953" s="63">
        <v>5708.4</v>
      </c>
      <c r="I1953" s="49">
        <v>188</v>
      </c>
      <c r="J1953" s="423" t="s">
        <v>39</v>
      </c>
      <c r="K1953" s="50" t="s">
        <v>2</v>
      </c>
      <c r="L1953" s="63">
        <f>L1954+L1955+L1956</f>
        <v>14625267.26</v>
      </c>
      <c r="M1953" s="63">
        <f t="shared" ref="M1953:P1953" si="751">M1954+M1955+M1956</f>
        <v>14625267.26</v>
      </c>
      <c r="N1953" s="63">
        <f t="shared" si="751"/>
        <v>0</v>
      </c>
      <c r="O1953" s="63">
        <f t="shared" si="751"/>
        <v>0</v>
      </c>
      <c r="P1953" s="63">
        <f t="shared" si="751"/>
        <v>0</v>
      </c>
      <c r="Q1953" s="451">
        <f t="shared" si="743"/>
        <v>14625267.26</v>
      </c>
    </row>
    <row r="1954" spans="1:17" ht="15.75" customHeight="1">
      <c r="A1954" s="466"/>
      <c r="B1954" s="431">
        <v>71956000</v>
      </c>
      <c r="C1954" s="423" t="s">
        <v>10</v>
      </c>
      <c r="D1954" s="423"/>
      <c r="E1954" s="423"/>
      <c r="F1954" s="64"/>
      <c r="G1954" s="431"/>
      <c r="H1954" s="90"/>
      <c r="I1954" s="49"/>
      <c r="J1954" s="423" t="s">
        <v>101</v>
      </c>
      <c r="K1954" s="67" t="s">
        <v>102</v>
      </c>
      <c r="L1954" s="63">
        <v>7929164</v>
      </c>
      <c r="M1954" s="63">
        <v>7929164</v>
      </c>
      <c r="N1954" s="63"/>
      <c r="O1954" s="63"/>
      <c r="P1954" s="63"/>
      <c r="Q1954" s="451">
        <f t="shared" si="743"/>
        <v>7929164</v>
      </c>
    </row>
    <row r="1955" spans="1:17" ht="15.75" customHeight="1">
      <c r="A1955" s="466"/>
      <c r="B1955" s="431">
        <v>71956000</v>
      </c>
      <c r="C1955" s="423" t="s">
        <v>10</v>
      </c>
      <c r="D1955" s="423"/>
      <c r="E1955" s="423"/>
      <c r="F1955" s="64"/>
      <c r="G1955" s="431"/>
      <c r="H1955" s="90"/>
      <c r="I1955" s="49"/>
      <c r="J1955" s="423" t="s">
        <v>98</v>
      </c>
      <c r="K1955" s="104" t="s">
        <v>99</v>
      </c>
      <c r="L1955" s="63">
        <v>6389680</v>
      </c>
      <c r="M1955" s="63">
        <v>6389680</v>
      </c>
      <c r="N1955" s="63"/>
      <c r="O1955" s="63"/>
      <c r="P1955" s="63"/>
      <c r="Q1955" s="451">
        <f t="shared" si="743"/>
        <v>6389680</v>
      </c>
    </row>
    <row r="1956" spans="1:17" ht="15.75" customHeight="1">
      <c r="A1956" s="467"/>
      <c r="B1956" s="431">
        <v>71956000</v>
      </c>
      <c r="C1956" s="423" t="s">
        <v>10</v>
      </c>
      <c r="D1956" s="423"/>
      <c r="E1956" s="423"/>
      <c r="F1956" s="63"/>
      <c r="G1956" s="431"/>
      <c r="H1956" s="90"/>
      <c r="I1956" s="49"/>
      <c r="J1956" s="423" t="s">
        <v>100</v>
      </c>
      <c r="K1956" s="50">
        <v>21</v>
      </c>
      <c r="L1956" s="63">
        <f>ROUND((L1955+L1954)*2.14%,2)</f>
        <v>306423.26</v>
      </c>
      <c r="M1956" s="63">
        <f>L1956</f>
        <v>306423.26</v>
      </c>
      <c r="N1956" s="88"/>
      <c r="O1956" s="88"/>
      <c r="P1956" s="403"/>
      <c r="Q1956" s="451">
        <f t="shared" si="743"/>
        <v>306423.26</v>
      </c>
    </row>
    <row r="1957" spans="1:17" ht="15.75" customHeight="1">
      <c r="A1957" s="465">
        <v>17</v>
      </c>
      <c r="B1957" s="431">
        <v>71956000</v>
      </c>
      <c r="C1957" s="423" t="s">
        <v>10</v>
      </c>
      <c r="D1957" s="423" t="s">
        <v>10</v>
      </c>
      <c r="E1957" s="423" t="s">
        <v>372</v>
      </c>
      <c r="F1957" s="64" t="s">
        <v>219</v>
      </c>
      <c r="G1957" s="431" t="s">
        <v>38</v>
      </c>
      <c r="H1957" s="63">
        <v>1317.8</v>
      </c>
      <c r="I1957" s="49">
        <v>66</v>
      </c>
      <c r="J1957" s="423" t="s">
        <v>39</v>
      </c>
      <c r="K1957" s="50" t="s">
        <v>2</v>
      </c>
      <c r="L1957" s="63">
        <f>L1958+L1959+L1960</f>
        <v>6452531.0800000001</v>
      </c>
      <c r="M1957" s="63">
        <f t="shared" ref="M1957:P1957" si="752">M1958+M1959+M1960</f>
        <v>6452531.0800000001</v>
      </c>
      <c r="N1957" s="63">
        <f t="shared" si="752"/>
        <v>0</v>
      </c>
      <c r="O1957" s="63">
        <f t="shared" si="752"/>
        <v>0</v>
      </c>
      <c r="P1957" s="63">
        <f t="shared" si="752"/>
        <v>0</v>
      </c>
      <c r="Q1957" s="451">
        <f t="shared" si="743"/>
        <v>6452531.0800000001</v>
      </c>
    </row>
    <row r="1958" spans="1:17" ht="15.75" customHeight="1">
      <c r="A1958" s="466"/>
      <c r="B1958" s="431">
        <v>71956000</v>
      </c>
      <c r="C1958" s="423" t="s">
        <v>10</v>
      </c>
      <c r="D1958" s="423"/>
      <c r="E1958" s="423"/>
      <c r="F1958" s="64"/>
      <c r="G1958" s="431"/>
      <c r="H1958" s="90"/>
      <c r="I1958" s="49"/>
      <c r="J1958" s="423" t="s">
        <v>101</v>
      </c>
      <c r="K1958" s="67" t="s">
        <v>102</v>
      </c>
      <c r="L1958" s="63">
        <v>5006724</v>
      </c>
      <c r="M1958" s="63">
        <v>5006724</v>
      </c>
      <c r="N1958" s="63"/>
      <c r="O1958" s="63"/>
      <c r="P1958" s="63"/>
      <c r="Q1958" s="451">
        <f t="shared" si="743"/>
        <v>5006724</v>
      </c>
    </row>
    <row r="1959" spans="1:17" ht="15.75" customHeight="1">
      <c r="A1959" s="466"/>
      <c r="B1959" s="431">
        <v>71956000</v>
      </c>
      <c r="C1959" s="423" t="s">
        <v>10</v>
      </c>
      <c r="D1959" s="423"/>
      <c r="E1959" s="423"/>
      <c r="F1959" s="64"/>
      <c r="G1959" s="431"/>
      <c r="H1959" s="90"/>
      <c r="I1959" s="49"/>
      <c r="J1959" s="423" t="s">
        <v>98</v>
      </c>
      <c r="K1959" s="104" t="s">
        <v>99</v>
      </c>
      <c r="L1959" s="63">
        <v>1310616</v>
      </c>
      <c r="M1959" s="63">
        <v>1310616</v>
      </c>
      <c r="N1959" s="63"/>
      <c r="O1959" s="63"/>
      <c r="P1959" s="63"/>
      <c r="Q1959" s="451">
        <f t="shared" si="743"/>
        <v>1310616</v>
      </c>
    </row>
    <row r="1960" spans="1:17" ht="15.75" customHeight="1">
      <c r="A1960" s="467"/>
      <c r="B1960" s="431">
        <v>71956000</v>
      </c>
      <c r="C1960" s="423" t="s">
        <v>10</v>
      </c>
      <c r="D1960" s="423"/>
      <c r="E1960" s="423"/>
      <c r="F1960" s="63"/>
      <c r="G1960" s="431"/>
      <c r="H1960" s="90"/>
      <c r="I1960" s="49"/>
      <c r="J1960" s="423" t="s">
        <v>100</v>
      </c>
      <c r="K1960" s="50">
        <v>21</v>
      </c>
      <c r="L1960" s="63">
        <f>ROUND((L1959+L1958)*2.14%,2)</f>
        <v>135191.07999999999</v>
      </c>
      <c r="M1960" s="63">
        <f>L1960</f>
        <v>135191.07999999999</v>
      </c>
      <c r="N1960" s="88"/>
      <c r="O1960" s="88"/>
      <c r="P1960" s="403"/>
      <c r="Q1960" s="451">
        <f t="shared" si="743"/>
        <v>135191.07999999999</v>
      </c>
    </row>
    <row r="1961" spans="1:17" ht="15.75" customHeight="1">
      <c r="A1961" s="465">
        <v>18</v>
      </c>
      <c r="B1961" s="431">
        <v>71956000</v>
      </c>
      <c r="C1961" s="423" t="s">
        <v>10</v>
      </c>
      <c r="D1961" s="423" t="s">
        <v>10</v>
      </c>
      <c r="E1961" s="423" t="s">
        <v>82</v>
      </c>
      <c r="F1961" s="64" t="s">
        <v>205</v>
      </c>
      <c r="G1961" s="431" t="s">
        <v>38</v>
      </c>
      <c r="H1961" s="63">
        <v>4941.3</v>
      </c>
      <c r="I1961" s="49">
        <v>219</v>
      </c>
      <c r="J1961" s="423" t="s">
        <v>39</v>
      </c>
      <c r="K1961" s="50" t="s">
        <v>2</v>
      </c>
      <c r="L1961" s="63">
        <f>L1962+L1963+L1964</f>
        <v>10251241.27</v>
      </c>
      <c r="M1961" s="63">
        <f t="shared" ref="M1961:P1961" si="753">M1962+M1963+M1964</f>
        <v>10251241.27</v>
      </c>
      <c r="N1961" s="63">
        <f t="shared" si="753"/>
        <v>0</v>
      </c>
      <c r="O1961" s="63">
        <f t="shared" si="753"/>
        <v>0</v>
      </c>
      <c r="P1961" s="63">
        <f t="shared" si="753"/>
        <v>0</v>
      </c>
      <c r="Q1961" s="451">
        <f t="shared" si="743"/>
        <v>10251241.27</v>
      </c>
    </row>
    <row r="1962" spans="1:17" ht="15.75" customHeight="1">
      <c r="A1962" s="466"/>
      <c r="B1962" s="431">
        <v>71956000</v>
      </c>
      <c r="C1962" s="423" t="s">
        <v>10</v>
      </c>
      <c r="D1962" s="423"/>
      <c r="E1962" s="423"/>
      <c r="F1962" s="64"/>
      <c r="G1962" s="431"/>
      <c r="H1962" s="90"/>
      <c r="I1962" s="49"/>
      <c r="J1962" s="423" t="s">
        <v>101</v>
      </c>
      <c r="K1962" s="67" t="s">
        <v>102</v>
      </c>
      <c r="L1962" s="63">
        <v>5557763</v>
      </c>
      <c r="M1962" s="63">
        <v>5557763</v>
      </c>
      <c r="N1962" s="63"/>
      <c r="O1962" s="63"/>
      <c r="P1962" s="63"/>
      <c r="Q1962" s="451">
        <f t="shared" si="743"/>
        <v>5557763</v>
      </c>
    </row>
    <row r="1963" spans="1:17" ht="15.75" customHeight="1">
      <c r="A1963" s="466"/>
      <c r="B1963" s="431">
        <v>71956000</v>
      </c>
      <c r="C1963" s="423" t="s">
        <v>10</v>
      </c>
      <c r="D1963" s="423"/>
      <c r="E1963" s="423"/>
      <c r="F1963" s="64"/>
      <c r="G1963" s="431"/>
      <c r="H1963" s="90"/>
      <c r="I1963" s="49"/>
      <c r="J1963" s="423" t="s">
        <v>98</v>
      </c>
      <c r="K1963" s="104" t="s">
        <v>99</v>
      </c>
      <c r="L1963" s="63">
        <v>4478698</v>
      </c>
      <c r="M1963" s="63">
        <v>4478698</v>
      </c>
      <c r="N1963" s="63"/>
      <c r="O1963" s="63"/>
      <c r="P1963" s="63"/>
      <c r="Q1963" s="451">
        <f t="shared" si="743"/>
        <v>4478698</v>
      </c>
    </row>
    <row r="1964" spans="1:17" ht="15.75" customHeight="1">
      <c r="A1964" s="467"/>
      <c r="B1964" s="431">
        <v>71956000</v>
      </c>
      <c r="C1964" s="423" t="s">
        <v>10</v>
      </c>
      <c r="D1964" s="423"/>
      <c r="E1964" s="423"/>
      <c r="F1964" s="63"/>
      <c r="G1964" s="431"/>
      <c r="H1964" s="90"/>
      <c r="I1964" s="49"/>
      <c r="J1964" s="423" t="s">
        <v>100</v>
      </c>
      <c r="K1964" s="50">
        <v>21</v>
      </c>
      <c r="L1964" s="63">
        <f>ROUND((L1963+L1962)*2.14%,2)</f>
        <v>214780.27</v>
      </c>
      <c r="M1964" s="63">
        <f>L1964</f>
        <v>214780.27</v>
      </c>
      <c r="N1964" s="88"/>
      <c r="O1964" s="88"/>
      <c r="P1964" s="403"/>
      <c r="Q1964" s="451">
        <f t="shared" si="743"/>
        <v>214780.27</v>
      </c>
    </row>
    <row r="1965" spans="1:17" ht="15.75" customHeight="1">
      <c r="A1965" s="465">
        <v>19</v>
      </c>
      <c r="B1965" s="431">
        <v>71956000</v>
      </c>
      <c r="C1965" s="423" t="s">
        <v>10</v>
      </c>
      <c r="D1965" s="423" t="s">
        <v>10</v>
      </c>
      <c r="E1965" s="423" t="s">
        <v>82</v>
      </c>
      <c r="F1965" s="64" t="s">
        <v>77</v>
      </c>
      <c r="G1965" s="431" t="s">
        <v>38</v>
      </c>
      <c r="H1965" s="63">
        <v>4722.7</v>
      </c>
      <c r="I1965" s="49">
        <v>519</v>
      </c>
      <c r="J1965" s="423" t="s">
        <v>39</v>
      </c>
      <c r="K1965" s="50" t="s">
        <v>2</v>
      </c>
      <c r="L1965" s="63">
        <f>L1966+L1967+L1968</f>
        <v>10526964.109999999</v>
      </c>
      <c r="M1965" s="63">
        <f t="shared" ref="M1965:P1965" si="754">M1966+M1967+M1968</f>
        <v>10526964.109999999</v>
      </c>
      <c r="N1965" s="63">
        <f t="shared" si="754"/>
        <v>0</v>
      </c>
      <c r="O1965" s="63">
        <f t="shared" si="754"/>
        <v>0</v>
      </c>
      <c r="P1965" s="63">
        <f t="shared" si="754"/>
        <v>0</v>
      </c>
      <c r="Q1965" s="451">
        <f t="shared" si="743"/>
        <v>10526964.109999999</v>
      </c>
    </row>
    <row r="1966" spans="1:17" ht="15.75" customHeight="1">
      <c r="A1966" s="466"/>
      <c r="B1966" s="431">
        <v>71956000</v>
      </c>
      <c r="C1966" s="423" t="s">
        <v>10</v>
      </c>
      <c r="D1966" s="423"/>
      <c r="E1966" s="423"/>
      <c r="F1966" s="64"/>
      <c r="G1966" s="431"/>
      <c r="H1966" s="90"/>
      <c r="I1966" s="49"/>
      <c r="J1966" s="423" t="s">
        <v>101</v>
      </c>
      <c r="K1966" s="67" t="s">
        <v>102</v>
      </c>
      <c r="L1966" s="63">
        <v>5630824</v>
      </c>
      <c r="M1966" s="63">
        <v>5630824</v>
      </c>
      <c r="N1966" s="63"/>
      <c r="O1966" s="63"/>
      <c r="P1966" s="63"/>
      <c r="Q1966" s="451">
        <f t="shared" si="743"/>
        <v>5630824</v>
      </c>
    </row>
    <row r="1967" spans="1:17" ht="15.75" customHeight="1">
      <c r="A1967" s="466"/>
      <c r="B1967" s="431">
        <v>71956000</v>
      </c>
      <c r="C1967" s="423" t="s">
        <v>10</v>
      </c>
      <c r="D1967" s="423"/>
      <c r="E1967" s="423"/>
      <c r="F1967" s="64"/>
      <c r="G1967" s="431"/>
      <c r="H1967" s="90"/>
      <c r="I1967" s="49"/>
      <c r="J1967" s="423" t="s">
        <v>98</v>
      </c>
      <c r="K1967" s="104" t="s">
        <v>99</v>
      </c>
      <c r="L1967" s="63">
        <v>4675583</v>
      </c>
      <c r="M1967" s="63">
        <v>4675583</v>
      </c>
      <c r="N1967" s="63"/>
      <c r="O1967" s="63"/>
      <c r="P1967" s="63"/>
      <c r="Q1967" s="451">
        <f t="shared" si="743"/>
        <v>4675583</v>
      </c>
    </row>
    <row r="1968" spans="1:17" ht="15.75" customHeight="1">
      <c r="A1968" s="467"/>
      <c r="B1968" s="431">
        <v>71956000</v>
      </c>
      <c r="C1968" s="423" t="s">
        <v>10</v>
      </c>
      <c r="D1968" s="423"/>
      <c r="E1968" s="423"/>
      <c r="F1968" s="63"/>
      <c r="G1968" s="431"/>
      <c r="H1968" s="90"/>
      <c r="I1968" s="49"/>
      <c r="J1968" s="423" t="s">
        <v>100</v>
      </c>
      <c r="K1968" s="50">
        <v>21</v>
      </c>
      <c r="L1968" s="63">
        <f>ROUND((L1967+L1966)*2.14%,2)</f>
        <v>220557.11</v>
      </c>
      <c r="M1968" s="63">
        <f>L1968</f>
        <v>220557.11</v>
      </c>
      <c r="N1968" s="88"/>
      <c r="O1968" s="88"/>
      <c r="P1968" s="403"/>
      <c r="Q1968" s="451">
        <f t="shared" si="743"/>
        <v>220557.11</v>
      </c>
    </row>
    <row r="1969" spans="1:17" ht="15.75" customHeight="1">
      <c r="A1969" s="465">
        <v>20</v>
      </c>
      <c r="B1969" s="431">
        <v>71956000</v>
      </c>
      <c r="C1969" s="423" t="s">
        <v>10</v>
      </c>
      <c r="D1969" s="423" t="s">
        <v>10</v>
      </c>
      <c r="E1969" s="423" t="s">
        <v>82</v>
      </c>
      <c r="F1969" s="64" t="s">
        <v>220</v>
      </c>
      <c r="G1969" s="431" t="s">
        <v>38</v>
      </c>
      <c r="H1969" s="63">
        <v>2221.6999999999998</v>
      </c>
      <c r="I1969" s="49">
        <v>87</v>
      </c>
      <c r="J1969" s="423" t="s">
        <v>39</v>
      </c>
      <c r="K1969" s="50" t="s">
        <v>2</v>
      </c>
      <c r="L1969" s="63">
        <f>L1970+L1971+L1972</f>
        <v>4482145.2699999996</v>
      </c>
      <c r="M1969" s="63">
        <f t="shared" ref="M1969:P1969" si="755">M1970+M1971+M1972</f>
        <v>4482145.2699999996</v>
      </c>
      <c r="N1969" s="63">
        <f t="shared" si="755"/>
        <v>0</v>
      </c>
      <c r="O1969" s="63">
        <f t="shared" si="755"/>
        <v>0</v>
      </c>
      <c r="P1969" s="63">
        <f t="shared" si="755"/>
        <v>0</v>
      </c>
      <c r="Q1969" s="451">
        <f t="shared" si="743"/>
        <v>4482145.2699999996</v>
      </c>
    </row>
    <row r="1970" spans="1:17" ht="15.75" customHeight="1">
      <c r="A1970" s="466"/>
      <c r="B1970" s="431">
        <v>71956000</v>
      </c>
      <c r="C1970" s="423" t="s">
        <v>10</v>
      </c>
      <c r="D1970" s="423"/>
      <c r="E1970" s="423"/>
      <c r="F1970" s="64"/>
      <c r="G1970" s="431"/>
      <c r="H1970" s="90"/>
      <c r="I1970" s="49"/>
      <c r="J1970" s="423" t="s">
        <v>101</v>
      </c>
      <c r="K1970" s="67" t="s">
        <v>102</v>
      </c>
      <c r="L1970" s="63">
        <v>2430018</v>
      </c>
      <c r="M1970" s="63">
        <v>2430018</v>
      </c>
      <c r="N1970" s="63"/>
      <c r="O1970" s="63"/>
      <c r="P1970" s="63"/>
      <c r="Q1970" s="451">
        <f t="shared" si="743"/>
        <v>2430018</v>
      </c>
    </row>
    <row r="1971" spans="1:17" ht="15.75" customHeight="1">
      <c r="A1971" s="466"/>
      <c r="B1971" s="431">
        <v>71956000</v>
      </c>
      <c r="C1971" s="423" t="s">
        <v>10</v>
      </c>
      <c r="D1971" s="423"/>
      <c r="E1971" s="423"/>
      <c r="F1971" s="64"/>
      <c r="G1971" s="431"/>
      <c r="H1971" s="90"/>
      <c r="I1971" s="49"/>
      <c r="J1971" s="423" t="s">
        <v>98</v>
      </c>
      <c r="K1971" s="104" t="s">
        <v>99</v>
      </c>
      <c r="L1971" s="63">
        <v>1958219</v>
      </c>
      <c r="M1971" s="63">
        <v>1958219</v>
      </c>
      <c r="N1971" s="63"/>
      <c r="O1971" s="63"/>
      <c r="P1971" s="63"/>
      <c r="Q1971" s="451">
        <f t="shared" si="743"/>
        <v>1958219</v>
      </c>
    </row>
    <row r="1972" spans="1:17" ht="15.75" customHeight="1">
      <c r="A1972" s="467"/>
      <c r="B1972" s="431">
        <v>71956000</v>
      </c>
      <c r="C1972" s="423" t="s">
        <v>10</v>
      </c>
      <c r="D1972" s="423"/>
      <c r="E1972" s="423"/>
      <c r="F1972" s="63"/>
      <c r="G1972" s="431"/>
      <c r="H1972" s="90"/>
      <c r="I1972" s="49"/>
      <c r="J1972" s="423" t="s">
        <v>100</v>
      </c>
      <c r="K1972" s="50">
        <v>21</v>
      </c>
      <c r="L1972" s="63">
        <f>ROUND((L1971+L1970)*2.14%,2)</f>
        <v>93908.27</v>
      </c>
      <c r="M1972" s="63">
        <f>L1972</f>
        <v>93908.27</v>
      </c>
      <c r="N1972" s="88"/>
      <c r="O1972" s="88"/>
      <c r="P1972" s="403"/>
      <c r="Q1972" s="451">
        <f t="shared" si="743"/>
        <v>93908.27</v>
      </c>
    </row>
    <row r="1973" spans="1:17" ht="15.75" customHeight="1">
      <c r="A1973" s="465">
        <v>21</v>
      </c>
      <c r="B1973" s="431">
        <v>71956000</v>
      </c>
      <c r="C1973" s="423" t="s">
        <v>10</v>
      </c>
      <c r="D1973" s="423" t="s">
        <v>10</v>
      </c>
      <c r="E1973" s="423" t="s">
        <v>82</v>
      </c>
      <c r="F1973" s="64" t="s">
        <v>160</v>
      </c>
      <c r="G1973" s="431" t="s">
        <v>38</v>
      </c>
      <c r="H1973" s="63">
        <v>6615.1</v>
      </c>
      <c r="I1973" s="49">
        <v>216</v>
      </c>
      <c r="J1973" s="423" t="s">
        <v>39</v>
      </c>
      <c r="K1973" s="50" t="s">
        <v>2</v>
      </c>
      <c r="L1973" s="63">
        <f>L1974+L1975+L1976</f>
        <v>12259289.15</v>
      </c>
      <c r="M1973" s="63">
        <f t="shared" ref="M1973:P1973" si="756">M1974+M1975+M1976</f>
        <v>12259289.15</v>
      </c>
      <c r="N1973" s="63">
        <f t="shared" si="756"/>
        <v>0</v>
      </c>
      <c r="O1973" s="63">
        <f t="shared" si="756"/>
        <v>0</v>
      </c>
      <c r="P1973" s="63">
        <f t="shared" si="756"/>
        <v>0</v>
      </c>
      <c r="Q1973" s="451">
        <f t="shared" si="743"/>
        <v>12259289.15</v>
      </c>
    </row>
    <row r="1974" spans="1:17" ht="15.75" customHeight="1">
      <c r="A1974" s="466"/>
      <c r="B1974" s="431">
        <v>71956000</v>
      </c>
      <c r="C1974" s="423" t="s">
        <v>10</v>
      </c>
      <c r="D1974" s="423"/>
      <c r="E1974" s="423"/>
      <c r="F1974" s="64"/>
      <c r="G1974" s="431"/>
      <c r="H1974" s="90"/>
      <c r="I1974" s="49"/>
      <c r="J1974" s="423" t="s">
        <v>101</v>
      </c>
      <c r="K1974" s="67" t="s">
        <v>102</v>
      </c>
      <c r="L1974" s="63">
        <v>6646437</v>
      </c>
      <c r="M1974" s="63">
        <v>6646437</v>
      </c>
      <c r="N1974" s="63"/>
      <c r="O1974" s="63"/>
      <c r="P1974" s="63"/>
      <c r="Q1974" s="451">
        <f t="shared" si="743"/>
        <v>6646437</v>
      </c>
    </row>
    <row r="1975" spans="1:17" ht="15.75" customHeight="1">
      <c r="A1975" s="466"/>
      <c r="B1975" s="431">
        <v>71956000</v>
      </c>
      <c r="C1975" s="423" t="s">
        <v>10</v>
      </c>
      <c r="D1975" s="423"/>
      <c r="E1975" s="423"/>
      <c r="F1975" s="64"/>
      <c r="G1975" s="431"/>
      <c r="H1975" s="90"/>
      <c r="I1975" s="49"/>
      <c r="J1975" s="423" t="s">
        <v>98</v>
      </c>
      <c r="K1975" s="104" t="s">
        <v>99</v>
      </c>
      <c r="L1975" s="63">
        <v>5356000</v>
      </c>
      <c r="M1975" s="63">
        <v>5356000</v>
      </c>
      <c r="N1975" s="63"/>
      <c r="O1975" s="63"/>
      <c r="P1975" s="63"/>
      <c r="Q1975" s="451">
        <f t="shared" si="743"/>
        <v>5356000</v>
      </c>
    </row>
    <row r="1976" spans="1:17" ht="15.75" customHeight="1">
      <c r="A1976" s="467"/>
      <c r="B1976" s="431">
        <v>71956000</v>
      </c>
      <c r="C1976" s="423" t="s">
        <v>10</v>
      </c>
      <c r="D1976" s="423"/>
      <c r="E1976" s="423"/>
      <c r="F1976" s="63"/>
      <c r="G1976" s="431"/>
      <c r="H1976" s="90"/>
      <c r="I1976" s="49"/>
      <c r="J1976" s="423" t="s">
        <v>100</v>
      </c>
      <c r="K1976" s="50">
        <v>21</v>
      </c>
      <c r="L1976" s="63">
        <f>ROUND((L1975+L1974)*2.14%,2)</f>
        <v>256852.15</v>
      </c>
      <c r="M1976" s="63">
        <f>L1976</f>
        <v>256852.15</v>
      </c>
      <c r="N1976" s="88"/>
      <c r="O1976" s="88"/>
      <c r="P1976" s="403"/>
      <c r="Q1976" s="451">
        <f t="shared" si="743"/>
        <v>256852.15</v>
      </c>
    </row>
    <row r="1977" spans="1:17" ht="15.75" customHeight="1">
      <c r="A1977" s="465">
        <v>22</v>
      </c>
      <c r="B1977" s="431">
        <v>71956000</v>
      </c>
      <c r="C1977" s="423" t="s">
        <v>10</v>
      </c>
      <c r="D1977" s="423" t="s">
        <v>10</v>
      </c>
      <c r="E1977" s="423" t="s">
        <v>82</v>
      </c>
      <c r="F1977" s="64" t="s">
        <v>161</v>
      </c>
      <c r="G1977" s="431" t="s">
        <v>38</v>
      </c>
      <c r="H1977" s="63">
        <v>4633.7</v>
      </c>
      <c r="I1977" s="49">
        <v>129</v>
      </c>
      <c r="J1977" s="423" t="s">
        <v>39</v>
      </c>
      <c r="K1977" s="50" t="s">
        <v>2</v>
      </c>
      <c r="L1977" s="63">
        <f>L1978+L1979</f>
        <v>4799949.8</v>
      </c>
      <c r="M1977" s="63">
        <f t="shared" ref="M1977:P1977" si="757">M1978+M1979</f>
        <v>4799949.8</v>
      </c>
      <c r="N1977" s="63">
        <f t="shared" si="757"/>
        <v>0</v>
      </c>
      <c r="O1977" s="63">
        <f t="shared" si="757"/>
        <v>0</v>
      </c>
      <c r="P1977" s="63">
        <f t="shared" si="757"/>
        <v>0</v>
      </c>
      <c r="Q1977" s="451">
        <f t="shared" si="743"/>
        <v>4799949.8</v>
      </c>
    </row>
    <row r="1978" spans="1:17" ht="15.75" customHeight="1">
      <c r="A1978" s="466"/>
      <c r="B1978" s="431">
        <v>71956000</v>
      </c>
      <c r="C1978" s="423" t="s">
        <v>10</v>
      </c>
      <c r="D1978" s="423"/>
      <c r="E1978" s="423"/>
      <c r="F1978" s="64"/>
      <c r="G1978" s="431"/>
      <c r="H1978" s="90"/>
      <c r="I1978" s="49"/>
      <c r="J1978" s="423" t="s">
        <v>101</v>
      </c>
      <c r="K1978" s="67" t="s">
        <v>102</v>
      </c>
      <c r="L1978" s="63">
        <v>4699383</v>
      </c>
      <c r="M1978" s="63">
        <v>4699383</v>
      </c>
      <c r="N1978" s="63"/>
      <c r="O1978" s="63"/>
      <c r="P1978" s="63"/>
      <c r="Q1978" s="451">
        <f t="shared" si="743"/>
        <v>4699383</v>
      </c>
    </row>
    <row r="1979" spans="1:17" ht="15.75" customHeight="1">
      <c r="A1979" s="467"/>
      <c r="B1979" s="431">
        <v>71956000</v>
      </c>
      <c r="C1979" s="423" t="s">
        <v>10</v>
      </c>
      <c r="D1979" s="423"/>
      <c r="E1979" s="423"/>
      <c r="F1979" s="63"/>
      <c r="G1979" s="431"/>
      <c r="H1979" s="90"/>
      <c r="I1979" s="49"/>
      <c r="J1979" s="423" t="s">
        <v>100</v>
      </c>
      <c r="K1979" s="50">
        <v>21</v>
      </c>
      <c r="L1979" s="63">
        <f>ROUND(L1978*2.14%,2)</f>
        <v>100566.8</v>
      </c>
      <c r="M1979" s="63">
        <f>L1979</f>
        <v>100566.8</v>
      </c>
      <c r="N1979" s="88"/>
      <c r="O1979" s="88"/>
      <c r="P1979" s="403"/>
      <c r="Q1979" s="451">
        <f t="shared" si="743"/>
        <v>100566.8</v>
      </c>
    </row>
    <row r="1980" spans="1:17" ht="15.75" customHeight="1">
      <c r="A1980" s="465">
        <v>23</v>
      </c>
      <c r="B1980" s="431">
        <v>71956000</v>
      </c>
      <c r="C1980" s="423" t="s">
        <v>10</v>
      </c>
      <c r="D1980" s="423" t="s">
        <v>10</v>
      </c>
      <c r="E1980" s="423" t="s">
        <v>82</v>
      </c>
      <c r="F1980" s="64" t="s">
        <v>162</v>
      </c>
      <c r="G1980" s="431" t="s">
        <v>38</v>
      </c>
      <c r="H1980" s="63">
        <v>3705.8</v>
      </c>
      <c r="I1980" s="49">
        <v>165</v>
      </c>
      <c r="J1980" s="423" t="s">
        <v>39</v>
      </c>
      <c r="K1980" s="50" t="s">
        <v>2</v>
      </c>
      <c r="L1980" s="63">
        <f>L1981+L1982+L1983</f>
        <v>10021553.939999999</v>
      </c>
      <c r="M1980" s="63">
        <f t="shared" ref="M1980:P1980" si="758">M1981+M1982+M1983</f>
        <v>10021553.939999999</v>
      </c>
      <c r="N1980" s="63">
        <f t="shared" si="758"/>
        <v>0</v>
      </c>
      <c r="O1980" s="63">
        <f t="shared" si="758"/>
        <v>0</v>
      </c>
      <c r="P1980" s="63">
        <f t="shared" si="758"/>
        <v>0</v>
      </c>
      <c r="Q1980" s="451">
        <f t="shared" si="743"/>
        <v>10021553.939999999</v>
      </c>
    </row>
    <row r="1981" spans="1:17" ht="15.75" customHeight="1">
      <c r="A1981" s="466"/>
      <c r="B1981" s="431">
        <v>71956000</v>
      </c>
      <c r="C1981" s="423" t="s">
        <v>10</v>
      </c>
      <c r="D1981" s="423"/>
      <c r="E1981" s="423"/>
      <c r="F1981" s="64"/>
      <c r="G1981" s="431"/>
      <c r="H1981" s="90"/>
      <c r="I1981" s="49"/>
      <c r="J1981" s="423" t="s">
        <v>101</v>
      </c>
      <c r="K1981" s="67" t="s">
        <v>102</v>
      </c>
      <c r="L1981" s="63">
        <v>5431667</v>
      </c>
      <c r="M1981" s="63">
        <v>5431667</v>
      </c>
      <c r="N1981" s="63"/>
      <c r="O1981" s="63"/>
      <c r="P1981" s="63"/>
      <c r="Q1981" s="451">
        <f t="shared" si="743"/>
        <v>5431667</v>
      </c>
    </row>
    <row r="1982" spans="1:17" ht="15.75" customHeight="1">
      <c r="A1982" s="466"/>
      <c r="B1982" s="431">
        <v>71956000</v>
      </c>
      <c r="C1982" s="423" t="s">
        <v>10</v>
      </c>
      <c r="D1982" s="423"/>
      <c r="E1982" s="423"/>
      <c r="F1982" s="64"/>
      <c r="G1982" s="431"/>
      <c r="H1982" s="90"/>
      <c r="I1982" s="49"/>
      <c r="J1982" s="423" t="s">
        <v>98</v>
      </c>
      <c r="K1982" s="104" t="s">
        <v>99</v>
      </c>
      <c r="L1982" s="63">
        <v>4379919</v>
      </c>
      <c r="M1982" s="63">
        <v>4379919</v>
      </c>
      <c r="N1982" s="63"/>
      <c r="O1982" s="63"/>
      <c r="P1982" s="63"/>
      <c r="Q1982" s="451">
        <f t="shared" si="743"/>
        <v>4379919</v>
      </c>
    </row>
    <row r="1983" spans="1:17" ht="15.75" customHeight="1">
      <c r="A1983" s="467"/>
      <c r="B1983" s="431">
        <v>71956000</v>
      </c>
      <c r="C1983" s="423" t="s">
        <v>10</v>
      </c>
      <c r="D1983" s="423"/>
      <c r="E1983" s="423"/>
      <c r="F1983" s="63"/>
      <c r="G1983" s="431"/>
      <c r="H1983" s="90"/>
      <c r="I1983" s="49"/>
      <c r="J1983" s="423" t="s">
        <v>100</v>
      </c>
      <c r="K1983" s="50">
        <v>21</v>
      </c>
      <c r="L1983" s="63">
        <f>ROUND((L1982+L1981)*2.14%,2)</f>
        <v>209967.94</v>
      </c>
      <c r="M1983" s="63">
        <f>L1983</f>
        <v>209967.94</v>
      </c>
      <c r="N1983" s="88"/>
      <c r="O1983" s="88"/>
      <c r="P1983" s="403"/>
      <c r="Q1983" s="451">
        <f t="shared" si="743"/>
        <v>209967.94</v>
      </c>
    </row>
    <row r="1984" spans="1:17" ht="15.75" customHeight="1">
      <c r="A1984" s="465">
        <v>24</v>
      </c>
      <c r="B1984" s="431">
        <v>71956000</v>
      </c>
      <c r="C1984" s="423" t="s">
        <v>10</v>
      </c>
      <c r="D1984" s="423" t="s">
        <v>10</v>
      </c>
      <c r="E1984" s="423" t="s">
        <v>208</v>
      </c>
      <c r="F1984" s="64" t="s">
        <v>143</v>
      </c>
      <c r="G1984" s="431" t="s">
        <v>38</v>
      </c>
      <c r="H1984" s="63">
        <v>9187.2999999999993</v>
      </c>
      <c r="I1984" s="49">
        <v>428</v>
      </c>
      <c r="J1984" s="423" t="s">
        <v>39</v>
      </c>
      <c r="K1984" s="50" t="s">
        <v>2</v>
      </c>
      <c r="L1984" s="63">
        <f>L1985+L1986+L1988+L1987</f>
        <v>19188192.43</v>
      </c>
      <c r="M1984" s="63">
        <f t="shared" ref="M1984:P1984" si="759">M1985+M1986+M1988+M1987</f>
        <v>19188192.43</v>
      </c>
      <c r="N1984" s="63">
        <f t="shared" si="759"/>
        <v>0</v>
      </c>
      <c r="O1984" s="63">
        <f t="shared" si="759"/>
        <v>0</v>
      </c>
      <c r="P1984" s="63">
        <f t="shared" si="759"/>
        <v>0</v>
      </c>
      <c r="Q1984" s="451">
        <f t="shared" si="743"/>
        <v>19188192.43</v>
      </c>
    </row>
    <row r="1985" spans="1:17" ht="31.5" customHeight="1">
      <c r="A1985" s="466"/>
      <c r="B1985" s="431">
        <v>71956000</v>
      </c>
      <c r="C1985" s="423" t="s">
        <v>10</v>
      </c>
      <c r="D1985" s="423"/>
      <c r="E1985" s="423"/>
      <c r="F1985" s="64"/>
      <c r="G1985" s="431"/>
      <c r="H1985" s="90"/>
      <c r="I1985" s="49"/>
      <c r="J1985" s="423" t="s">
        <v>112</v>
      </c>
      <c r="K1985" s="67" t="s">
        <v>113</v>
      </c>
      <c r="L1985" s="63">
        <v>7910847</v>
      </c>
      <c r="M1985" s="63">
        <v>7910847</v>
      </c>
      <c r="N1985" s="63"/>
      <c r="O1985" s="63"/>
      <c r="P1985" s="63"/>
      <c r="Q1985" s="451">
        <f t="shared" si="743"/>
        <v>7910847</v>
      </c>
    </row>
    <row r="1986" spans="1:17" ht="31.5" customHeight="1">
      <c r="A1986" s="466"/>
      <c r="B1986" s="431">
        <v>71956000</v>
      </c>
      <c r="C1986" s="423" t="s">
        <v>10</v>
      </c>
      <c r="D1986" s="423"/>
      <c r="E1986" s="423"/>
      <c r="F1986" s="64"/>
      <c r="G1986" s="431"/>
      <c r="H1986" s="90"/>
      <c r="I1986" s="49"/>
      <c r="J1986" s="423" t="s">
        <v>105</v>
      </c>
      <c r="K1986" s="67" t="s">
        <v>106</v>
      </c>
      <c r="L1986" s="63">
        <v>8424220</v>
      </c>
      <c r="M1986" s="63">
        <v>8424220</v>
      </c>
      <c r="N1986" s="63"/>
      <c r="O1986" s="63"/>
      <c r="P1986" s="63"/>
      <c r="Q1986" s="451">
        <f t="shared" si="743"/>
        <v>8424220</v>
      </c>
    </row>
    <row r="1987" spans="1:17" ht="31.5" customHeight="1">
      <c r="A1987" s="466"/>
      <c r="B1987" s="431">
        <v>71956000</v>
      </c>
      <c r="C1987" s="423" t="s">
        <v>10</v>
      </c>
      <c r="D1987" s="423"/>
      <c r="E1987" s="423"/>
      <c r="F1987" s="64"/>
      <c r="G1987" s="431"/>
      <c r="H1987" s="90"/>
      <c r="I1987" s="49"/>
      <c r="J1987" s="45" t="s">
        <v>107</v>
      </c>
      <c r="K1987" s="67" t="s">
        <v>108</v>
      </c>
      <c r="L1987" s="63">
        <v>2503555</v>
      </c>
      <c r="M1987" s="63">
        <v>2503555</v>
      </c>
      <c r="N1987" s="63"/>
      <c r="O1987" s="63"/>
      <c r="P1987" s="63"/>
      <c r="Q1987" s="451">
        <f t="shared" si="743"/>
        <v>2503555</v>
      </c>
    </row>
    <row r="1988" spans="1:17" ht="15.75" customHeight="1">
      <c r="A1988" s="467"/>
      <c r="B1988" s="431">
        <v>71956000</v>
      </c>
      <c r="C1988" s="423" t="s">
        <v>10</v>
      </c>
      <c r="D1988" s="423"/>
      <c r="E1988" s="423"/>
      <c r="F1988" s="63"/>
      <c r="G1988" s="431"/>
      <c r="H1988" s="90"/>
      <c r="I1988" s="49"/>
      <c r="J1988" s="423" t="s">
        <v>100</v>
      </c>
      <c r="K1988" s="50">
        <v>21</v>
      </c>
      <c r="L1988" s="63">
        <f>ROUND((L1986+L1985)*2.14%,2)</f>
        <v>349570.43</v>
      </c>
      <c r="M1988" s="63">
        <f>L1988</f>
        <v>349570.43</v>
      </c>
      <c r="N1988" s="88"/>
      <c r="O1988" s="88"/>
      <c r="P1988" s="403"/>
      <c r="Q1988" s="451">
        <f t="shared" si="743"/>
        <v>349570.43</v>
      </c>
    </row>
    <row r="1989" spans="1:17" ht="15.75" customHeight="1">
      <c r="A1989" s="465">
        <v>25</v>
      </c>
      <c r="B1989" s="431">
        <v>71956000</v>
      </c>
      <c r="C1989" s="423" t="s">
        <v>10</v>
      </c>
      <c r="D1989" s="423" t="s">
        <v>10</v>
      </c>
      <c r="E1989" s="423" t="s">
        <v>87</v>
      </c>
      <c r="F1989" s="64" t="s">
        <v>203</v>
      </c>
      <c r="G1989" s="431" t="s">
        <v>38</v>
      </c>
      <c r="H1989" s="63">
        <v>3590.4</v>
      </c>
      <c r="I1989" s="49">
        <v>180</v>
      </c>
      <c r="J1989" s="423" t="s">
        <v>39</v>
      </c>
      <c r="K1989" s="50" t="s">
        <v>2</v>
      </c>
      <c r="L1989" s="63">
        <f>L1990+L1991+L1993+L1992</f>
        <v>7755642.6299999999</v>
      </c>
      <c r="M1989" s="63">
        <f t="shared" ref="M1989:P1989" si="760">M1990+M1991+M1993+M1992</f>
        <v>7755642.6299999999</v>
      </c>
      <c r="N1989" s="63">
        <f t="shared" si="760"/>
        <v>0</v>
      </c>
      <c r="O1989" s="63">
        <f t="shared" si="760"/>
        <v>0</v>
      </c>
      <c r="P1989" s="63">
        <f t="shared" si="760"/>
        <v>0</v>
      </c>
      <c r="Q1989" s="451">
        <f t="shared" si="743"/>
        <v>7755642.6299999999</v>
      </c>
    </row>
    <row r="1990" spans="1:17" ht="31.5" customHeight="1">
      <c r="A1990" s="466"/>
      <c r="B1990" s="431">
        <v>71956000</v>
      </c>
      <c r="C1990" s="423" t="s">
        <v>10</v>
      </c>
      <c r="D1990" s="423"/>
      <c r="E1990" s="423"/>
      <c r="F1990" s="64"/>
      <c r="G1990" s="431"/>
      <c r="H1990" s="90"/>
      <c r="I1990" s="49"/>
      <c r="J1990" s="423" t="s">
        <v>112</v>
      </c>
      <c r="K1990" s="67" t="s">
        <v>113</v>
      </c>
      <c r="L1990" s="63">
        <v>3710280</v>
      </c>
      <c r="M1990" s="63">
        <v>3710280</v>
      </c>
      <c r="N1990" s="63"/>
      <c r="O1990" s="63"/>
      <c r="P1990" s="63"/>
      <c r="Q1990" s="451">
        <f t="shared" ref="Q1990:Q2051" si="761">M1990+N1990+O1990+P1990</f>
        <v>3710280</v>
      </c>
    </row>
    <row r="1991" spans="1:17" ht="31.5" customHeight="1">
      <c r="A1991" s="466"/>
      <c r="B1991" s="431">
        <v>71956000</v>
      </c>
      <c r="C1991" s="423" t="s">
        <v>10</v>
      </c>
      <c r="D1991" s="423"/>
      <c r="E1991" s="423"/>
      <c r="F1991" s="64"/>
      <c r="G1991" s="431"/>
      <c r="H1991" s="90"/>
      <c r="I1991" s="49"/>
      <c r="J1991" s="423" t="s">
        <v>105</v>
      </c>
      <c r="K1991" s="67" t="s">
        <v>106</v>
      </c>
      <c r="L1991" s="63">
        <v>3007740</v>
      </c>
      <c r="M1991" s="63">
        <v>3007740</v>
      </c>
      <c r="N1991" s="63"/>
      <c r="O1991" s="63"/>
      <c r="P1991" s="63"/>
      <c r="Q1991" s="451">
        <f t="shared" si="761"/>
        <v>3007740</v>
      </c>
    </row>
    <row r="1992" spans="1:17" ht="31.5" customHeight="1">
      <c r="A1992" s="466"/>
      <c r="B1992" s="431">
        <v>71956000</v>
      </c>
      <c r="C1992" s="423" t="s">
        <v>10</v>
      </c>
      <c r="D1992" s="423"/>
      <c r="E1992" s="423"/>
      <c r="F1992" s="64"/>
      <c r="G1992" s="431"/>
      <c r="H1992" s="90"/>
      <c r="I1992" s="49"/>
      <c r="J1992" s="45" t="s">
        <v>107</v>
      </c>
      <c r="K1992" s="67" t="s">
        <v>108</v>
      </c>
      <c r="L1992" s="63">
        <v>893857</v>
      </c>
      <c r="M1992" s="63">
        <v>893857</v>
      </c>
      <c r="N1992" s="63"/>
      <c r="O1992" s="63"/>
      <c r="P1992" s="63"/>
      <c r="Q1992" s="451">
        <f t="shared" si="761"/>
        <v>893857</v>
      </c>
    </row>
    <row r="1993" spans="1:17" ht="15.75" customHeight="1">
      <c r="A1993" s="467"/>
      <c r="B1993" s="431">
        <v>71956000</v>
      </c>
      <c r="C1993" s="423" t="s">
        <v>10</v>
      </c>
      <c r="D1993" s="423"/>
      <c r="E1993" s="423"/>
      <c r="F1993" s="63"/>
      <c r="G1993" s="431"/>
      <c r="H1993" s="90"/>
      <c r="I1993" s="49"/>
      <c r="J1993" s="423" t="s">
        <v>100</v>
      </c>
      <c r="K1993" s="50">
        <v>21</v>
      </c>
      <c r="L1993" s="63">
        <f>ROUND((L1991+L1990)*2.14%,2)</f>
        <v>143765.63</v>
      </c>
      <c r="M1993" s="63">
        <f>L1993</f>
        <v>143765.63</v>
      </c>
      <c r="N1993" s="88"/>
      <c r="O1993" s="88"/>
      <c r="P1993" s="403"/>
      <c r="Q1993" s="451">
        <f t="shared" si="761"/>
        <v>143765.63</v>
      </c>
    </row>
    <row r="1994" spans="1:17" ht="15.75" customHeight="1">
      <c r="A1994" s="465">
        <v>26</v>
      </c>
      <c r="B1994" s="431">
        <v>71956000</v>
      </c>
      <c r="C1994" s="423" t="s">
        <v>10</v>
      </c>
      <c r="D1994" s="454" t="s">
        <v>10</v>
      </c>
      <c r="E1994" s="454" t="s">
        <v>87</v>
      </c>
      <c r="F1994" s="260" t="s">
        <v>148</v>
      </c>
      <c r="G1994" s="448" t="s">
        <v>38</v>
      </c>
      <c r="H1994" s="261">
        <v>1786.6</v>
      </c>
      <c r="I1994" s="238">
        <v>69</v>
      </c>
      <c r="J1994" s="423" t="s">
        <v>39</v>
      </c>
      <c r="K1994" s="50" t="s">
        <v>2</v>
      </c>
      <c r="L1994" s="63">
        <f>L1995+L1996+L1998+L1997+L1999+L2000</f>
        <v>3676456.84</v>
      </c>
      <c r="M1994" s="63">
        <f>M1995+M1996+M1998+M1997+M1999+M2000</f>
        <v>3426456.84</v>
      </c>
      <c r="N1994" s="63">
        <f t="shared" ref="N1994:P1994" si="762">N1995+N1996+N1998+N1997+N1999+N2000</f>
        <v>0</v>
      </c>
      <c r="O1994" s="63">
        <f t="shared" si="762"/>
        <v>237500</v>
      </c>
      <c r="P1994" s="63">
        <f t="shared" si="762"/>
        <v>12500</v>
      </c>
      <c r="Q1994" s="451">
        <f t="shared" ref="Q1994:Q2000" si="763">M1994+N1994+O1994+P1994</f>
        <v>3676456.84</v>
      </c>
    </row>
    <row r="1995" spans="1:17" ht="31.5" customHeight="1">
      <c r="A1995" s="466"/>
      <c r="B1995" s="431">
        <v>71956000</v>
      </c>
      <c r="C1995" s="423" t="s">
        <v>10</v>
      </c>
      <c r="D1995" s="423"/>
      <c r="E1995" s="423"/>
      <c r="F1995" s="64"/>
      <c r="G1995" s="431"/>
      <c r="H1995" s="90"/>
      <c r="I1995" s="49"/>
      <c r="J1995" s="423" t="s">
        <v>112</v>
      </c>
      <c r="K1995" s="67" t="s">
        <v>113</v>
      </c>
      <c r="L1995" s="63">
        <v>1104250</v>
      </c>
      <c r="M1995" s="63">
        <v>1104250</v>
      </c>
      <c r="N1995" s="63"/>
      <c r="O1995" s="63"/>
      <c r="P1995" s="63"/>
      <c r="Q1995" s="451">
        <f t="shared" si="763"/>
        <v>1104250</v>
      </c>
    </row>
    <row r="1996" spans="1:17" ht="31.5" customHeight="1">
      <c r="A1996" s="466"/>
      <c r="B1996" s="431">
        <v>71956000</v>
      </c>
      <c r="C1996" s="423" t="s">
        <v>10</v>
      </c>
      <c r="D1996" s="423"/>
      <c r="E1996" s="423"/>
      <c r="F1996" s="64"/>
      <c r="G1996" s="431"/>
      <c r="H1996" s="90"/>
      <c r="I1996" s="49"/>
      <c r="J1996" s="423" t="s">
        <v>105</v>
      </c>
      <c r="K1996" s="67" t="s">
        <v>106</v>
      </c>
      <c r="L1996" s="63">
        <v>1719750</v>
      </c>
      <c r="M1996" s="63">
        <v>1719750</v>
      </c>
      <c r="N1996" s="63"/>
      <c r="O1996" s="63"/>
      <c r="P1996" s="63"/>
      <c r="Q1996" s="451">
        <f t="shared" si="763"/>
        <v>1719750</v>
      </c>
    </row>
    <row r="1997" spans="1:17" ht="31.5" customHeight="1">
      <c r="A1997" s="466"/>
      <c r="B1997" s="431">
        <v>71956000</v>
      </c>
      <c r="C1997" s="423" t="s">
        <v>10</v>
      </c>
      <c r="D1997" s="423"/>
      <c r="E1997" s="423"/>
      <c r="F1997" s="64"/>
      <c r="G1997" s="431"/>
      <c r="H1997" s="90"/>
      <c r="I1997" s="49"/>
      <c r="J1997" s="45" t="s">
        <v>107</v>
      </c>
      <c r="K1997" s="67" t="s">
        <v>108</v>
      </c>
      <c r="L1997" s="63">
        <v>511086</v>
      </c>
      <c r="M1997" s="63">
        <v>511086</v>
      </c>
      <c r="N1997" s="63"/>
      <c r="O1997" s="63"/>
      <c r="P1997" s="63"/>
      <c r="Q1997" s="451">
        <f t="shared" si="763"/>
        <v>511086</v>
      </c>
    </row>
    <row r="1998" spans="1:17" ht="15.75" customHeight="1">
      <c r="A1998" s="466"/>
      <c r="B1998" s="431">
        <v>71956000</v>
      </c>
      <c r="C1998" s="423" t="s">
        <v>10</v>
      </c>
      <c r="D1998" s="423"/>
      <c r="E1998" s="423"/>
      <c r="F1998" s="63"/>
      <c r="G1998" s="431"/>
      <c r="H1998" s="90"/>
      <c r="I1998" s="49"/>
      <c r="J1998" s="423" t="s">
        <v>100</v>
      </c>
      <c r="K1998" s="50">
        <v>21</v>
      </c>
      <c r="L1998" s="63">
        <f>ROUND((L1996+L1995+L1997)*2.14%,2)</f>
        <v>71370.84</v>
      </c>
      <c r="M1998" s="63">
        <f>L1998</f>
        <v>71370.84</v>
      </c>
      <c r="N1998" s="88"/>
      <c r="O1998" s="88"/>
      <c r="P1998" s="403"/>
      <c r="Q1998" s="451">
        <f t="shared" si="763"/>
        <v>71370.84</v>
      </c>
    </row>
    <row r="1999" spans="1:17" ht="63">
      <c r="A1999" s="466"/>
      <c r="B1999" s="431">
        <v>71956000</v>
      </c>
      <c r="C1999" s="423" t="s">
        <v>10</v>
      </c>
      <c r="D1999" s="423"/>
      <c r="E1999" s="423"/>
      <c r="F1999" s="63"/>
      <c r="G1999" s="431"/>
      <c r="H1999" s="90"/>
      <c r="I1999" s="49"/>
      <c r="J1999" s="423" t="s">
        <v>48</v>
      </c>
      <c r="K1999" s="50" t="s">
        <v>40</v>
      </c>
      <c r="L1999" s="63">
        <v>250000</v>
      </c>
      <c r="M1999" s="63"/>
      <c r="N1999" s="88"/>
      <c r="O1999" s="88">
        <f>L1999*0.95</f>
        <v>237500</v>
      </c>
      <c r="P1999" s="403">
        <f>L1999*0.05</f>
        <v>12500</v>
      </c>
      <c r="Q1999" s="451">
        <f t="shared" si="763"/>
        <v>250000</v>
      </c>
    </row>
    <row r="2000" spans="1:17" ht="94.5" customHeight="1">
      <c r="A2000" s="467"/>
      <c r="B2000" s="431">
        <v>71956000</v>
      </c>
      <c r="C2000" s="423" t="s">
        <v>10</v>
      </c>
      <c r="D2000" s="423"/>
      <c r="E2000" s="423"/>
      <c r="F2000" s="63"/>
      <c r="G2000" s="431"/>
      <c r="H2000" s="90"/>
      <c r="I2000" s="49"/>
      <c r="J2000" s="423" t="s">
        <v>352</v>
      </c>
      <c r="K2000" s="50" t="s">
        <v>185</v>
      </c>
      <c r="L2000" s="63">
        <v>20000</v>
      </c>
      <c r="M2000" s="63">
        <v>20000</v>
      </c>
      <c r="N2000" s="88"/>
      <c r="O2000" s="88"/>
      <c r="P2000" s="403"/>
      <c r="Q2000" s="451">
        <f t="shared" si="763"/>
        <v>20000</v>
      </c>
    </row>
    <row r="2001" spans="1:17" ht="15.75" customHeight="1">
      <c r="A2001" s="465">
        <v>27</v>
      </c>
      <c r="B2001" s="431">
        <v>71956000</v>
      </c>
      <c r="C2001" s="423" t="s">
        <v>10</v>
      </c>
      <c r="D2001" s="423" t="s">
        <v>10</v>
      </c>
      <c r="E2001" s="423" t="s">
        <v>87</v>
      </c>
      <c r="F2001" s="64" t="s">
        <v>204</v>
      </c>
      <c r="G2001" s="431" t="s">
        <v>38</v>
      </c>
      <c r="H2001" s="63">
        <v>3649.2</v>
      </c>
      <c r="I2001" s="49">
        <v>179</v>
      </c>
      <c r="J2001" s="423" t="s">
        <v>39</v>
      </c>
      <c r="K2001" s="50" t="s">
        <v>2</v>
      </c>
      <c r="L2001" s="63">
        <f>L2002+L2003</f>
        <v>5500157.29</v>
      </c>
      <c r="M2001" s="63">
        <f t="shared" ref="M2001:P2001" si="764">M2002+M2003</f>
        <v>5500157.29</v>
      </c>
      <c r="N2001" s="63">
        <f t="shared" si="764"/>
        <v>0</v>
      </c>
      <c r="O2001" s="63">
        <f t="shared" si="764"/>
        <v>0</v>
      </c>
      <c r="P2001" s="63">
        <f t="shared" si="764"/>
        <v>0</v>
      </c>
      <c r="Q2001" s="451">
        <f t="shared" si="761"/>
        <v>5500157.29</v>
      </c>
    </row>
    <row r="2002" spans="1:17" ht="15.75" customHeight="1">
      <c r="A2002" s="466"/>
      <c r="B2002" s="431">
        <v>71956000</v>
      </c>
      <c r="C2002" s="423" t="s">
        <v>10</v>
      </c>
      <c r="D2002" s="423"/>
      <c r="E2002" s="423"/>
      <c r="F2002" s="64"/>
      <c r="G2002" s="431"/>
      <c r="H2002" s="90"/>
      <c r="I2002" s="49"/>
      <c r="J2002" s="423" t="s">
        <v>101</v>
      </c>
      <c r="K2002" s="67" t="s">
        <v>102</v>
      </c>
      <c r="L2002" s="63">
        <v>5384920</v>
      </c>
      <c r="M2002" s="63">
        <v>5384920</v>
      </c>
      <c r="N2002" s="63"/>
      <c r="O2002" s="63"/>
      <c r="P2002" s="63"/>
      <c r="Q2002" s="451">
        <f t="shared" si="761"/>
        <v>5384920</v>
      </c>
    </row>
    <row r="2003" spans="1:17" ht="15.75" customHeight="1">
      <c r="A2003" s="467"/>
      <c r="B2003" s="431">
        <v>71956000</v>
      </c>
      <c r="C2003" s="423" t="s">
        <v>10</v>
      </c>
      <c r="D2003" s="423"/>
      <c r="E2003" s="423"/>
      <c r="F2003" s="63"/>
      <c r="G2003" s="431"/>
      <c r="H2003" s="90"/>
      <c r="I2003" s="49"/>
      <c r="J2003" s="423" t="s">
        <v>100</v>
      </c>
      <c r="K2003" s="50">
        <v>21</v>
      </c>
      <c r="L2003" s="63">
        <f>ROUND(L2002*2.14%,2)</f>
        <v>115237.29</v>
      </c>
      <c r="M2003" s="63">
        <f>L2003</f>
        <v>115237.29</v>
      </c>
      <c r="N2003" s="88"/>
      <c r="O2003" s="88"/>
      <c r="P2003" s="403"/>
      <c r="Q2003" s="451">
        <f t="shared" si="761"/>
        <v>115237.29</v>
      </c>
    </row>
    <row r="2004" spans="1:17" ht="15.75" customHeight="1">
      <c r="A2004" s="465">
        <v>28</v>
      </c>
      <c r="B2004" s="431">
        <v>71956000</v>
      </c>
      <c r="C2004" s="423" t="s">
        <v>10</v>
      </c>
      <c r="D2004" s="423" t="s">
        <v>10</v>
      </c>
      <c r="E2004" s="423" t="s">
        <v>87</v>
      </c>
      <c r="F2004" s="64" t="s">
        <v>221</v>
      </c>
      <c r="G2004" s="431" t="s">
        <v>38</v>
      </c>
      <c r="H2004" s="63">
        <v>3593.7</v>
      </c>
      <c r="I2004" s="49">
        <v>173</v>
      </c>
      <c r="J2004" s="423" t="s">
        <v>39</v>
      </c>
      <c r="K2004" s="50" t="s">
        <v>2</v>
      </c>
      <c r="L2004" s="63">
        <f>L2005+L2006+L2008+L2007</f>
        <v>8240673.5899999999</v>
      </c>
      <c r="M2004" s="63">
        <f t="shared" ref="M2004:P2004" si="765">M2005+M2006+M2008+M2007</f>
        <v>8240673.5899999999</v>
      </c>
      <c r="N2004" s="63">
        <f t="shared" si="765"/>
        <v>0</v>
      </c>
      <c r="O2004" s="63">
        <f t="shared" si="765"/>
        <v>0</v>
      </c>
      <c r="P2004" s="63">
        <f t="shared" si="765"/>
        <v>0</v>
      </c>
      <c r="Q2004" s="451">
        <f t="shared" si="761"/>
        <v>8240673.5899999999</v>
      </c>
    </row>
    <row r="2005" spans="1:17" ht="31.5" customHeight="1">
      <c r="A2005" s="466"/>
      <c r="B2005" s="431">
        <v>71956000</v>
      </c>
      <c r="C2005" s="423" t="s">
        <v>10</v>
      </c>
      <c r="D2005" s="423"/>
      <c r="E2005" s="423"/>
      <c r="F2005" s="64"/>
      <c r="G2005" s="431"/>
      <c r="H2005" s="90"/>
      <c r="I2005" s="49"/>
      <c r="J2005" s="423" t="s">
        <v>112</v>
      </c>
      <c r="K2005" s="67" t="s">
        <v>113</v>
      </c>
      <c r="L2005" s="63">
        <v>3710280</v>
      </c>
      <c r="M2005" s="63">
        <v>3710280</v>
      </c>
      <c r="N2005" s="63"/>
      <c r="O2005" s="63"/>
      <c r="P2005" s="63"/>
      <c r="Q2005" s="451">
        <f t="shared" si="761"/>
        <v>3710280</v>
      </c>
    </row>
    <row r="2006" spans="1:17" ht="31.5" customHeight="1">
      <c r="A2006" s="466"/>
      <c r="B2006" s="431">
        <v>71956000</v>
      </c>
      <c r="C2006" s="423" t="s">
        <v>10</v>
      </c>
      <c r="D2006" s="423"/>
      <c r="E2006" s="423"/>
      <c r="F2006" s="64"/>
      <c r="G2006" s="431"/>
      <c r="H2006" s="90"/>
      <c r="I2006" s="49"/>
      <c r="J2006" s="423" t="s">
        <v>105</v>
      </c>
      <c r="K2006" s="67" t="s">
        <v>106</v>
      </c>
      <c r="L2006" s="63">
        <v>3359380</v>
      </c>
      <c r="M2006" s="63">
        <v>3359380</v>
      </c>
      <c r="N2006" s="63"/>
      <c r="O2006" s="63"/>
      <c r="P2006" s="63"/>
      <c r="Q2006" s="451">
        <f t="shared" si="761"/>
        <v>3359380</v>
      </c>
    </row>
    <row r="2007" spans="1:17" s="6" customFormat="1" ht="31.5" customHeight="1">
      <c r="A2007" s="466"/>
      <c r="B2007" s="431">
        <v>71956000</v>
      </c>
      <c r="C2007" s="423" t="s">
        <v>10</v>
      </c>
      <c r="D2007" s="423"/>
      <c r="E2007" s="423"/>
      <c r="F2007" s="64"/>
      <c r="G2007" s="431"/>
      <c r="H2007" s="90"/>
      <c r="I2007" s="49"/>
      <c r="J2007" s="45" t="s">
        <v>107</v>
      </c>
      <c r="K2007" s="67" t="s">
        <v>108</v>
      </c>
      <c r="L2007" s="63">
        <v>998358</v>
      </c>
      <c r="M2007" s="63">
        <v>998358</v>
      </c>
      <c r="N2007" s="63"/>
      <c r="O2007" s="63"/>
      <c r="P2007" s="63"/>
      <c r="Q2007" s="451">
        <f t="shared" si="761"/>
        <v>998358</v>
      </c>
    </row>
    <row r="2008" spans="1:17" ht="15.75" customHeight="1">
      <c r="A2008" s="467"/>
      <c r="B2008" s="431">
        <v>71956000</v>
      </c>
      <c r="C2008" s="423" t="s">
        <v>10</v>
      </c>
      <c r="D2008" s="423"/>
      <c r="E2008" s="423"/>
      <c r="F2008" s="63"/>
      <c r="G2008" s="431"/>
      <c r="H2008" s="90"/>
      <c r="I2008" s="49"/>
      <c r="J2008" s="423" t="s">
        <v>100</v>
      </c>
      <c r="K2008" s="50">
        <v>21</v>
      </c>
      <c r="L2008" s="63">
        <f>ROUND((L2006+L2005+L2007)*2.14%,2)</f>
        <v>172655.59</v>
      </c>
      <c r="M2008" s="63">
        <f>L2008</f>
        <v>172655.59</v>
      </c>
      <c r="N2008" s="88"/>
      <c r="O2008" s="88"/>
      <c r="P2008" s="403"/>
      <c r="Q2008" s="451">
        <f t="shared" si="761"/>
        <v>172655.59</v>
      </c>
    </row>
    <row r="2009" spans="1:17" ht="15.75" customHeight="1">
      <c r="A2009" s="465">
        <v>29</v>
      </c>
      <c r="B2009" s="431">
        <v>71956000</v>
      </c>
      <c r="C2009" s="423" t="s">
        <v>10</v>
      </c>
      <c r="D2009" s="454" t="s">
        <v>10</v>
      </c>
      <c r="E2009" s="454" t="s">
        <v>163</v>
      </c>
      <c r="F2009" s="260" t="s">
        <v>203</v>
      </c>
      <c r="G2009" s="448" t="s">
        <v>38</v>
      </c>
      <c r="H2009" s="261">
        <v>1365.6</v>
      </c>
      <c r="I2009" s="238">
        <v>58</v>
      </c>
      <c r="J2009" s="423" t="s">
        <v>39</v>
      </c>
      <c r="K2009" s="50" t="s">
        <v>2</v>
      </c>
      <c r="L2009" s="63">
        <f>L2010+L2011+L2012+L2013</f>
        <v>4209786.9800000004</v>
      </c>
      <c r="M2009" s="63">
        <f>M2010+M2011+M2012+M2013</f>
        <v>3959786.98</v>
      </c>
      <c r="N2009" s="63">
        <f t="shared" ref="N2009:P2009" si="766">N2010+N2011+N2012+N2013</f>
        <v>0</v>
      </c>
      <c r="O2009" s="63">
        <f t="shared" si="766"/>
        <v>237500</v>
      </c>
      <c r="P2009" s="63">
        <f t="shared" si="766"/>
        <v>12500</v>
      </c>
      <c r="Q2009" s="451">
        <f>M2009+N2009+O2009+P2009</f>
        <v>4209786.9800000004</v>
      </c>
    </row>
    <row r="2010" spans="1:17" ht="15.75" customHeight="1">
      <c r="A2010" s="466"/>
      <c r="B2010" s="431">
        <v>71956000</v>
      </c>
      <c r="C2010" s="423" t="s">
        <v>10</v>
      </c>
      <c r="D2010" s="423"/>
      <c r="E2010" s="423"/>
      <c r="F2010" s="64"/>
      <c r="G2010" s="431"/>
      <c r="H2010" s="90"/>
      <c r="I2010" s="49"/>
      <c r="J2010" s="423" t="s">
        <v>101</v>
      </c>
      <c r="K2010" s="67" t="s">
        <v>102</v>
      </c>
      <c r="L2010" s="63">
        <v>3857242</v>
      </c>
      <c r="M2010" s="63">
        <v>3857242</v>
      </c>
      <c r="N2010" s="63"/>
      <c r="O2010" s="63"/>
      <c r="P2010" s="63"/>
      <c r="Q2010" s="451">
        <f>M2010+N2010+O2010+P2010</f>
        <v>3857242</v>
      </c>
    </row>
    <row r="2011" spans="1:17" ht="15.75" customHeight="1">
      <c r="A2011" s="466"/>
      <c r="B2011" s="431">
        <v>71956000</v>
      </c>
      <c r="C2011" s="423" t="s">
        <v>10</v>
      </c>
      <c r="D2011" s="423"/>
      <c r="E2011" s="423"/>
      <c r="F2011" s="63"/>
      <c r="G2011" s="431"/>
      <c r="H2011" s="90"/>
      <c r="I2011" s="49"/>
      <c r="J2011" s="423" t="s">
        <v>100</v>
      </c>
      <c r="K2011" s="50">
        <v>21</v>
      </c>
      <c r="L2011" s="63">
        <f>ROUND(L2010*2.14%,2)</f>
        <v>82544.98</v>
      </c>
      <c r="M2011" s="63">
        <f>L2011</f>
        <v>82544.98</v>
      </c>
      <c r="N2011" s="88"/>
      <c r="O2011" s="88"/>
      <c r="P2011" s="403"/>
      <c r="Q2011" s="451">
        <f>M2011+N2011+O2011+P2011</f>
        <v>82544.98</v>
      </c>
    </row>
    <row r="2012" spans="1:17" ht="63">
      <c r="A2012" s="466"/>
      <c r="B2012" s="431">
        <v>71956000</v>
      </c>
      <c r="C2012" s="423" t="s">
        <v>10</v>
      </c>
      <c r="D2012" s="423"/>
      <c r="E2012" s="423"/>
      <c r="F2012" s="63"/>
      <c r="G2012" s="431"/>
      <c r="H2012" s="90"/>
      <c r="I2012" s="49"/>
      <c r="J2012" s="423" t="s">
        <v>48</v>
      </c>
      <c r="K2012" s="50" t="s">
        <v>40</v>
      </c>
      <c r="L2012" s="63">
        <v>250000</v>
      </c>
      <c r="M2012" s="63"/>
      <c r="N2012" s="88"/>
      <c r="O2012" s="88">
        <f>L2012*0.95</f>
        <v>237500</v>
      </c>
      <c r="P2012" s="403">
        <f>L2012*0.05</f>
        <v>12500</v>
      </c>
      <c r="Q2012" s="451">
        <f>M2012+N2012+O2012+P2012</f>
        <v>250000</v>
      </c>
    </row>
    <row r="2013" spans="1:17" ht="99" customHeight="1">
      <c r="A2013" s="467"/>
      <c r="B2013" s="431">
        <v>71956000</v>
      </c>
      <c r="C2013" s="423" t="s">
        <v>10</v>
      </c>
      <c r="D2013" s="423"/>
      <c r="E2013" s="423"/>
      <c r="F2013" s="63"/>
      <c r="G2013" s="431"/>
      <c r="H2013" s="90"/>
      <c r="I2013" s="49"/>
      <c r="J2013" s="423" t="s">
        <v>352</v>
      </c>
      <c r="K2013" s="50" t="s">
        <v>185</v>
      </c>
      <c r="L2013" s="63">
        <v>20000</v>
      </c>
      <c r="M2013" s="63">
        <v>20000</v>
      </c>
      <c r="N2013" s="88"/>
      <c r="O2013" s="88"/>
      <c r="P2013" s="403"/>
      <c r="Q2013" s="451">
        <f>M2013+N2013+O2013+P2013</f>
        <v>20000</v>
      </c>
    </row>
    <row r="2014" spans="1:17" ht="15.75" customHeight="1">
      <c r="A2014" s="465">
        <v>30</v>
      </c>
      <c r="B2014" s="431">
        <v>71956000</v>
      </c>
      <c r="C2014" s="423" t="s">
        <v>10</v>
      </c>
      <c r="D2014" s="423" t="s">
        <v>10</v>
      </c>
      <c r="E2014" s="423" t="s">
        <v>75</v>
      </c>
      <c r="F2014" s="64" t="s">
        <v>215</v>
      </c>
      <c r="G2014" s="431" t="s">
        <v>38</v>
      </c>
      <c r="H2014" s="63">
        <v>1753.2</v>
      </c>
      <c r="I2014" s="49">
        <v>85</v>
      </c>
      <c r="J2014" s="423" t="s">
        <v>39</v>
      </c>
      <c r="K2014" s="50" t="s">
        <v>2</v>
      </c>
      <c r="L2014" s="63">
        <f>L2015+L2016</f>
        <v>270000</v>
      </c>
      <c r="M2014" s="63">
        <f t="shared" ref="M2014:P2014" si="767">M2015+M2016</f>
        <v>20000</v>
      </c>
      <c r="N2014" s="63">
        <f t="shared" si="767"/>
        <v>0</v>
      </c>
      <c r="O2014" s="63">
        <f t="shared" si="767"/>
        <v>237500</v>
      </c>
      <c r="P2014" s="63">
        <f t="shared" si="767"/>
        <v>12500</v>
      </c>
      <c r="Q2014" s="451">
        <f t="shared" ref="Q2014" si="768">M2014+N2014+O2014+P2014</f>
        <v>270000</v>
      </c>
    </row>
    <row r="2015" spans="1:17" ht="51.75" customHeight="1">
      <c r="A2015" s="466"/>
      <c r="B2015" s="431">
        <v>71956000</v>
      </c>
      <c r="C2015" s="423" t="s">
        <v>10</v>
      </c>
      <c r="D2015" s="423"/>
      <c r="E2015" s="423"/>
      <c r="F2015" s="64"/>
      <c r="G2015" s="431"/>
      <c r="H2015" s="90"/>
      <c r="I2015" s="49"/>
      <c r="J2015" s="423" t="s">
        <v>48</v>
      </c>
      <c r="K2015" s="51" t="s">
        <v>40</v>
      </c>
      <c r="L2015" s="63">
        <v>250000</v>
      </c>
      <c r="M2015" s="63"/>
      <c r="N2015" s="63"/>
      <c r="O2015" s="403">
        <f>L2015*0.95</f>
        <v>237500</v>
      </c>
      <c r="P2015" s="403">
        <f>L2015*0.05</f>
        <v>12500</v>
      </c>
      <c r="Q2015" s="451">
        <f t="shared" si="761"/>
        <v>250000</v>
      </c>
    </row>
    <row r="2016" spans="1:17" ht="97.5" customHeight="1">
      <c r="A2016" s="467"/>
      <c r="B2016" s="431">
        <v>71956000</v>
      </c>
      <c r="C2016" s="423" t="s">
        <v>10</v>
      </c>
      <c r="D2016" s="423"/>
      <c r="E2016" s="423"/>
      <c r="F2016" s="63"/>
      <c r="G2016" s="431"/>
      <c r="H2016" s="90"/>
      <c r="I2016" s="49"/>
      <c r="J2016" s="423" t="s">
        <v>352</v>
      </c>
      <c r="K2016" s="67" t="s">
        <v>185</v>
      </c>
      <c r="L2016" s="63">
        <v>20000</v>
      </c>
      <c r="M2016" s="63">
        <v>20000</v>
      </c>
      <c r="N2016" s="88"/>
      <c r="O2016" s="88"/>
      <c r="P2016" s="403"/>
      <c r="Q2016" s="451">
        <f t="shared" si="761"/>
        <v>20000</v>
      </c>
    </row>
    <row r="2017" spans="1:17" ht="15.75" customHeight="1">
      <c r="A2017" s="465">
        <v>31</v>
      </c>
      <c r="B2017" s="431">
        <v>71956000</v>
      </c>
      <c r="C2017" s="423" t="s">
        <v>10</v>
      </c>
      <c r="D2017" s="423" t="s">
        <v>10</v>
      </c>
      <c r="E2017" s="423" t="s">
        <v>75</v>
      </c>
      <c r="F2017" s="64" t="s">
        <v>222</v>
      </c>
      <c r="G2017" s="431" t="s">
        <v>38</v>
      </c>
      <c r="H2017" s="63">
        <v>4910.1000000000004</v>
      </c>
      <c r="I2017" s="49">
        <v>179</v>
      </c>
      <c r="J2017" s="423" t="s">
        <v>39</v>
      </c>
      <c r="K2017" s="50" t="s">
        <v>2</v>
      </c>
      <c r="L2017" s="63">
        <f>L2018+L2019</f>
        <v>270000</v>
      </c>
      <c r="M2017" s="63">
        <f t="shared" ref="M2017:P2017" si="769">M2018+M2019</f>
        <v>20000</v>
      </c>
      <c r="N2017" s="63">
        <f t="shared" si="769"/>
        <v>0</v>
      </c>
      <c r="O2017" s="63">
        <f t="shared" si="769"/>
        <v>237500</v>
      </c>
      <c r="P2017" s="63">
        <f t="shared" si="769"/>
        <v>12500</v>
      </c>
      <c r="Q2017" s="451">
        <f t="shared" si="761"/>
        <v>270000</v>
      </c>
    </row>
    <row r="2018" spans="1:17" ht="51.75" customHeight="1">
      <c r="A2018" s="466"/>
      <c r="B2018" s="431">
        <v>71956000</v>
      </c>
      <c r="C2018" s="423" t="s">
        <v>10</v>
      </c>
      <c r="D2018" s="423"/>
      <c r="E2018" s="423"/>
      <c r="F2018" s="64"/>
      <c r="G2018" s="431"/>
      <c r="H2018" s="90"/>
      <c r="I2018" s="49"/>
      <c r="J2018" s="423" t="s">
        <v>48</v>
      </c>
      <c r="K2018" s="51" t="s">
        <v>40</v>
      </c>
      <c r="L2018" s="63">
        <v>250000</v>
      </c>
      <c r="M2018" s="63"/>
      <c r="N2018" s="63"/>
      <c r="O2018" s="403">
        <f>L2018*0.95</f>
        <v>237500</v>
      </c>
      <c r="P2018" s="403">
        <f>L2018*0.05</f>
        <v>12500</v>
      </c>
      <c r="Q2018" s="451">
        <f t="shared" si="761"/>
        <v>250000</v>
      </c>
    </row>
    <row r="2019" spans="1:17" ht="85.15" customHeight="1">
      <c r="A2019" s="467"/>
      <c r="B2019" s="431">
        <v>71956000</v>
      </c>
      <c r="C2019" s="423" t="s">
        <v>10</v>
      </c>
      <c r="D2019" s="423"/>
      <c r="E2019" s="423"/>
      <c r="F2019" s="63"/>
      <c r="G2019" s="431"/>
      <c r="H2019" s="90"/>
      <c r="I2019" s="49"/>
      <c r="J2019" s="423" t="s">
        <v>352</v>
      </c>
      <c r="K2019" s="67" t="s">
        <v>185</v>
      </c>
      <c r="L2019" s="63">
        <v>20000</v>
      </c>
      <c r="M2019" s="63">
        <v>20000</v>
      </c>
      <c r="N2019" s="88"/>
      <c r="O2019" s="88"/>
      <c r="P2019" s="403"/>
      <c r="Q2019" s="451">
        <f t="shared" si="761"/>
        <v>20000</v>
      </c>
    </row>
    <row r="2020" spans="1:17" ht="15.75" customHeight="1">
      <c r="A2020" s="465">
        <v>32</v>
      </c>
      <c r="B2020" s="431">
        <v>71956000</v>
      </c>
      <c r="C2020" s="423" t="s">
        <v>10</v>
      </c>
      <c r="D2020" s="423" t="s">
        <v>10</v>
      </c>
      <c r="E2020" s="423" t="s">
        <v>318</v>
      </c>
      <c r="F2020" s="64" t="s">
        <v>223</v>
      </c>
      <c r="G2020" s="431" t="s">
        <v>38</v>
      </c>
      <c r="H2020" s="63">
        <v>4322.3999999999996</v>
      </c>
      <c r="I2020" s="49">
        <v>188</v>
      </c>
      <c r="J2020" s="423" t="s">
        <v>39</v>
      </c>
      <c r="K2020" s="50" t="s">
        <v>2</v>
      </c>
      <c r="L2020" s="63">
        <f>L2021+L2022</f>
        <v>270000</v>
      </c>
      <c r="M2020" s="63">
        <f t="shared" ref="M2020:P2020" si="770">M2021+M2022</f>
        <v>20000</v>
      </c>
      <c r="N2020" s="63">
        <f t="shared" si="770"/>
        <v>0</v>
      </c>
      <c r="O2020" s="63">
        <f t="shared" si="770"/>
        <v>237500</v>
      </c>
      <c r="P2020" s="63">
        <f t="shared" si="770"/>
        <v>12500</v>
      </c>
      <c r="Q2020" s="451">
        <f t="shared" si="761"/>
        <v>270000</v>
      </c>
    </row>
    <row r="2021" spans="1:17" ht="51.75" customHeight="1">
      <c r="A2021" s="466"/>
      <c r="B2021" s="431">
        <v>71956000</v>
      </c>
      <c r="C2021" s="423" t="s">
        <v>10</v>
      </c>
      <c r="D2021" s="423"/>
      <c r="E2021" s="423"/>
      <c r="F2021" s="64"/>
      <c r="G2021" s="431"/>
      <c r="H2021" s="90"/>
      <c r="I2021" s="49"/>
      <c r="J2021" s="423" t="s">
        <v>48</v>
      </c>
      <c r="K2021" s="51" t="s">
        <v>40</v>
      </c>
      <c r="L2021" s="63">
        <v>250000</v>
      </c>
      <c r="M2021" s="63"/>
      <c r="N2021" s="63"/>
      <c r="O2021" s="403">
        <f>L2021*0.95</f>
        <v>237500</v>
      </c>
      <c r="P2021" s="403">
        <f>L2021*0.05</f>
        <v>12500</v>
      </c>
      <c r="Q2021" s="451">
        <f t="shared" si="761"/>
        <v>250000</v>
      </c>
    </row>
    <row r="2022" spans="1:17" ht="102" customHeight="1">
      <c r="A2022" s="467"/>
      <c r="B2022" s="431">
        <v>71956000</v>
      </c>
      <c r="C2022" s="423" t="s">
        <v>10</v>
      </c>
      <c r="D2022" s="423"/>
      <c r="E2022" s="423"/>
      <c r="F2022" s="63"/>
      <c r="G2022" s="431"/>
      <c r="H2022" s="90"/>
      <c r="I2022" s="49"/>
      <c r="J2022" s="423" t="s">
        <v>352</v>
      </c>
      <c r="K2022" s="67" t="s">
        <v>185</v>
      </c>
      <c r="L2022" s="63">
        <v>20000</v>
      </c>
      <c r="M2022" s="63">
        <v>20000</v>
      </c>
      <c r="N2022" s="88"/>
      <c r="O2022" s="88"/>
      <c r="P2022" s="403"/>
      <c r="Q2022" s="451">
        <f t="shared" si="761"/>
        <v>20000</v>
      </c>
    </row>
    <row r="2023" spans="1:17" ht="15.75" customHeight="1">
      <c r="A2023" s="465">
        <v>33</v>
      </c>
      <c r="B2023" s="431">
        <v>71956000</v>
      </c>
      <c r="C2023" s="423" t="s">
        <v>10</v>
      </c>
      <c r="D2023" s="423" t="s">
        <v>10</v>
      </c>
      <c r="E2023" s="423" t="s">
        <v>318</v>
      </c>
      <c r="F2023" s="64" t="s">
        <v>214</v>
      </c>
      <c r="G2023" s="431" t="s">
        <v>38</v>
      </c>
      <c r="H2023" s="63">
        <v>7693.1</v>
      </c>
      <c r="I2023" s="49">
        <v>364</v>
      </c>
      <c r="J2023" s="423" t="s">
        <v>39</v>
      </c>
      <c r="K2023" s="50" t="s">
        <v>2</v>
      </c>
      <c r="L2023" s="63">
        <f>L2024+L2025</f>
        <v>270000</v>
      </c>
      <c r="M2023" s="63">
        <f t="shared" ref="M2023:P2023" si="771">M2024+M2025</f>
        <v>20000</v>
      </c>
      <c r="N2023" s="63">
        <f t="shared" si="771"/>
        <v>0</v>
      </c>
      <c r="O2023" s="63">
        <f t="shared" si="771"/>
        <v>237500</v>
      </c>
      <c r="P2023" s="63">
        <f t="shared" si="771"/>
        <v>12500</v>
      </c>
      <c r="Q2023" s="451">
        <f t="shared" si="761"/>
        <v>270000</v>
      </c>
    </row>
    <row r="2024" spans="1:17" ht="51.75" customHeight="1">
      <c r="A2024" s="466"/>
      <c r="B2024" s="431">
        <v>71956000</v>
      </c>
      <c r="C2024" s="423" t="s">
        <v>10</v>
      </c>
      <c r="D2024" s="423"/>
      <c r="E2024" s="423"/>
      <c r="F2024" s="64"/>
      <c r="G2024" s="431"/>
      <c r="H2024" s="90"/>
      <c r="I2024" s="49"/>
      <c r="J2024" s="423" t="s">
        <v>48</v>
      </c>
      <c r="K2024" s="51" t="s">
        <v>40</v>
      </c>
      <c r="L2024" s="63">
        <v>250000</v>
      </c>
      <c r="M2024" s="63"/>
      <c r="N2024" s="63"/>
      <c r="O2024" s="403">
        <f>L2024*0.95</f>
        <v>237500</v>
      </c>
      <c r="P2024" s="403">
        <f>L2024*0.05</f>
        <v>12500</v>
      </c>
      <c r="Q2024" s="451">
        <f t="shared" si="761"/>
        <v>250000</v>
      </c>
    </row>
    <row r="2025" spans="1:17" ht="95.25" customHeight="1">
      <c r="A2025" s="467"/>
      <c r="B2025" s="431">
        <v>71956000</v>
      </c>
      <c r="C2025" s="423" t="s">
        <v>10</v>
      </c>
      <c r="D2025" s="423"/>
      <c r="E2025" s="423"/>
      <c r="F2025" s="63"/>
      <c r="G2025" s="431"/>
      <c r="H2025" s="90"/>
      <c r="I2025" s="49"/>
      <c r="J2025" s="423" t="s">
        <v>352</v>
      </c>
      <c r="K2025" s="67" t="s">
        <v>185</v>
      </c>
      <c r="L2025" s="63">
        <v>20000</v>
      </c>
      <c r="M2025" s="63">
        <v>20000</v>
      </c>
      <c r="N2025" s="88"/>
      <c r="O2025" s="88"/>
      <c r="P2025" s="403"/>
      <c r="Q2025" s="451">
        <f t="shared" si="761"/>
        <v>20000</v>
      </c>
    </row>
    <row r="2026" spans="1:17" ht="15.75" customHeight="1">
      <c r="A2026" s="465">
        <v>34</v>
      </c>
      <c r="B2026" s="431">
        <v>71956000</v>
      </c>
      <c r="C2026" s="423" t="s">
        <v>10</v>
      </c>
      <c r="D2026" s="423" t="s">
        <v>10</v>
      </c>
      <c r="E2026" s="423" t="s">
        <v>318</v>
      </c>
      <c r="F2026" s="64" t="s">
        <v>192</v>
      </c>
      <c r="G2026" s="431" t="s">
        <v>38</v>
      </c>
      <c r="H2026" s="63">
        <v>2606.3000000000002</v>
      </c>
      <c r="I2026" s="49">
        <v>96</v>
      </c>
      <c r="J2026" s="423" t="s">
        <v>39</v>
      </c>
      <c r="K2026" s="50" t="s">
        <v>2</v>
      </c>
      <c r="L2026" s="63">
        <f>L2027+L2028</f>
        <v>270000</v>
      </c>
      <c r="M2026" s="63">
        <f t="shared" ref="M2026:P2026" si="772">M2027+M2028</f>
        <v>20000</v>
      </c>
      <c r="N2026" s="63">
        <f t="shared" si="772"/>
        <v>0</v>
      </c>
      <c r="O2026" s="63">
        <f t="shared" si="772"/>
        <v>237500</v>
      </c>
      <c r="P2026" s="63">
        <f t="shared" si="772"/>
        <v>12500</v>
      </c>
      <c r="Q2026" s="451">
        <f t="shared" si="761"/>
        <v>270000</v>
      </c>
    </row>
    <row r="2027" spans="1:17" ht="51.75" customHeight="1">
      <c r="A2027" s="466"/>
      <c r="B2027" s="431">
        <v>71956000</v>
      </c>
      <c r="C2027" s="423" t="s">
        <v>10</v>
      </c>
      <c r="D2027" s="423"/>
      <c r="E2027" s="423"/>
      <c r="F2027" s="64"/>
      <c r="G2027" s="431"/>
      <c r="H2027" s="90"/>
      <c r="I2027" s="49"/>
      <c r="J2027" s="423" t="s">
        <v>48</v>
      </c>
      <c r="K2027" s="51" t="s">
        <v>40</v>
      </c>
      <c r="L2027" s="63">
        <v>250000</v>
      </c>
      <c r="M2027" s="63"/>
      <c r="N2027" s="63"/>
      <c r="O2027" s="403">
        <f>L2027*0.95</f>
        <v>237500</v>
      </c>
      <c r="P2027" s="403">
        <f>L2027*0.05</f>
        <v>12500</v>
      </c>
      <c r="Q2027" s="451">
        <f t="shared" si="761"/>
        <v>250000</v>
      </c>
    </row>
    <row r="2028" spans="1:17" ht="96.75" customHeight="1">
      <c r="A2028" s="467"/>
      <c r="B2028" s="431">
        <v>71956000</v>
      </c>
      <c r="C2028" s="423" t="s">
        <v>10</v>
      </c>
      <c r="D2028" s="423"/>
      <c r="E2028" s="423"/>
      <c r="F2028" s="63"/>
      <c r="G2028" s="431"/>
      <c r="H2028" s="90"/>
      <c r="I2028" s="49"/>
      <c r="J2028" s="423" t="s">
        <v>352</v>
      </c>
      <c r="K2028" s="67" t="s">
        <v>185</v>
      </c>
      <c r="L2028" s="63">
        <v>20000</v>
      </c>
      <c r="M2028" s="63">
        <v>20000</v>
      </c>
      <c r="N2028" s="88"/>
      <c r="O2028" s="88"/>
      <c r="P2028" s="403"/>
      <c r="Q2028" s="451">
        <f t="shared" si="761"/>
        <v>20000</v>
      </c>
    </row>
    <row r="2029" spans="1:17" ht="15.75" customHeight="1">
      <c r="A2029" s="465">
        <v>35</v>
      </c>
      <c r="B2029" s="431">
        <v>71956000</v>
      </c>
      <c r="C2029" s="423" t="s">
        <v>10</v>
      </c>
      <c r="D2029" s="423" t="s">
        <v>10</v>
      </c>
      <c r="E2029" s="423" t="s">
        <v>318</v>
      </c>
      <c r="F2029" s="64" t="s">
        <v>224</v>
      </c>
      <c r="G2029" s="431" t="s">
        <v>38</v>
      </c>
      <c r="H2029" s="63">
        <v>2579.1999999999998</v>
      </c>
      <c r="I2029" s="49">
        <v>91</v>
      </c>
      <c r="J2029" s="423" t="s">
        <v>39</v>
      </c>
      <c r="K2029" s="50" t="s">
        <v>2</v>
      </c>
      <c r="L2029" s="63">
        <f>L2030+L2031</f>
        <v>270000</v>
      </c>
      <c r="M2029" s="63">
        <f t="shared" ref="M2029:P2029" si="773">M2030+M2031</f>
        <v>20000</v>
      </c>
      <c r="N2029" s="63">
        <f t="shared" si="773"/>
        <v>0</v>
      </c>
      <c r="O2029" s="63">
        <f t="shared" si="773"/>
        <v>237500</v>
      </c>
      <c r="P2029" s="63">
        <f t="shared" si="773"/>
        <v>12500</v>
      </c>
      <c r="Q2029" s="451">
        <f t="shared" si="761"/>
        <v>270000</v>
      </c>
    </row>
    <row r="2030" spans="1:17" ht="51.75" customHeight="1">
      <c r="A2030" s="466"/>
      <c r="B2030" s="431">
        <v>71956000</v>
      </c>
      <c r="C2030" s="423" t="s">
        <v>10</v>
      </c>
      <c r="D2030" s="423"/>
      <c r="E2030" s="423"/>
      <c r="F2030" s="64"/>
      <c r="G2030" s="431"/>
      <c r="H2030" s="90"/>
      <c r="I2030" s="49"/>
      <c r="J2030" s="423" t="s">
        <v>48</v>
      </c>
      <c r="K2030" s="51" t="s">
        <v>40</v>
      </c>
      <c r="L2030" s="63">
        <v>250000</v>
      </c>
      <c r="M2030" s="63"/>
      <c r="N2030" s="63"/>
      <c r="O2030" s="403">
        <f>L2030*0.95</f>
        <v>237500</v>
      </c>
      <c r="P2030" s="403">
        <f>L2030*0.05</f>
        <v>12500</v>
      </c>
      <c r="Q2030" s="451">
        <f t="shared" si="761"/>
        <v>250000</v>
      </c>
    </row>
    <row r="2031" spans="1:17" ht="102.75" customHeight="1">
      <c r="A2031" s="467"/>
      <c r="B2031" s="431">
        <v>71956000</v>
      </c>
      <c r="C2031" s="423" t="s">
        <v>10</v>
      </c>
      <c r="D2031" s="423"/>
      <c r="E2031" s="423"/>
      <c r="F2031" s="63"/>
      <c r="G2031" s="431"/>
      <c r="H2031" s="90"/>
      <c r="I2031" s="49"/>
      <c r="J2031" s="423" t="s">
        <v>352</v>
      </c>
      <c r="K2031" s="67" t="s">
        <v>185</v>
      </c>
      <c r="L2031" s="63">
        <v>20000</v>
      </c>
      <c r="M2031" s="63">
        <v>20000</v>
      </c>
      <c r="N2031" s="88"/>
      <c r="O2031" s="88"/>
      <c r="P2031" s="403"/>
      <c r="Q2031" s="451">
        <f t="shared" si="761"/>
        <v>20000</v>
      </c>
    </row>
    <row r="2032" spans="1:17" ht="15.75" customHeight="1">
      <c r="A2032" s="465">
        <v>36</v>
      </c>
      <c r="B2032" s="431">
        <v>71956000</v>
      </c>
      <c r="C2032" s="423" t="s">
        <v>10</v>
      </c>
      <c r="D2032" s="423" t="s">
        <v>10</v>
      </c>
      <c r="E2032" s="423" t="s">
        <v>318</v>
      </c>
      <c r="F2032" s="64" t="s">
        <v>225</v>
      </c>
      <c r="G2032" s="431" t="s">
        <v>38</v>
      </c>
      <c r="H2032" s="63">
        <v>7746.7</v>
      </c>
      <c r="I2032" s="49">
        <v>342</v>
      </c>
      <c r="J2032" s="423" t="s">
        <v>39</v>
      </c>
      <c r="K2032" s="50" t="s">
        <v>2</v>
      </c>
      <c r="L2032" s="63">
        <f>L2033+L2034</f>
        <v>270000</v>
      </c>
      <c r="M2032" s="63">
        <f t="shared" ref="M2032:P2032" si="774">M2033+M2034</f>
        <v>20000</v>
      </c>
      <c r="N2032" s="63">
        <f t="shared" si="774"/>
        <v>0</v>
      </c>
      <c r="O2032" s="63">
        <f t="shared" si="774"/>
        <v>237500</v>
      </c>
      <c r="P2032" s="63">
        <f t="shared" si="774"/>
        <v>12500</v>
      </c>
      <c r="Q2032" s="451">
        <f t="shared" si="761"/>
        <v>270000</v>
      </c>
    </row>
    <row r="2033" spans="1:17" ht="51.75" customHeight="1">
      <c r="A2033" s="466"/>
      <c r="B2033" s="431">
        <v>71956000</v>
      </c>
      <c r="C2033" s="423" t="s">
        <v>10</v>
      </c>
      <c r="D2033" s="423"/>
      <c r="E2033" s="423"/>
      <c r="F2033" s="64"/>
      <c r="G2033" s="431"/>
      <c r="H2033" s="90"/>
      <c r="I2033" s="49"/>
      <c r="J2033" s="423" t="s">
        <v>48</v>
      </c>
      <c r="K2033" s="51" t="s">
        <v>40</v>
      </c>
      <c r="L2033" s="63">
        <v>250000</v>
      </c>
      <c r="M2033" s="63"/>
      <c r="N2033" s="63"/>
      <c r="O2033" s="403">
        <f>L2033*0.95</f>
        <v>237500</v>
      </c>
      <c r="P2033" s="403">
        <f>L2033*0.05</f>
        <v>12500</v>
      </c>
      <c r="Q2033" s="451">
        <f t="shared" si="761"/>
        <v>250000</v>
      </c>
    </row>
    <row r="2034" spans="1:17" ht="82.15" customHeight="1">
      <c r="A2034" s="467"/>
      <c r="B2034" s="431">
        <v>71956000</v>
      </c>
      <c r="C2034" s="423" t="s">
        <v>10</v>
      </c>
      <c r="D2034" s="423"/>
      <c r="E2034" s="423"/>
      <c r="F2034" s="63"/>
      <c r="G2034" s="431"/>
      <c r="H2034" s="90"/>
      <c r="I2034" s="49"/>
      <c r="J2034" s="423" t="s">
        <v>352</v>
      </c>
      <c r="K2034" s="67" t="s">
        <v>185</v>
      </c>
      <c r="L2034" s="63">
        <v>20000</v>
      </c>
      <c r="M2034" s="63">
        <v>20000</v>
      </c>
      <c r="N2034" s="88"/>
      <c r="O2034" s="88"/>
      <c r="P2034" s="403"/>
      <c r="Q2034" s="451">
        <f t="shared" si="761"/>
        <v>20000</v>
      </c>
    </row>
    <row r="2035" spans="1:17" ht="15.75" customHeight="1">
      <c r="A2035" s="465">
        <v>37</v>
      </c>
      <c r="B2035" s="431">
        <v>71956000</v>
      </c>
      <c r="C2035" s="423" t="s">
        <v>10</v>
      </c>
      <c r="D2035" s="423" t="s">
        <v>10</v>
      </c>
      <c r="E2035" s="423" t="s">
        <v>318</v>
      </c>
      <c r="F2035" s="64" t="s">
        <v>215</v>
      </c>
      <c r="G2035" s="431" t="s">
        <v>38</v>
      </c>
      <c r="H2035" s="63">
        <v>2567.9</v>
      </c>
      <c r="I2035" s="49">
        <v>118</v>
      </c>
      <c r="J2035" s="423" t="s">
        <v>39</v>
      </c>
      <c r="K2035" s="50" t="s">
        <v>2</v>
      </c>
      <c r="L2035" s="63">
        <f>L2036+L2037</f>
        <v>270000</v>
      </c>
      <c r="M2035" s="63">
        <f t="shared" ref="M2035:P2035" si="775">M2036+M2037</f>
        <v>20000</v>
      </c>
      <c r="N2035" s="63">
        <f t="shared" si="775"/>
        <v>0</v>
      </c>
      <c r="O2035" s="63">
        <f t="shared" si="775"/>
        <v>237500</v>
      </c>
      <c r="P2035" s="63">
        <f t="shared" si="775"/>
        <v>12500</v>
      </c>
      <c r="Q2035" s="451">
        <f t="shared" si="761"/>
        <v>270000</v>
      </c>
    </row>
    <row r="2036" spans="1:17" ht="51.75" customHeight="1">
      <c r="A2036" s="466"/>
      <c r="B2036" s="431">
        <v>71956000</v>
      </c>
      <c r="C2036" s="423" t="s">
        <v>10</v>
      </c>
      <c r="D2036" s="423"/>
      <c r="E2036" s="423"/>
      <c r="F2036" s="64"/>
      <c r="G2036" s="431"/>
      <c r="H2036" s="90"/>
      <c r="I2036" s="49"/>
      <c r="J2036" s="423" t="s">
        <v>48</v>
      </c>
      <c r="K2036" s="51" t="s">
        <v>40</v>
      </c>
      <c r="L2036" s="63">
        <v>250000</v>
      </c>
      <c r="M2036" s="63"/>
      <c r="N2036" s="63"/>
      <c r="O2036" s="403">
        <f>L2036*0.95</f>
        <v>237500</v>
      </c>
      <c r="P2036" s="403">
        <f>L2036*0.05</f>
        <v>12500</v>
      </c>
      <c r="Q2036" s="451">
        <f t="shared" si="761"/>
        <v>250000</v>
      </c>
    </row>
    <row r="2037" spans="1:17" ht="104.25" customHeight="1">
      <c r="A2037" s="467"/>
      <c r="B2037" s="431">
        <v>71956000</v>
      </c>
      <c r="C2037" s="423" t="s">
        <v>10</v>
      </c>
      <c r="D2037" s="423"/>
      <c r="E2037" s="423"/>
      <c r="F2037" s="63"/>
      <c r="G2037" s="431"/>
      <c r="H2037" s="90"/>
      <c r="I2037" s="49"/>
      <c r="J2037" s="423" t="s">
        <v>352</v>
      </c>
      <c r="K2037" s="67" t="s">
        <v>185</v>
      </c>
      <c r="L2037" s="63">
        <v>20000</v>
      </c>
      <c r="M2037" s="63">
        <v>20000</v>
      </c>
      <c r="N2037" s="88"/>
      <c r="O2037" s="88"/>
      <c r="P2037" s="403"/>
      <c r="Q2037" s="451">
        <f t="shared" si="761"/>
        <v>20000</v>
      </c>
    </row>
    <row r="2038" spans="1:17" ht="15.75" customHeight="1">
      <c r="A2038" s="465">
        <v>38</v>
      </c>
      <c r="B2038" s="431">
        <v>71956000</v>
      </c>
      <c r="C2038" s="423" t="s">
        <v>10</v>
      </c>
      <c r="D2038" s="423" t="s">
        <v>10</v>
      </c>
      <c r="E2038" s="423" t="s">
        <v>318</v>
      </c>
      <c r="F2038" s="64" t="s">
        <v>226</v>
      </c>
      <c r="G2038" s="431" t="s">
        <v>38</v>
      </c>
      <c r="H2038" s="63">
        <v>8766.6</v>
      </c>
      <c r="I2038" s="49">
        <v>332</v>
      </c>
      <c r="J2038" s="423" t="s">
        <v>39</v>
      </c>
      <c r="K2038" s="50" t="s">
        <v>2</v>
      </c>
      <c r="L2038" s="63">
        <f>L2039+L2040</f>
        <v>270000</v>
      </c>
      <c r="M2038" s="63">
        <f t="shared" ref="M2038:P2038" si="776">M2039+M2040</f>
        <v>20000</v>
      </c>
      <c r="N2038" s="63">
        <f t="shared" si="776"/>
        <v>0</v>
      </c>
      <c r="O2038" s="63">
        <f t="shared" si="776"/>
        <v>237500</v>
      </c>
      <c r="P2038" s="63">
        <f t="shared" si="776"/>
        <v>12500</v>
      </c>
      <c r="Q2038" s="451">
        <f t="shared" si="761"/>
        <v>270000</v>
      </c>
    </row>
    <row r="2039" spans="1:17" ht="51.75" customHeight="1">
      <c r="A2039" s="466"/>
      <c r="B2039" s="431">
        <v>71956000</v>
      </c>
      <c r="C2039" s="423" t="s">
        <v>10</v>
      </c>
      <c r="D2039" s="423"/>
      <c r="E2039" s="423"/>
      <c r="F2039" s="64"/>
      <c r="G2039" s="431"/>
      <c r="H2039" s="90"/>
      <c r="I2039" s="49"/>
      <c r="J2039" s="423" t="s">
        <v>48</v>
      </c>
      <c r="K2039" s="51" t="s">
        <v>40</v>
      </c>
      <c r="L2039" s="63">
        <v>250000</v>
      </c>
      <c r="M2039" s="63"/>
      <c r="N2039" s="63"/>
      <c r="O2039" s="403">
        <f>L2039*0.95</f>
        <v>237500</v>
      </c>
      <c r="P2039" s="403">
        <f>L2039*0.05</f>
        <v>12500</v>
      </c>
      <c r="Q2039" s="451">
        <f t="shared" si="761"/>
        <v>250000</v>
      </c>
    </row>
    <row r="2040" spans="1:17" ht="95.25" customHeight="1">
      <c r="A2040" s="467"/>
      <c r="B2040" s="431">
        <v>71956000</v>
      </c>
      <c r="C2040" s="423" t="s">
        <v>10</v>
      </c>
      <c r="D2040" s="423"/>
      <c r="E2040" s="423"/>
      <c r="F2040" s="63"/>
      <c r="G2040" s="431"/>
      <c r="H2040" s="90"/>
      <c r="I2040" s="49"/>
      <c r="J2040" s="423" t="s">
        <v>352</v>
      </c>
      <c r="K2040" s="67" t="s">
        <v>185</v>
      </c>
      <c r="L2040" s="63">
        <v>20000</v>
      </c>
      <c r="M2040" s="63">
        <v>20000</v>
      </c>
      <c r="N2040" s="88"/>
      <c r="O2040" s="88"/>
      <c r="P2040" s="403"/>
      <c r="Q2040" s="451">
        <f t="shared" si="761"/>
        <v>20000</v>
      </c>
    </row>
    <row r="2041" spans="1:17" ht="15.75" customHeight="1">
      <c r="A2041" s="465">
        <v>39</v>
      </c>
      <c r="B2041" s="431">
        <v>71956000</v>
      </c>
      <c r="C2041" s="423" t="s">
        <v>10</v>
      </c>
      <c r="D2041" s="423" t="s">
        <v>10</v>
      </c>
      <c r="E2041" s="423" t="s">
        <v>318</v>
      </c>
      <c r="F2041" s="64" t="s">
        <v>201</v>
      </c>
      <c r="G2041" s="431" t="s">
        <v>38</v>
      </c>
      <c r="H2041" s="63">
        <v>2209.6999999999998</v>
      </c>
      <c r="I2041" s="49">
        <v>88</v>
      </c>
      <c r="J2041" s="423" t="s">
        <v>39</v>
      </c>
      <c r="K2041" s="50" t="s">
        <v>2</v>
      </c>
      <c r="L2041" s="63">
        <f>L2042+L2043</f>
        <v>270000</v>
      </c>
      <c r="M2041" s="63">
        <f t="shared" ref="M2041:P2041" si="777">M2042+M2043</f>
        <v>20000</v>
      </c>
      <c r="N2041" s="63">
        <f t="shared" si="777"/>
        <v>0</v>
      </c>
      <c r="O2041" s="63">
        <f t="shared" si="777"/>
        <v>237500</v>
      </c>
      <c r="P2041" s="63">
        <f t="shared" si="777"/>
        <v>12500</v>
      </c>
      <c r="Q2041" s="451">
        <f t="shared" si="761"/>
        <v>270000</v>
      </c>
    </row>
    <row r="2042" spans="1:17" ht="51.75" customHeight="1">
      <c r="A2042" s="466"/>
      <c r="B2042" s="431">
        <v>71956000</v>
      </c>
      <c r="C2042" s="423" t="s">
        <v>10</v>
      </c>
      <c r="D2042" s="423"/>
      <c r="E2042" s="423"/>
      <c r="F2042" s="64"/>
      <c r="G2042" s="431"/>
      <c r="H2042" s="90"/>
      <c r="I2042" s="49"/>
      <c r="J2042" s="423" t="s">
        <v>48</v>
      </c>
      <c r="K2042" s="51" t="s">
        <v>40</v>
      </c>
      <c r="L2042" s="63">
        <v>250000</v>
      </c>
      <c r="M2042" s="63"/>
      <c r="N2042" s="63"/>
      <c r="O2042" s="403">
        <f>L2042*0.95</f>
        <v>237500</v>
      </c>
      <c r="P2042" s="403">
        <f>L2042*0.05</f>
        <v>12500</v>
      </c>
      <c r="Q2042" s="451">
        <f t="shared" si="761"/>
        <v>250000</v>
      </c>
    </row>
    <row r="2043" spans="1:17" ht="91.9" customHeight="1">
      <c r="A2043" s="467"/>
      <c r="B2043" s="431">
        <v>71956000</v>
      </c>
      <c r="C2043" s="423" t="s">
        <v>10</v>
      </c>
      <c r="D2043" s="423"/>
      <c r="E2043" s="423"/>
      <c r="F2043" s="63"/>
      <c r="G2043" s="431"/>
      <c r="H2043" s="90"/>
      <c r="I2043" s="49"/>
      <c r="J2043" s="423" t="s">
        <v>352</v>
      </c>
      <c r="K2043" s="67" t="s">
        <v>185</v>
      </c>
      <c r="L2043" s="63">
        <v>20000</v>
      </c>
      <c r="M2043" s="63">
        <v>20000</v>
      </c>
      <c r="N2043" s="88"/>
      <c r="O2043" s="88"/>
      <c r="P2043" s="403"/>
      <c r="Q2043" s="451">
        <f t="shared" si="761"/>
        <v>20000</v>
      </c>
    </row>
    <row r="2044" spans="1:17" ht="15.75" customHeight="1">
      <c r="A2044" s="465">
        <v>40</v>
      </c>
      <c r="B2044" s="431">
        <v>71956000</v>
      </c>
      <c r="C2044" s="423" t="s">
        <v>10</v>
      </c>
      <c r="D2044" s="423" t="s">
        <v>10</v>
      </c>
      <c r="E2044" s="423" t="s">
        <v>318</v>
      </c>
      <c r="F2044" s="64" t="s">
        <v>227</v>
      </c>
      <c r="G2044" s="431" t="s">
        <v>38</v>
      </c>
      <c r="H2044" s="63">
        <v>6087.4</v>
      </c>
      <c r="I2044" s="49">
        <v>259</v>
      </c>
      <c r="J2044" s="423" t="s">
        <v>39</v>
      </c>
      <c r="K2044" s="50" t="s">
        <v>2</v>
      </c>
      <c r="L2044" s="63">
        <f>L2045+L2046</f>
        <v>270000</v>
      </c>
      <c r="M2044" s="63">
        <f t="shared" ref="M2044:P2044" si="778">M2045+M2046</f>
        <v>20000</v>
      </c>
      <c r="N2044" s="63">
        <f t="shared" si="778"/>
        <v>0</v>
      </c>
      <c r="O2044" s="63">
        <f t="shared" si="778"/>
        <v>237500</v>
      </c>
      <c r="P2044" s="63">
        <f t="shared" si="778"/>
        <v>12500</v>
      </c>
      <c r="Q2044" s="451">
        <f t="shared" si="761"/>
        <v>270000</v>
      </c>
    </row>
    <row r="2045" spans="1:17" ht="51.75" customHeight="1">
      <c r="A2045" s="466"/>
      <c r="B2045" s="431">
        <v>71956000</v>
      </c>
      <c r="C2045" s="423" t="s">
        <v>10</v>
      </c>
      <c r="D2045" s="423"/>
      <c r="E2045" s="423"/>
      <c r="F2045" s="64"/>
      <c r="G2045" s="431"/>
      <c r="H2045" s="90"/>
      <c r="I2045" s="49"/>
      <c r="J2045" s="423" t="s">
        <v>48</v>
      </c>
      <c r="K2045" s="51" t="s">
        <v>40</v>
      </c>
      <c r="L2045" s="63">
        <v>250000</v>
      </c>
      <c r="M2045" s="63"/>
      <c r="N2045" s="63"/>
      <c r="O2045" s="403">
        <f>L2045*0.95</f>
        <v>237500</v>
      </c>
      <c r="P2045" s="403">
        <f>L2045*0.05</f>
        <v>12500</v>
      </c>
      <c r="Q2045" s="451">
        <f t="shared" si="761"/>
        <v>250000</v>
      </c>
    </row>
    <row r="2046" spans="1:17" ht="99.75" customHeight="1">
      <c r="A2046" s="467"/>
      <c r="B2046" s="431">
        <v>71956000</v>
      </c>
      <c r="C2046" s="423" t="s">
        <v>10</v>
      </c>
      <c r="D2046" s="423"/>
      <c r="E2046" s="423"/>
      <c r="F2046" s="63"/>
      <c r="G2046" s="431"/>
      <c r="H2046" s="90"/>
      <c r="I2046" s="49"/>
      <c r="J2046" s="423" t="s">
        <v>352</v>
      </c>
      <c r="K2046" s="67" t="s">
        <v>185</v>
      </c>
      <c r="L2046" s="63">
        <v>20000</v>
      </c>
      <c r="M2046" s="63">
        <v>20000</v>
      </c>
      <c r="N2046" s="88"/>
      <c r="O2046" s="88"/>
      <c r="P2046" s="403"/>
      <c r="Q2046" s="451">
        <f t="shared" si="761"/>
        <v>20000</v>
      </c>
    </row>
    <row r="2047" spans="1:17" ht="15.75" customHeight="1">
      <c r="A2047" s="465">
        <v>41</v>
      </c>
      <c r="B2047" s="431">
        <v>71956000</v>
      </c>
      <c r="C2047" s="423" t="s">
        <v>10</v>
      </c>
      <c r="D2047" s="423" t="s">
        <v>10</v>
      </c>
      <c r="E2047" s="423" t="s">
        <v>318</v>
      </c>
      <c r="F2047" s="64" t="s">
        <v>190</v>
      </c>
      <c r="G2047" s="431" t="s">
        <v>38</v>
      </c>
      <c r="H2047" s="63">
        <v>2156.9</v>
      </c>
      <c r="I2047" s="49">
        <v>88</v>
      </c>
      <c r="J2047" s="423" t="s">
        <v>39</v>
      </c>
      <c r="K2047" s="50" t="s">
        <v>2</v>
      </c>
      <c r="L2047" s="63">
        <f>L2048+L2049</f>
        <v>270000</v>
      </c>
      <c r="M2047" s="63">
        <f t="shared" ref="M2047:P2047" si="779">M2048+M2049</f>
        <v>20000</v>
      </c>
      <c r="N2047" s="63">
        <f t="shared" si="779"/>
        <v>0</v>
      </c>
      <c r="O2047" s="63">
        <f t="shared" si="779"/>
        <v>237500</v>
      </c>
      <c r="P2047" s="63">
        <f t="shared" si="779"/>
        <v>12500</v>
      </c>
      <c r="Q2047" s="451">
        <f t="shared" si="761"/>
        <v>270000</v>
      </c>
    </row>
    <row r="2048" spans="1:17" ht="51.75" customHeight="1">
      <c r="A2048" s="466"/>
      <c r="B2048" s="431">
        <v>71956000</v>
      </c>
      <c r="C2048" s="423" t="s">
        <v>10</v>
      </c>
      <c r="D2048" s="423"/>
      <c r="E2048" s="423"/>
      <c r="F2048" s="64"/>
      <c r="G2048" s="431"/>
      <c r="H2048" s="90"/>
      <c r="I2048" s="49"/>
      <c r="J2048" s="423" t="s">
        <v>48</v>
      </c>
      <c r="K2048" s="51" t="s">
        <v>40</v>
      </c>
      <c r="L2048" s="63">
        <v>250000</v>
      </c>
      <c r="M2048" s="63"/>
      <c r="N2048" s="63"/>
      <c r="O2048" s="403">
        <f>L2048*0.95</f>
        <v>237500</v>
      </c>
      <c r="P2048" s="403">
        <f>L2048*0.05</f>
        <v>12500</v>
      </c>
      <c r="Q2048" s="451">
        <f t="shared" si="761"/>
        <v>250000</v>
      </c>
    </row>
    <row r="2049" spans="1:17" ht="110.25">
      <c r="A2049" s="467"/>
      <c r="B2049" s="431">
        <v>71956000</v>
      </c>
      <c r="C2049" s="423" t="s">
        <v>10</v>
      </c>
      <c r="D2049" s="423"/>
      <c r="E2049" s="423"/>
      <c r="F2049" s="63"/>
      <c r="G2049" s="431"/>
      <c r="H2049" s="90"/>
      <c r="I2049" s="49"/>
      <c r="J2049" s="423" t="s">
        <v>352</v>
      </c>
      <c r="K2049" s="67" t="s">
        <v>185</v>
      </c>
      <c r="L2049" s="63">
        <v>20000</v>
      </c>
      <c r="M2049" s="63">
        <v>20000</v>
      </c>
      <c r="N2049" s="88"/>
      <c r="O2049" s="88"/>
      <c r="P2049" s="403"/>
      <c r="Q2049" s="451">
        <f t="shared" si="761"/>
        <v>20000</v>
      </c>
    </row>
    <row r="2050" spans="1:17" ht="15.75" customHeight="1">
      <c r="A2050" s="465">
        <v>42</v>
      </c>
      <c r="B2050" s="431">
        <v>71956000</v>
      </c>
      <c r="C2050" s="423" t="s">
        <v>10</v>
      </c>
      <c r="D2050" s="423" t="s">
        <v>10</v>
      </c>
      <c r="E2050" s="423" t="s">
        <v>318</v>
      </c>
      <c r="F2050" s="64" t="s">
        <v>191</v>
      </c>
      <c r="G2050" s="431" t="s">
        <v>38</v>
      </c>
      <c r="H2050" s="63">
        <v>8336.1</v>
      </c>
      <c r="I2050" s="49">
        <v>361</v>
      </c>
      <c r="J2050" s="423" t="s">
        <v>39</v>
      </c>
      <c r="K2050" s="50" t="s">
        <v>2</v>
      </c>
      <c r="L2050" s="63">
        <f>L2051+L2052</f>
        <v>270000</v>
      </c>
      <c r="M2050" s="63">
        <f t="shared" ref="M2050:P2050" si="780">M2051+M2052</f>
        <v>20000</v>
      </c>
      <c r="N2050" s="63">
        <f t="shared" si="780"/>
        <v>0</v>
      </c>
      <c r="O2050" s="63">
        <f t="shared" si="780"/>
        <v>237500</v>
      </c>
      <c r="P2050" s="63">
        <f t="shared" si="780"/>
        <v>12500</v>
      </c>
      <c r="Q2050" s="451">
        <f t="shared" si="761"/>
        <v>270000</v>
      </c>
    </row>
    <row r="2051" spans="1:17" ht="51.75" customHeight="1">
      <c r="A2051" s="466"/>
      <c r="B2051" s="431">
        <v>71956000</v>
      </c>
      <c r="C2051" s="423" t="s">
        <v>10</v>
      </c>
      <c r="D2051" s="423"/>
      <c r="E2051" s="423"/>
      <c r="F2051" s="64"/>
      <c r="G2051" s="431"/>
      <c r="H2051" s="90"/>
      <c r="I2051" s="49"/>
      <c r="J2051" s="423" t="s">
        <v>48</v>
      </c>
      <c r="K2051" s="51" t="s">
        <v>40</v>
      </c>
      <c r="L2051" s="63">
        <v>250000</v>
      </c>
      <c r="M2051" s="63"/>
      <c r="N2051" s="63"/>
      <c r="O2051" s="403">
        <f>L2051*0.95</f>
        <v>237500</v>
      </c>
      <c r="P2051" s="403">
        <f>L2051*0.05</f>
        <v>12500</v>
      </c>
      <c r="Q2051" s="451">
        <f t="shared" si="761"/>
        <v>250000</v>
      </c>
    </row>
    <row r="2052" spans="1:17" ht="110.25">
      <c r="A2052" s="467"/>
      <c r="B2052" s="431">
        <v>71956000</v>
      </c>
      <c r="C2052" s="423" t="s">
        <v>10</v>
      </c>
      <c r="D2052" s="423"/>
      <c r="E2052" s="423"/>
      <c r="F2052" s="63"/>
      <c r="G2052" s="431"/>
      <c r="H2052" s="90"/>
      <c r="I2052" s="49"/>
      <c r="J2052" s="423" t="s">
        <v>352</v>
      </c>
      <c r="K2052" s="67" t="s">
        <v>185</v>
      </c>
      <c r="L2052" s="63">
        <v>20000</v>
      </c>
      <c r="M2052" s="63">
        <v>20000</v>
      </c>
      <c r="N2052" s="88"/>
      <c r="O2052" s="88"/>
      <c r="P2052" s="403"/>
      <c r="Q2052" s="451">
        <f t="shared" ref="Q2052:Q2112" si="781">M2052+N2052+O2052+P2052</f>
        <v>20000</v>
      </c>
    </row>
    <row r="2053" spans="1:17" ht="15.75" customHeight="1">
      <c r="A2053" s="465">
        <v>43</v>
      </c>
      <c r="B2053" s="431">
        <v>71956000</v>
      </c>
      <c r="C2053" s="423" t="s">
        <v>10</v>
      </c>
      <c r="D2053" s="423" t="s">
        <v>10</v>
      </c>
      <c r="E2053" s="423" t="s">
        <v>318</v>
      </c>
      <c r="F2053" s="64" t="s">
        <v>120</v>
      </c>
      <c r="G2053" s="431" t="s">
        <v>38</v>
      </c>
      <c r="H2053" s="63">
        <v>4347.2</v>
      </c>
      <c r="I2053" s="49">
        <v>175</v>
      </c>
      <c r="J2053" s="423" t="s">
        <v>39</v>
      </c>
      <c r="K2053" s="50" t="s">
        <v>2</v>
      </c>
      <c r="L2053" s="63">
        <f>L2054+L2055</f>
        <v>270000</v>
      </c>
      <c r="M2053" s="63">
        <f t="shared" ref="M2053:P2053" si="782">M2054+M2055</f>
        <v>20000</v>
      </c>
      <c r="N2053" s="63">
        <f t="shared" si="782"/>
        <v>0</v>
      </c>
      <c r="O2053" s="63">
        <f t="shared" si="782"/>
        <v>237500</v>
      </c>
      <c r="P2053" s="63">
        <f t="shared" si="782"/>
        <v>12500</v>
      </c>
      <c r="Q2053" s="451">
        <f t="shared" si="781"/>
        <v>270000</v>
      </c>
    </row>
    <row r="2054" spans="1:17" ht="51.75" customHeight="1">
      <c r="A2054" s="466"/>
      <c r="B2054" s="431">
        <v>71956000</v>
      </c>
      <c r="C2054" s="423" t="s">
        <v>10</v>
      </c>
      <c r="D2054" s="423"/>
      <c r="E2054" s="423"/>
      <c r="F2054" s="64"/>
      <c r="G2054" s="431"/>
      <c r="H2054" s="90"/>
      <c r="I2054" s="49"/>
      <c r="J2054" s="423" t="s">
        <v>48</v>
      </c>
      <c r="K2054" s="51" t="s">
        <v>40</v>
      </c>
      <c r="L2054" s="63">
        <v>250000</v>
      </c>
      <c r="M2054" s="63"/>
      <c r="N2054" s="63"/>
      <c r="O2054" s="403">
        <f>L2054*0.95</f>
        <v>237500</v>
      </c>
      <c r="P2054" s="403">
        <f>L2054*0.05</f>
        <v>12500</v>
      </c>
      <c r="Q2054" s="451">
        <f t="shared" si="781"/>
        <v>250000</v>
      </c>
    </row>
    <row r="2055" spans="1:17" ht="97.5" customHeight="1">
      <c r="A2055" s="467"/>
      <c r="B2055" s="431">
        <v>71956000</v>
      </c>
      <c r="C2055" s="423" t="s">
        <v>10</v>
      </c>
      <c r="D2055" s="423"/>
      <c r="E2055" s="423"/>
      <c r="F2055" s="63"/>
      <c r="G2055" s="431"/>
      <c r="H2055" s="90"/>
      <c r="I2055" s="49"/>
      <c r="J2055" s="423" t="s">
        <v>352</v>
      </c>
      <c r="K2055" s="67" t="s">
        <v>185</v>
      </c>
      <c r="L2055" s="63">
        <v>20000</v>
      </c>
      <c r="M2055" s="63">
        <v>20000</v>
      </c>
      <c r="N2055" s="88"/>
      <c r="O2055" s="88"/>
      <c r="P2055" s="403"/>
      <c r="Q2055" s="451">
        <f t="shared" si="781"/>
        <v>20000</v>
      </c>
    </row>
    <row r="2056" spans="1:17" ht="15.75" customHeight="1">
      <c r="A2056" s="465">
        <v>44</v>
      </c>
      <c r="B2056" s="431">
        <v>71956000</v>
      </c>
      <c r="C2056" s="423" t="s">
        <v>10</v>
      </c>
      <c r="D2056" s="423" t="s">
        <v>10</v>
      </c>
      <c r="E2056" s="423" t="s">
        <v>371</v>
      </c>
      <c r="F2056" s="64" t="s">
        <v>203</v>
      </c>
      <c r="G2056" s="431" t="s">
        <v>38</v>
      </c>
      <c r="H2056" s="63">
        <v>7107.3</v>
      </c>
      <c r="I2056" s="49">
        <v>325</v>
      </c>
      <c r="J2056" s="423" t="s">
        <v>39</v>
      </c>
      <c r="K2056" s="50" t="s">
        <v>2</v>
      </c>
      <c r="L2056" s="63">
        <f>L2057+L2058</f>
        <v>270000</v>
      </c>
      <c r="M2056" s="63">
        <f t="shared" ref="M2056:P2056" si="783">M2057+M2058</f>
        <v>20000</v>
      </c>
      <c r="N2056" s="63">
        <f t="shared" si="783"/>
        <v>0</v>
      </c>
      <c r="O2056" s="63">
        <f t="shared" si="783"/>
        <v>237500</v>
      </c>
      <c r="P2056" s="63">
        <f t="shared" si="783"/>
        <v>12500</v>
      </c>
      <c r="Q2056" s="451">
        <f t="shared" si="781"/>
        <v>270000</v>
      </c>
    </row>
    <row r="2057" spans="1:17" ht="51.75" customHeight="1">
      <c r="A2057" s="466"/>
      <c r="B2057" s="431">
        <v>71956000</v>
      </c>
      <c r="C2057" s="423" t="s">
        <v>10</v>
      </c>
      <c r="D2057" s="423"/>
      <c r="E2057" s="423"/>
      <c r="F2057" s="64"/>
      <c r="G2057" s="431"/>
      <c r="H2057" s="90"/>
      <c r="I2057" s="49"/>
      <c r="J2057" s="423" t="s">
        <v>48</v>
      </c>
      <c r="K2057" s="51" t="s">
        <v>40</v>
      </c>
      <c r="L2057" s="63">
        <v>250000</v>
      </c>
      <c r="M2057" s="63"/>
      <c r="N2057" s="63"/>
      <c r="O2057" s="403">
        <f>L2057*0.95</f>
        <v>237500</v>
      </c>
      <c r="P2057" s="403">
        <f>L2057*0.05</f>
        <v>12500</v>
      </c>
      <c r="Q2057" s="451">
        <f t="shared" si="781"/>
        <v>250000</v>
      </c>
    </row>
    <row r="2058" spans="1:17" ht="105" customHeight="1">
      <c r="A2058" s="467"/>
      <c r="B2058" s="431">
        <v>71956000</v>
      </c>
      <c r="C2058" s="423" t="s">
        <v>10</v>
      </c>
      <c r="D2058" s="423"/>
      <c r="E2058" s="423"/>
      <c r="F2058" s="63"/>
      <c r="G2058" s="431"/>
      <c r="H2058" s="90"/>
      <c r="I2058" s="49"/>
      <c r="J2058" s="423" t="s">
        <v>352</v>
      </c>
      <c r="K2058" s="67" t="s">
        <v>185</v>
      </c>
      <c r="L2058" s="63">
        <v>20000</v>
      </c>
      <c r="M2058" s="63">
        <v>20000</v>
      </c>
      <c r="N2058" s="88"/>
      <c r="O2058" s="88"/>
      <c r="P2058" s="403"/>
      <c r="Q2058" s="451">
        <f t="shared" si="781"/>
        <v>20000</v>
      </c>
    </row>
    <row r="2059" spans="1:17" ht="15.75" customHeight="1">
      <c r="A2059" s="465">
        <v>45</v>
      </c>
      <c r="B2059" s="431">
        <v>71956000</v>
      </c>
      <c r="C2059" s="423" t="s">
        <v>10</v>
      </c>
      <c r="D2059" s="423" t="s">
        <v>10</v>
      </c>
      <c r="E2059" s="423" t="s">
        <v>371</v>
      </c>
      <c r="F2059" s="64" t="s">
        <v>138</v>
      </c>
      <c r="G2059" s="431" t="s">
        <v>38</v>
      </c>
      <c r="H2059" s="63">
        <v>12003.5</v>
      </c>
      <c r="I2059" s="49">
        <v>630</v>
      </c>
      <c r="J2059" s="423" t="s">
        <v>39</v>
      </c>
      <c r="K2059" s="50" t="s">
        <v>2</v>
      </c>
      <c r="L2059" s="63">
        <f>L2060+L2061</f>
        <v>270000</v>
      </c>
      <c r="M2059" s="63">
        <f t="shared" ref="M2059:P2059" si="784">M2060+M2061</f>
        <v>20000</v>
      </c>
      <c r="N2059" s="63">
        <f t="shared" si="784"/>
        <v>0</v>
      </c>
      <c r="O2059" s="63">
        <f t="shared" si="784"/>
        <v>237500</v>
      </c>
      <c r="P2059" s="63">
        <f t="shared" si="784"/>
        <v>12500</v>
      </c>
      <c r="Q2059" s="451">
        <f t="shared" si="781"/>
        <v>270000</v>
      </c>
    </row>
    <row r="2060" spans="1:17" ht="51.75" customHeight="1">
      <c r="A2060" s="466"/>
      <c r="B2060" s="431">
        <v>71956000</v>
      </c>
      <c r="C2060" s="423" t="s">
        <v>10</v>
      </c>
      <c r="D2060" s="423"/>
      <c r="E2060" s="423"/>
      <c r="F2060" s="64"/>
      <c r="G2060" s="431"/>
      <c r="H2060" s="90"/>
      <c r="I2060" s="49"/>
      <c r="J2060" s="423" t="s">
        <v>48</v>
      </c>
      <c r="K2060" s="51" t="s">
        <v>40</v>
      </c>
      <c r="L2060" s="63">
        <v>250000</v>
      </c>
      <c r="M2060" s="63"/>
      <c r="N2060" s="63"/>
      <c r="O2060" s="403">
        <f>L2060*0.95</f>
        <v>237500</v>
      </c>
      <c r="P2060" s="403">
        <f>L2060*0.05</f>
        <v>12500</v>
      </c>
      <c r="Q2060" s="451">
        <f t="shared" si="781"/>
        <v>250000</v>
      </c>
    </row>
    <row r="2061" spans="1:17" ht="110.25">
      <c r="A2061" s="467"/>
      <c r="B2061" s="431">
        <v>71956000</v>
      </c>
      <c r="C2061" s="423" t="s">
        <v>10</v>
      </c>
      <c r="D2061" s="423"/>
      <c r="E2061" s="423"/>
      <c r="F2061" s="63"/>
      <c r="G2061" s="431"/>
      <c r="H2061" s="90"/>
      <c r="I2061" s="49"/>
      <c r="J2061" s="423" t="s">
        <v>352</v>
      </c>
      <c r="K2061" s="67" t="s">
        <v>185</v>
      </c>
      <c r="L2061" s="63">
        <v>20000</v>
      </c>
      <c r="M2061" s="63">
        <v>20000</v>
      </c>
      <c r="N2061" s="88"/>
      <c r="O2061" s="88"/>
      <c r="P2061" s="403"/>
      <c r="Q2061" s="451">
        <f t="shared" si="781"/>
        <v>20000</v>
      </c>
    </row>
    <row r="2062" spans="1:17" ht="15.75" customHeight="1">
      <c r="A2062" s="465">
        <v>46</v>
      </c>
      <c r="B2062" s="431">
        <v>71956000</v>
      </c>
      <c r="C2062" s="423" t="s">
        <v>10</v>
      </c>
      <c r="D2062" s="423" t="s">
        <v>10</v>
      </c>
      <c r="E2062" s="423" t="s">
        <v>371</v>
      </c>
      <c r="F2062" s="64" t="s">
        <v>144</v>
      </c>
      <c r="G2062" s="431" t="s">
        <v>38</v>
      </c>
      <c r="H2062" s="63">
        <v>4928.5</v>
      </c>
      <c r="I2062" s="49">
        <v>316</v>
      </c>
      <c r="J2062" s="423" t="s">
        <v>39</v>
      </c>
      <c r="K2062" s="50" t="s">
        <v>2</v>
      </c>
      <c r="L2062" s="63">
        <f>L2063+L2064</f>
        <v>270000</v>
      </c>
      <c r="M2062" s="63">
        <f t="shared" ref="M2062:P2062" si="785">M2063+M2064</f>
        <v>20000</v>
      </c>
      <c r="N2062" s="63">
        <f t="shared" si="785"/>
        <v>0</v>
      </c>
      <c r="O2062" s="63">
        <f t="shared" si="785"/>
        <v>237500</v>
      </c>
      <c r="P2062" s="63">
        <f t="shared" si="785"/>
        <v>12500</v>
      </c>
      <c r="Q2062" s="451">
        <f t="shared" si="781"/>
        <v>270000</v>
      </c>
    </row>
    <row r="2063" spans="1:17" ht="51.75" customHeight="1">
      <c r="A2063" s="466"/>
      <c r="B2063" s="431">
        <v>71956000</v>
      </c>
      <c r="C2063" s="423" t="s">
        <v>10</v>
      </c>
      <c r="D2063" s="423"/>
      <c r="E2063" s="423"/>
      <c r="F2063" s="64"/>
      <c r="G2063" s="431"/>
      <c r="H2063" s="90"/>
      <c r="I2063" s="49"/>
      <c r="J2063" s="423" t="s">
        <v>48</v>
      </c>
      <c r="K2063" s="51" t="s">
        <v>40</v>
      </c>
      <c r="L2063" s="63">
        <v>250000</v>
      </c>
      <c r="M2063" s="63"/>
      <c r="N2063" s="63"/>
      <c r="O2063" s="403">
        <f>L2063*0.95</f>
        <v>237500</v>
      </c>
      <c r="P2063" s="403">
        <f>L2063*0.05</f>
        <v>12500</v>
      </c>
      <c r="Q2063" s="451">
        <f t="shared" si="781"/>
        <v>250000</v>
      </c>
    </row>
    <row r="2064" spans="1:17" ht="82.9" customHeight="1">
      <c r="A2064" s="467"/>
      <c r="B2064" s="431">
        <v>71956000</v>
      </c>
      <c r="C2064" s="423" t="s">
        <v>10</v>
      </c>
      <c r="D2064" s="423"/>
      <c r="E2064" s="423"/>
      <c r="F2064" s="63"/>
      <c r="G2064" s="431"/>
      <c r="H2064" s="90"/>
      <c r="I2064" s="49"/>
      <c r="J2064" s="423" t="s">
        <v>352</v>
      </c>
      <c r="K2064" s="67" t="s">
        <v>185</v>
      </c>
      <c r="L2064" s="63">
        <v>20000</v>
      </c>
      <c r="M2064" s="63">
        <v>20000</v>
      </c>
      <c r="N2064" s="88"/>
      <c r="O2064" s="88"/>
      <c r="P2064" s="403"/>
      <c r="Q2064" s="451">
        <f t="shared" si="781"/>
        <v>20000</v>
      </c>
    </row>
    <row r="2065" spans="1:17" ht="15.75" customHeight="1">
      <c r="A2065" s="465">
        <v>47</v>
      </c>
      <c r="B2065" s="431">
        <v>71956000</v>
      </c>
      <c r="C2065" s="423" t="s">
        <v>10</v>
      </c>
      <c r="D2065" s="423" t="s">
        <v>10</v>
      </c>
      <c r="E2065" s="423" t="s">
        <v>371</v>
      </c>
      <c r="F2065" s="64" t="s">
        <v>228</v>
      </c>
      <c r="G2065" s="431" t="s">
        <v>38</v>
      </c>
      <c r="H2065" s="63">
        <v>4811.7</v>
      </c>
      <c r="I2065" s="49">
        <v>251</v>
      </c>
      <c r="J2065" s="423" t="s">
        <v>39</v>
      </c>
      <c r="K2065" s="50" t="s">
        <v>2</v>
      </c>
      <c r="L2065" s="63">
        <f>L2066+L2067</f>
        <v>270000</v>
      </c>
      <c r="M2065" s="63">
        <f t="shared" ref="M2065:P2065" si="786">M2066+M2067</f>
        <v>20000</v>
      </c>
      <c r="N2065" s="63">
        <f t="shared" si="786"/>
        <v>0</v>
      </c>
      <c r="O2065" s="63">
        <f t="shared" si="786"/>
        <v>237500</v>
      </c>
      <c r="P2065" s="63">
        <f t="shared" si="786"/>
        <v>12500</v>
      </c>
      <c r="Q2065" s="451">
        <f t="shared" si="781"/>
        <v>270000</v>
      </c>
    </row>
    <row r="2066" spans="1:17" ht="51.75" customHeight="1">
      <c r="A2066" s="466"/>
      <c r="B2066" s="431">
        <v>71956000</v>
      </c>
      <c r="C2066" s="423" t="s">
        <v>10</v>
      </c>
      <c r="D2066" s="423"/>
      <c r="E2066" s="423"/>
      <c r="F2066" s="64"/>
      <c r="G2066" s="431"/>
      <c r="H2066" s="90"/>
      <c r="I2066" s="49"/>
      <c r="J2066" s="423" t="s">
        <v>48</v>
      </c>
      <c r="K2066" s="51" t="s">
        <v>40</v>
      </c>
      <c r="L2066" s="63">
        <v>250000</v>
      </c>
      <c r="M2066" s="63"/>
      <c r="N2066" s="63"/>
      <c r="O2066" s="403">
        <f>L2066*0.95</f>
        <v>237500</v>
      </c>
      <c r="P2066" s="403">
        <f>L2066*0.05</f>
        <v>12500</v>
      </c>
      <c r="Q2066" s="451">
        <f t="shared" si="781"/>
        <v>250000</v>
      </c>
    </row>
    <row r="2067" spans="1:17" ht="103.5" customHeight="1">
      <c r="A2067" s="467"/>
      <c r="B2067" s="431">
        <v>71956000</v>
      </c>
      <c r="C2067" s="423" t="s">
        <v>10</v>
      </c>
      <c r="D2067" s="423"/>
      <c r="E2067" s="423"/>
      <c r="F2067" s="63"/>
      <c r="G2067" s="431"/>
      <c r="H2067" s="90"/>
      <c r="I2067" s="49"/>
      <c r="J2067" s="423" t="s">
        <v>352</v>
      </c>
      <c r="K2067" s="67" t="s">
        <v>185</v>
      </c>
      <c r="L2067" s="63">
        <v>20000</v>
      </c>
      <c r="M2067" s="63">
        <v>20000</v>
      </c>
      <c r="N2067" s="88"/>
      <c r="O2067" s="88"/>
      <c r="P2067" s="403"/>
      <c r="Q2067" s="451">
        <f t="shared" si="781"/>
        <v>20000</v>
      </c>
    </row>
    <row r="2068" spans="1:17" ht="15.75" customHeight="1">
      <c r="A2068" s="465">
        <v>48</v>
      </c>
      <c r="B2068" s="431">
        <v>71956000</v>
      </c>
      <c r="C2068" s="423" t="s">
        <v>10</v>
      </c>
      <c r="D2068" s="423" t="s">
        <v>10</v>
      </c>
      <c r="E2068" s="423" t="s">
        <v>371</v>
      </c>
      <c r="F2068" s="64" t="s">
        <v>77</v>
      </c>
      <c r="G2068" s="431" t="s">
        <v>38</v>
      </c>
      <c r="H2068" s="63">
        <v>11058.3</v>
      </c>
      <c r="I2068" s="49">
        <v>581</v>
      </c>
      <c r="J2068" s="423" t="s">
        <v>39</v>
      </c>
      <c r="K2068" s="50" t="s">
        <v>2</v>
      </c>
      <c r="L2068" s="63">
        <f>L2069+L2070</f>
        <v>270000</v>
      </c>
      <c r="M2068" s="63">
        <f t="shared" ref="M2068:O2068" si="787">M2069+M2070</f>
        <v>20000</v>
      </c>
      <c r="N2068" s="63">
        <f t="shared" si="787"/>
        <v>0</v>
      </c>
      <c r="O2068" s="63">
        <f t="shared" si="787"/>
        <v>237500</v>
      </c>
      <c r="P2068" s="63">
        <f t="shared" ref="P2068" si="788">P2069+P2070</f>
        <v>12500</v>
      </c>
      <c r="Q2068" s="451">
        <f t="shared" si="781"/>
        <v>270000</v>
      </c>
    </row>
    <row r="2069" spans="1:17" ht="51.75" customHeight="1">
      <c r="A2069" s="466"/>
      <c r="B2069" s="431">
        <v>71956000</v>
      </c>
      <c r="C2069" s="423" t="s">
        <v>10</v>
      </c>
      <c r="D2069" s="423"/>
      <c r="E2069" s="423"/>
      <c r="F2069" s="64"/>
      <c r="G2069" s="431"/>
      <c r="H2069" s="90"/>
      <c r="I2069" s="49"/>
      <c r="J2069" s="423" t="s">
        <v>48</v>
      </c>
      <c r="K2069" s="51" t="s">
        <v>40</v>
      </c>
      <c r="L2069" s="63">
        <v>250000</v>
      </c>
      <c r="M2069" s="63"/>
      <c r="N2069" s="63"/>
      <c r="O2069" s="403">
        <f>L2069*0.95</f>
        <v>237500</v>
      </c>
      <c r="P2069" s="403">
        <f>L2069*0.05</f>
        <v>12500</v>
      </c>
      <c r="Q2069" s="451">
        <f t="shared" si="781"/>
        <v>250000</v>
      </c>
    </row>
    <row r="2070" spans="1:17" ht="99.75" customHeight="1">
      <c r="A2070" s="467"/>
      <c r="B2070" s="431">
        <v>71956000</v>
      </c>
      <c r="C2070" s="423" t="s">
        <v>10</v>
      </c>
      <c r="D2070" s="423"/>
      <c r="E2070" s="423"/>
      <c r="F2070" s="63"/>
      <c r="G2070" s="431"/>
      <c r="H2070" s="90"/>
      <c r="I2070" s="49"/>
      <c r="J2070" s="423" t="s">
        <v>352</v>
      </c>
      <c r="K2070" s="67" t="s">
        <v>185</v>
      </c>
      <c r="L2070" s="63">
        <v>20000</v>
      </c>
      <c r="M2070" s="63">
        <v>20000</v>
      </c>
      <c r="N2070" s="88"/>
      <c r="O2070" s="88"/>
      <c r="P2070" s="403"/>
      <c r="Q2070" s="451">
        <f t="shared" si="781"/>
        <v>20000</v>
      </c>
    </row>
    <row r="2071" spans="1:17" ht="15.75" customHeight="1">
      <c r="A2071" s="465">
        <v>49</v>
      </c>
      <c r="B2071" s="431">
        <v>71956000</v>
      </c>
      <c r="C2071" s="423" t="s">
        <v>10</v>
      </c>
      <c r="D2071" s="423" t="s">
        <v>10</v>
      </c>
      <c r="E2071" s="423" t="s">
        <v>372</v>
      </c>
      <c r="F2071" s="64" t="s">
        <v>229</v>
      </c>
      <c r="G2071" s="431" t="s">
        <v>38</v>
      </c>
      <c r="H2071" s="63">
        <v>4457.5</v>
      </c>
      <c r="I2071" s="49">
        <v>264</v>
      </c>
      <c r="J2071" s="423" t="s">
        <v>39</v>
      </c>
      <c r="K2071" s="50" t="s">
        <v>2</v>
      </c>
      <c r="L2071" s="63">
        <f>L2072+L2073</f>
        <v>270000</v>
      </c>
      <c r="M2071" s="63">
        <f t="shared" ref="M2071:P2071" si="789">M2072+M2073</f>
        <v>20000</v>
      </c>
      <c r="N2071" s="63">
        <f t="shared" si="789"/>
        <v>0</v>
      </c>
      <c r="O2071" s="63">
        <f t="shared" si="789"/>
        <v>237500</v>
      </c>
      <c r="P2071" s="63">
        <f t="shared" si="789"/>
        <v>12500</v>
      </c>
      <c r="Q2071" s="451">
        <f t="shared" si="781"/>
        <v>270000</v>
      </c>
    </row>
    <row r="2072" spans="1:17" ht="51.75" customHeight="1">
      <c r="A2072" s="466"/>
      <c r="B2072" s="431">
        <v>71956000</v>
      </c>
      <c r="C2072" s="423" t="s">
        <v>10</v>
      </c>
      <c r="D2072" s="423"/>
      <c r="E2072" s="423"/>
      <c r="F2072" s="64"/>
      <c r="G2072" s="431"/>
      <c r="H2072" s="90"/>
      <c r="I2072" s="49"/>
      <c r="J2072" s="423" t="s">
        <v>48</v>
      </c>
      <c r="K2072" s="51" t="s">
        <v>40</v>
      </c>
      <c r="L2072" s="63">
        <v>250000</v>
      </c>
      <c r="M2072" s="63"/>
      <c r="N2072" s="63"/>
      <c r="O2072" s="403">
        <f>L2072*0.95</f>
        <v>237500</v>
      </c>
      <c r="P2072" s="403">
        <f>L2072*0.05</f>
        <v>12500</v>
      </c>
      <c r="Q2072" s="451">
        <f t="shared" si="781"/>
        <v>250000</v>
      </c>
    </row>
    <row r="2073" spans="1:17" ht="96.75" customHeight="1">
      <c r="A2073" s="467"/>
      <c r="B2073" s="431">
        <v>71956000</v>
      </c>
      <c r="C2073" s="423" t="s">
        <v>10</v>
      </c>
      <c r="D2073" s="423"/>
      <c r="E2073" s="423"/>
      <c r="F2073" s="63"/>
      <c r="G2073" s="431"/>
      <c r="H2073" s="90"/>
      <c r="I2073" s="49"/>
      <c r="J2073" s="423" t="s">
        <v>352</v>
      </c>
      <c r="K2073" s="67" t="s">
        <v>185</v>
      </c>
      <c r="L2073" s="63">
        <v>20000</v>
      </c>
      <c r="M2073" s="63">
        <v>20000</v>
      </c>
      <c r="N2073" s="88"/>
      <c r="O2073" s="88"/>
      <c r="P2073" s="403"/>
      <c r="Q2073" s="451">
        <f t="shared" si="781"/>
        <v>20000</v>
      </c>
    </row>
    <row r="2074" spans="1:17" ht="15.75" customHeight="1">
      <c r="A2074" s="465">
        <v>50</v>
      </c>
      <c r="B2074" s="431">
        <v>71956000</v>
      </c>
      <c r="C2074" s="423" t="s">
        <v>10</v>
      </c>
      <c r="D2074" s="423" t="s">
        <v>10</v>
      </c>
      <c r="E2074" s="423" t="s">
        <v>372</v>
      </c>
      <c r="F2074" s="64" t="s">
        <v>230</v>
      </c>
      <c r="G2074" s="431" t="s">
        <v>38</v>
      </c>
      <c r="H2074" s="63">
        <v>4352.8</v>
      </c>
      <c r="I2074" s="49">
        <v>242</v>
      </c>
      <c r="J2074" s="423" t="s">
        <v>39</v>
      </c>
      <c r="K2074" s="50" t="s">
        <v>2</v>
      </c>
      <c r="L2074" s="63">
        <f>L2075+L2076</f>
        <v>270000</v>
      </c>
      <c r="M2074" s="63">
        <f t="shared" ref="M2074:P2074" si="790">M2075+M2076</f>
        <v>20000</v>
      </c>
      <c r="N2074" s="63">
        <f t="shared" si="790"/>
        <v>0</v>
      </c>
      <c r="O2074" s="63">
        <f t="shared" si="790"/>
        <v>237500</v>
      </c>
      <c r="P2074" s="63">
        <f t="shared" si="790"/>
        <v>12500</v>
      </c>
      <c r="Q2074" s="451">
        <f t="shared" si="781"/>
        <v>270000</v>
      </c>
    </row>
    <row r="2075" spans="1:17" ht="51.75" customHeight="1">
      <c r="A2075" s="466"/>
      <c r="B2075" s="431">
        <v>71956000</v>
      </c>
      <c r="C2075" s="423" t="s">
        <v>10</v>
      </c>
      <c r="D2075" s="423"/>
      <c r="E2075" s="423"/>
      <c r="F2075" s="64"/>
      <c r="G2075" s="431"/>
      <c r="H2075" s="90"/>
      <c r="I2075" s="49"/>
      <c r="J2075" s="423" t="s">
        <v>48</v>
      </c>
      <c r="K2075" s="51" t="s">
        <v>40</v>
      </c>
      <c r="L2075" s="63">
        <v>250000</v>
      </c>
      <c r="M2075" s="63"/>
      <c r="N2075" s="63"/>
      <c r="O2075" s="403">
        <f>L2075*0.95</f>
        <v>237500</v>
      </c>
      <c r="P2075" s="403">
        <f>L2075*0.05</f>
        <v>12500</v>
      </c>
      <c r="Q2075" s="451">
        <f t="shared" si="781"/>
        <v>250000</v>
      </c>
    </row>
    <row r="2076" spans="1:17" ht="102" customHeight="1">
      <c r="A2076" s="467"/>
      <c r="B2076" s="431">
        <v>71956000</v>
      </c>
      <c r="C2076" s="423" t="s">
        <v>10</v>
      </c>
      <c r="D2076" s="423"/>
      <c r="E2076" s="423"/>
      <c r="F2076" s="63"/>
      <c r="G2076" s="431"/>
      <c r="H2076" s="90"/>
      <c r="I2076" s="49"/>
      <c r="J2076" s="423" t="s">
        <v>352</v>
      </c>
      <c r="K2076" s="67" t="s">
        <v>185</v>
      </c>
      <c r="L2076" s="63">
        <v>20000</v>
      </c>
      <c r="M2076" s="63">
        <v>20000</v>
      </c>
      <c r="N2076" s="88"/>
      <c r="O2076" s="88"/>
      <c r="P2076" s="403"/>
      <c r="Q2076" s="451">
        <f t="shared" si="781"/>
        <v>20000</v>
      </c>
    </row>
    <row r="2077" spans="1:17" ht="15.75" customHeight="1">
      <c r="A2077" s="465">
        <v>51</v>
      </c>
      <c r="B2077" s="431">
        <v>71956000</v>
      </c>
      <c r="C2077" s="423" t="s">
        <v>10</v>
      </c>
      <c r="D2077" s="423" t="s">
        <v>10</v>
      </c>
      <c r="E2077" s="423" t="s">
        <v>231</v>
      </c>
      <c r="F2077" s="64" t="s">
        <v>134</v>
      </c>
      <c r="G2077" s="431" t="s">
        <v>38</v>
      </c>
      <c r="H2077" s="63">
        <v>5140.5</v>
      </c>
      <c r="I2077" s="49">
        <v>225</v>
      </c>
      <c r="J2077" s="423" t="s">
        <v>39</v>
      </c>
      <c r="K2077" s="50" t="s">
        <v>2</v>
      </c>
      <c r="L2077" s="63">
        <f>L2078+L2079</f>
        <v>270000</v>
      </c>
      <c r="M2077" s="63">
        <f t="shared" ref="M2077:P2077" si="791">M2078+M2079</f>
        <v>20000</v>
      </c>
      <c r="N2077" s="63">
        <f t="shared" si="791"/>
        <v>0</v>
      </c>
      <c r="O2077" s="63">
        <f t="shared" si="791"/>
        <v>237500</v>
      </c>
      <c r="P2077" s="63">
        <f t="shared" si="791"/>
        <v>12500</v>
      </c>
      <c r="Q2077" s="451">
        <f t="shared" si="781"/>
        <v>270000</v>
      </c>
    </row>
    <row r="2078" spans="1:17" ht="51.75" customHeight="1">
      <c r="A2078" s="466"/>
      <c r="B2078" s="431">
        <v>71956000</v>
      </c>
      <c r="C2078" s="423" t="s">
        <v>10</v>
      </c>
      <c r="D2078" s="423"/>
      <c r="E2078" s="423"/>
      <c r="F2078" s="64"/>
      <c r="G2078" s="431"/>
      <c r="H2078" s="90"/>
      <c r="I2078" s="49"/>
      <c r="J2078" s="423" t="s">
        <v>48</v>
      </c>
      <c r="K2078" s="51" t="s">
        <v>40</v>
      </c>
      <c r="L2078" s="63">
        <v>250000</v>
      </c>
      <c r="M2078" s="63"/>
      <c r="N2078" s="63"/>
      <c r="O2078" s="403">
        <f>L2078*0.95</f>
        <v>237500</v>
      </c>
      <c r="P2078" s="403">
        <f>L2078*0.05</f>
        <v>12500</v>
      </c>
      <c r="Q2078" s="451">
        <f t="shared" si="781"/>
        <v>250000</v>
      </c>
    </row>
    <row r="2079" spans="1:17" ht="94.5" customHeight="1">
      <c r="A2079" s="467"/>
      <c r="B2079" s="431">
        <v>71956000</v>
      </c>
      <c r="C2079" s="423" t="s">
        <v>10</v>
      </c>
      <c r="D2079" s="423"/>
      <c r="E2079" s="423"/>
      <c r="F2079" s="63"/>
      <c r="G2079" s="431"/>
      <c r="H2079" s="90"/>
      <c r="I2079" s="49"/>
      <c r="J2079" s="423" t="s">
        <v>352</v>
      </c>
      <c r="K2079" s="67" t="s">
        <v>185</v>
      </c>
      <c r="L2079" s="63">
        <v>20000</v>
      </c>
      <c r="M2079" s="63">
        <v>20000</v>
      </c>
      <c r="N2079" s="88"/>
      <c r="O2079" s="88"/>
      <c r="P2079" s="403"/>
      <c r="Q2079" s="451">
        <f t="shared" si="781"/>
        <v>20000</v>
      </c>
    </row>
    <row r="2080" spans="1:17" ht="15.75" customHeight="1">
      <c r="A2080" s="465">
        <v>52</v>
      </c>
      <c r="B2080" s="431">
        <v>71956000</v>
      </c>
      <c r="C2080" s="423" t="s">
        <v>10</v>
      </c>
      <c r="D2080" s="423" t="s">
        <v>10</v>
      </c>
      <c r="E2080" s="423" t="s">
        <v>147</v>
      </c>
      <c r="F2080" s="64" t="s">
        <v>142</v>
      </c>
      <c r="G2080" s="431" t="s">
        <v>38</v>
      </c>
      <c r="H2080" s="63">
        <v>10552.4</v>
      </c>
      <c r="I2080" s="49">
        <v>257</v>
      </c>
      <c r="J2080" s="423" t="s">
        <v>39</v>
      </c>
      <c r="K2080" s="50" t="s">
        <v>2</v>
      </c>
      <c r="L2080" s="63">
        <f>L2081+L2082</f>
        <v>270000</v>
      </c>
      <c r="M2080" s="63">
        <f t="shared" ref="M2080:P2080" si="792">M2081+M2082</f>
        <v>20000</v>
      </c>
      <c r="N2080" s="63">
        <f t="shared" si="792"/>
        <v>0</v>
      </c>
      <c r="O2080" s="63">
        <f t="shared" si="792"/>
        <v>237500</v>
      </c>
      <c r="P2080" s="63">
        <f t="shared" si="792"/>
        <v>12500</v>
      </c>
      <c r="Q2080" s="451">
        <f t="shared" si="781"/>
        <v>270000</v>
      </c>
    </row>
    <row r="2081" spans="1:17" ht="51.75" customHeight="1">
      <c r="A2081" s="466"/>
      <c r="B2081" s="431">
        <v>71956000</v>
      </c>
      <c r="C2081" s="423" t="s">
        <v>10</v>
      </c>
      <c r="D2081" s="423"/>
      <c r="E2081" s="423"/>
      <c r="F2081" s="64"/>
      <c r="G2081" s="431"/>
      <c r="H2081" s="90"/>
      <c r="I2081" s="49"/>
      <c r="J2081" s="423" t="s">
        <v>48</v>
      </c>
      <c r="K2081" s="51" t="s">
        <v>40</v>
      </c>
      <c r="L2081" s="63">
        <v>250000</v>
      </c>
      <c r="M2081" s="63"/>
      <c r="N2081" s="63"/>
      <c r="O2081" s="403">
        <f>L2081*0.95</f>
        <v>237500</v>
      </c>
      <c r="P2081" s="403">
        <f>L2081*0.05</f>
        <v>12500</v>
      </c>
      <c r="Q2081" s="451">
        <f t="shared" si="781"/>
        <v>250000</v>
      </c>
    </row>
    <row r="2082" spans="1:17" ht="102.75" customHeight="1">
      <c r="A2082" s="467"/>
      <c r="B2082" s="431">
        <v>71956000</v>
      </c>
      <c r="C2082" s="423" t="s">
        <v>10</v>
      </c>
      <c r="D2082" s="423"/>
      <c r="E2082" s="423"/>
      <c r="F2082" s="63"/>
      <c r="G2082" s="431"/>
      <c r="H2082" s="90"/>
      <c r="I2082" s="49"/>
      <c r="J2082" s="423" t="s">
        <v>352</v>
      </c>
      <c r="K2082" s="67" t="s">
        <v>185</v>
      </c>
      <c r="L2082" s="63">
        <v>20000</v>
      </c>
      <c r="M2082" s="63">
        <v>20000</v>
      </c>
      <c r="N2082" s="88"/>
      <c r="O2082" s="88"/>
      <c r="P2082" s="403"/>
      <c r="Q2082" s="451">
        <f t="shared" si="781"/>
        <v>20000</v>
      </c>
    </row>
    <row r="2083" spans="1:17" ht="15.75" customHeight="1">
      <c r="A2083" s="465">
        <v>53</v>
      </c>
      <c r="B2083" s="431">
        <v>71956000</v>
      </c>
      <c r="C2083" s="423" t="s">
        <v>10</v>
      </c>
      <c r="D2083" s="423" t="s">
        <v>10</v>
      </c>
      <c r="E2083" s="423" t="s">
        <v>147</v>
      </c>
      <c r="F2083" s="64" t="s">
        <v>232</v>
      </c>
      <c r="G2083" s="431" t="s">
        <v>38</v>
      </c>
      <c r="H2083" s="63">
        <v>4926.5</v>
      </c>
      <c r="I2083" s="49">
        <v>235</v>
      </c>
      <c r="J2083" s="423" t="s">
        <v>39</v>
      </c>
      <c r="K2083" s="50" t="s">
        <v>2</v>
      </c>
      <c r="L2083" s="63">
        <f>L2084+L2085</f>
        <v>270000</v>
      </c>
      <c r="M2083" s="63">
        <f t="shared" ref="M2083:P2083" si="793">M2084+M2085</f>
        <v>20000</v>
      </c>
      <c r="N2083" s="63">
        <f t="shared" si="793"/>
        <v>0</v>
      </c>
      <c r="O2083" s="63">
        <f t="shared" si="793"/>
        <v>237500</v>
      </c>
      <c r="P2083" s="63">
        <f t="shared" si="793"/>
        <v>12500</v>
      </c>
      <c r="Q2083" s="451">
        <f t="shared" si="781"/>
        <v>270000</v>
      </c>
    </row>
    <row r="2084" spans="1:17" ht="51.75" customHeight="1">
      <c r="A2084" s="466"/>
      <c r="B2084" s="431">
        <v>71956000</v>
      </c>
      <c r="C2084" s="423" t="s">
        <v>10</v>
      </c>
      <c r="D2084" s="423"/>
      <c r="E2084" s="423"/>
      <c r="F2084" s="64"/>
      <c r="G2084" s="431"/>
      <c r="H2084" s="90"/>
      <c r="I2084" s="49"/>
      <c r="J2084" s="423" t="s">
        <v>48</v>
      </c>
      <c r="K2084" s="51" t="s">
        <v>40</v>
      </c>
      <c r="L2084" s="63">
        <v>250000</v>
      </c>
      <c r="M2084" s="63"/>
      <c r="N2084" s="63"/>
      <c r="O2084" s="403">
        <f>L2084*0.95</f>
        <v>237500</v>
      </c>
      <c r="P2084" s="403">
        <f>L2084*0.05</f>
        <v>12500</v>
      </c>
      <c r="Q2084" s="451">
        <f t="shared" si="781"/>
        <v>250000</v>
      </c>
    </row>
    <row r="2085" spans="1:17" ht="92.25" customHeight="1">
      <c r="A2085" s="467"/>
      <c r="B2085" s="431">
        <v>71956000</v>
      </c>
      <c r="C2085" s="423" t="s">
        <v>10</v>
      </c>
      <c r="D2085" s="423"/>
      <c r="E2085" s="423"/>
      <c r="F2085" s="63"/>
      <c r="G2085" s="431"/>
      <c r="H2085" s="90"/>
      <c r="I2085" s="49"/>
      <c r="J2085" s="423" t="s">
        <v>352</v>
      </c>
      <c r="K2085" s="67" t="s">
        <v>185</v>
      </c>
      <c r="L2085" s="63">
        <v>20000</v>
      </c>
      <c r="M2085" s="63">
        <v>20000</v>
      </c>
      <c r="N2085" s="88"/>
      <c r="O2085" s="88"/>
      <c r="P2085" s="403"/>
      <c r="Q2085" s="451">
        <f t="shared" si="781"/>
        <v>20000</v>
      </c>
    </row>
    <row r="2086" spans="1:17" ht="15.75" customHeight="1">
      <c r="A2086" s="465">
        <v>54</v>
      </c>
      <c r="B2086" s="431">
        <v>71956000</v>
      </c>
      <c r="C2086" s="423" t="s">
        <v>10</v>
      </c>
      <c r="D2086" s="423" t="s">
        <v>10</v>
      </c>
      <c r="E2086" s="423" t="s">
        <v>82</v>
      </c>
      <c r="F2086" s="64" t="s">
        <v>137</v>
      </c>
      <c r="G2086" s="431" t="s">
        <v>38</v>
      </c>
      <c r="H2086" s="63">
        <v>5452.8</v>
      </c>
      <c r="I2086" s="49">
        <v>246</v>
      </c>
      <c r="J2086" s="423" t="s">
        <v>39</v>
      </c>
      <c r="K2086" s="50" t="s">
        <v>2</v>
      </c>
      <c r="L2086" s="63">
        <f>L2087+L2088</f>
        <v>270000</v>
      </c>
      <c r="M2086" s="63">
        <f t="shared" ref="M2086:P2086" si="794">M2087+M2088</f>
        <v>20000</v>
      </c>
      <c r="N2086" s="63">
        <f t="shared" si="794"/>
        <v>0</v>
      </c>
      <c r="O2086" s="63">
        <f t="shared" si="794"/>
        <v>237500</v>
      </c>
      <c r="P2086" s="63">
        <f t="shared" si="794"/>
        <v>12500</v>
      </c>
      <c r="Q2086" s="451">
        <f t="shared" si="781"/>
        <v>270000</v>
      </c>
    </row>
    <row r="2087" spans="1:17" ht="51.75" customHeight="1">
      <c r="A2087" s="466"/>
      <c r="B2087" s="431">
        <v>71956000</v>
      </c>
      <c r="C2087" s="423" t="s">
        <v>10</v>
      </c>
      <c r="D2087" s="423"/>
      <c r="E2087" s="423"/>
      <c r="F2087" s="64"/>
      <c r="G2087" s="431"/>
      <c r="H2087" s="90"/>
      <c r="I2087" s="49"/>
      <c r="J2087" s="423" t="s">
        <v>48</v>
      </c>
      <c r="K2087" s="51" t="s">
        <v>40</v>
      </c>
      <c r="L2087" s="63">
        <v>250000</v>
      </c>
      <c r="M2087" s="63"/>
      <c r="N2087" s="63"/>
      <c r="O2087" s="403">
        <f>L2087*0.95</f>
        <v>237500</v>
      </c>
      <c r="P2087" s="403">
        <f>L2087*0.05</f>
        <v>12500</v>
      </c>
      <c r="Q2087" s="451">
        <f t="shared" si="781"/>
        <v>250000</v>
      </c>
    </row>
    <row r="2088" spans="1:17" ht="99" customHeight="1">
      <c r="A2088" s="467"/>
      <c r="B2088" s="431">
        <v>71956000</v>
      </c>
      <c r="C2088" s="423" t="s">
        <v>10</v>
      </c>
      <c r="D2088" s="423"/>
      <c r="E2088" s="423"/>
      <c r="F2088" s="63"/>
      <c r="G2088" s="431"/>
      <c r="H2088" s="90"/>
      <c r="I2088" s="49"/>
      <c r="J2088" s="423" t="s">
        <v>352</v>
      </c>
      <c r="K2088" s="67" t="s">
        <v>185</v>
      </c>
      <c r="L2088" s="63">
        <v>20000</v>
      </c>
      <c r="M2088" s="63">
        <v>20000</v>
      </c>
      <c r="N2088" s="88"/>
      <c r="O2088" s="88"/>
      <c r="P2088" s="403"/>
      <c r="Q2088" s="451">
        <f t="shared" si="781"/>
        <v>20000</v>
      </c>
    </row>
    <row r="2089" spans="1:17" ht="15.75" customHeight="1">
      <c r="A2089" s="465">
        <v>55</v>
      </c>
      <c r="B2089" s="431">
        <v>71956000</v>
      </c>
      <c r="C2089" s="423" t="s">
        <v>10</v>
      </c>
      <c r="D2089" s="423" t="s">
        <v>10</v>
      </c>
      <c r="E2089" s="423" t="s">
        <v>82</v>
      </c>
      <c r="F2089" s="64" t="s">
        <v>135</v>
      </c>
      <c r="G2089" s="431" t="s">
        <v>38</v>
      </c>
      <c r="H2089" s="63">
        <v>7169.8</v>
      </c>
      <c r="I2089" s="49">
        <v>339</v>
      </c>
      <c r="J2089" s="423" t="s">
        <v>39</v>
      </c>
      <c r="K2089" s="50" t="s">
        <v>2</v>
      </c>
      <c r="L2089" s="63">
        <f>L2090+L2091</f>
        <v>270000</v>
      </c>
      <c r="M2089" s="63">
        <f t="shared" ref="M2089:P2089" si="795">M2090+M2091</f>
        <v>20000</v>
      </c>
      <c r="N2089" s="63">
        <f t="shared" si="795"/>
        <v>0</v>
      </c>
      <c r="O2089" s="63">
        <f t="shared" si="795"/>
        <v>237500</v>
      </c>
      <c r="P2089" s="63">
        <f t="shared" si="795"/>
        <v>12500</v>
      </c>
      <c r="Q2089" s="451">
        <f t="shared" si="781"/>
        <v>270000</v>
      </c>
    </row>
    <row r="2090" spans="1:17" ht="51.75" customHeight="1">
      <c r="A2090" s="466"/>
      <c r="B2090" s="431">
        <v>71956000</v>
      </c>
      <c r="C2090" s="423" t="s">
        <v>10</v>
      </c>
      <c r="D2090" s="423"/>
      <c r="E2090" s="423"/>
      <c r="F2090" s="64"/>
      <c r="G2090" s="431"/>
      <c r="H2090" s="90"/>
      <c r="I2090" s="49"/>
      <c r="J2090" s="423" t="s">
        <v>48</v>
      </c>
      <c r="K2090" s="51" t="s">
        <v>40</v>
      </c>
      <c r="L2090" s="63">
        <v>250000</v>
      </c>
      <c r="M2090" s="63"/>
      <c r="N2090" s="63"/>
      <c r="O2090" s="403">
        <f>L2090*0.95</f>
        <v>237500</v>
      </c>
      <c r="P2090" s="403">
        <f>L2090*0.05</f>
        <v>12500</v>
      </c>
      <c r="Q2090" s="451">
        <f t="shared" si="781"/>
        <v>250000</v>
      </c>
    </row>
    <row r="2091" spans="1:17" ht="100.5" customHeight="1">
      <c r="A2091" s="467"/>
      <c r="B2091" s="431">
        <v>71956000</v>
      </c>
      <c r="C2091" s="423" t="s">
        <v>10</v>
      </c>
      <c r="D2091" s="423"/>
      <c r="E2091" s="423"/>
      <c r="F2091" s="63"/>
      <c r="G2091" s="431"/>
      <c r="H2091" s="90"/>
      <c r="I2091" s="49"/>
      <c r="J2091" s="423" t="s">
        <v>352</v>
      </c>
      <c r="K2091" s="67" t="s">
        <v>185</v>
      </c>
      <c r="L2091" s="63">
        <v>20000</v>
      </c>
      <c r="M2091" s="63">
        <v>20000</v>
      </c>
      <c r="N2091" s="88"/>
      <c r="O2091" s="88"/>
      <c r="P2091" s="403"/>
      <c r="Q2091" s="451">
        <f t="shared" si="781"/>
        <v>20000</v>
      </c>
    </row>
    <row r="2092" spans="1:17" ht="15.75" customHeight="1">
      <c r="A2092" s="465">
        <v>56</v>
      </c>
      <c r="B2092" s="431">
        <v>71956000</v>
      </c>
      <c r="C2092" s="423" t="s">
        <v>10</v>
      </c>
      <c r="D2092" s="423" t="s">
        <v>10</v>
      </c>
      <c r="E2092" s="423" t="s">
        <v>233</v>
      </c>
      <c r="F2092" s="64" t="s">
        <v>41</v>
      </c>
      <c r="G2092" s="431" t="s">
        <v>38</v>
      </c>
      <c r="H2092" s="63">
        <v>3708</v>
      </c>
      <c r="I2092" s="49">
        <v>243</v>
      </c>
      <c r="J2092" s="423" t="s">
        <v>39</v>
      </c>
      <c r="K2092" s="50" t="s">
        <v>2</v>
      </c>
      <c r="L2092" s="63">
        <f>L2093+L2094</f>
        <v>270000</v>
      </c>
      <c r="M2092" s="63">
        <f t="shared" ref="M2092:P2092" si="796">M2093+M2094</f>
        <v>20000</v>
      </c>
      <c r="N2092" s="63">
        <f t="shared" si="796"/>
        <v>0</v>
      </c>
      <c r="O2092" s="63">
        <f t="shared" si="796"/>
        <v>237500</v>
      </c>
      <c r="P2092" s="63">
        <f t="shared" si="796"/>
        <v>12500</v>
      </c>
      <c r="Q2092" s="451">
        <f t="shared" si="781"/>
        <v>270000</v>
      </c>
    </row>
    <row r="2093" spans="1:17" ht="51.75" customHeight="1">
      <c r="A2093" s="466"/>
      <c r="B2093" s="431">
        <v>71956000</v>
      </c>
      <c r="C2093" s="423" t="s">
        <v>10</v>
      </c>
      <c r="D2093" s="423"/>
      <c r="E2093" s="423"/>
      <c r="F2093" s="64"/>
      <c r="G2093" s="431"/>
      <c r="H2093" s="90"/>
      <c r="I2093" s="49"/>
      <c r="J2093" s="423" t="s">
        <v>48</v>
      </c>
      <c r="K2093" s="51" t="s">
        <v>40</v>
      </c>
      <c r="L2093" s="63">
        <v>250000</v>
      </c>
      <c r="M2093" s="63"/>
      <c r="N2093" s="63"/>
      <c r="O2093" s="403">
        <f>L2093*0.95</f>
        <v>237500</v>
      </c>
      <c r="P2093" s="403">
        <f>L2093*0.05</f>
        <v>12500</v>
      </c>
      <c r="Q2093" s="451">
        <f t="shared" si="781"/>
        <v>250000</v>
      </c>
    </row>
    <row r="2094" spans="1:17" ht="99.75" customHeight="1">
      <c r="A2094" s="467"/>
      <c r="B2094" s="431">
        <v>71956000</v>
      </c>
      <c r="C2094" s="423" t="s">
        <v>10</v>
      </c>
      <c r="D2094" s="423"/>
      <c r="E2094" s="423"/>
      <c r="F2094" s="63"/>
      <c r="G2094" s="431"/>
      <c r="H2094" s="90"/>
      <c r="I2094" s="49"/>
      <c r="J2094" s="423" t="s">
        <v>352</v>
      </c>
      <c r="K2094" s="67" t="s">
        <v>185</v>
      </c>
      <c r="L2094" s="63">
        <v>20000</v>
      </c>
      <c r="M2094" s="63">
        <v>20000</v>
      </c>
      <c r="N2094" s="88"/>
      <c r="O2094" s="88"/>
      <c r="P2094" s="403"/>
      <c r="Q2094" s="451">
        <f t="shared" si="781"/>
        <v>20000</v>
      </c>
    </row>
    <row r="2095" spans="1:17" ht="15.75" customHeight="1">
      <c r="A2095" s="465">
        <v>57</v>
      </c>
      <c r="B2095" s="431">
        <v>71956000</v>
      </c>
      <c r="C2095" s="423" t="s">
        <v>10</v>
      </c>
      <c r="D2095" s="423" t="s">
        <v>10</v>
      </c>
      <c r="E2095" s="423" t="s">
        <v>208</v>
      </c>
      <c r="F2095" s="64" t="s">
        <v>136</v>
      </c>
      <c r="G2095" s="431" t="s">
        <v>38</v>
      </c>
      <c r="H2095" s="63">
        <v>8387.7000000000007</v>
      </c>
      <c r="I2095" s="49">
        <v>240</v>
      </c>
      <c r="J2095" s="423" t="s">
        <v>39</v>
      </c>
      <c r="K2095" s="50" t="s">
        <v>2</v>
      </c>
      <c r="L2095" s="63">
        <f>L2096+L2097</f>
        <v>270000</v>
      </c>
      <c r="M2095" s="63">
        <f t="shared" ref="M2095:P2095" si="797">M2096+M2097</f>
        <v>20000</v>
      </c>
      <c r="N2095" s="63">
        <f t="shared" si="797"/>
        <v>0</v>
      </c>
      <c r="O2095" s="63">
        <f t="shared" si="797"/>
        <v>237500</v>
      </c>
      <c r="P2095" s="63">
        <f t="shared" si="797"/>
        <v>12500</v>
      </c>
      <c r="Q2095" s="451">
        <f t="shared" si="781"/>
        <v>270000</v>
      </c>
    </row>
    <row r="2096" spans="1:17" ht="51" customHeight="1">
      <c r="A2096" s="466"/>
      <c r="B2096" s="431">
        <v>71956000</v>
      </c>
      <c r="C2096" s="423" t="s">
        <v>10</v>
      </c>
      <c r="D2096" s="423"/>
      <c r="E2096" s="423"/>
      <c r="F2096" s="64"/>
      <c r="G2096" s="431"/>
      <c r="H2096" s="90"/>
      <c r="I2096" s="49"/>
      <c r="J2096" s="423" t="s">
        <v>48</v>
      </c>
      <c r="K2096" s="51" t="s">
        <v>40</v>
      </c>
      <c r="L2096" s="63">
        <v>250000</v>
      </c>
      <c r="M2096" s="63"/>
      <c r="N2096" s="63"/>
      <c r="O2096" s="403">
        <f>L2096*0.95</f>
        <v>237500</v>
      </c>
      <c r="P2096" s="403">
        <f>L2096*0.05</f>
        <v>12500</v>
      </c>
      <c r="Q2096" s="451">
        <f t="shared" si="781"/>
        <v>250000</v>
      </c>
    </row>
    <row r="2097" spans="1:17" ht="99" customHeight="1">
      <c r="A2097" s="467"/>
      <c r="B2097" s="431">
        <v>71956000</v>
      </c>
      <c r="C2097" s="423" t="s">
        <v>10</v>
      </c>
      <c r="D2097" s="423"/>
      <c r="E2097" s="423"/>
      <c r="F2097" s="63"/>
      <c r="G2097" s="431"/>
      <c r="H2097" s="90"/>
      <c r="I2097" s="49"/>
      <c r="J2097" s="423" t="s">
        <v>352</v>
      </c>
      <c r="K2097" s="67" t="s">
        <v>185</v>
      </c>
      <c r="L2097" s="63">
        <v>20000</v>
      </c>
      <c r="M2097" s="63">
        <v>20000</v>
      </c>
      <c r="N2097" s="88"/>
      <c r="O2097" s="88"/>
      <c r="P2097" s="403"/>
      <c r="Q2097" s="451">
        <f t="shared" si="781"/>
        <v>20000</v>
      </c>
    </row>
    <row r="2098" spans="1:17" ht="15.75" customHeight="1">
      <c r="A2098" s="465">
        <v>58</v>
      </c>
      <c r="B2098" s="431">
        <v>71956000</v>
      </c>
      <c r="C2098" s="423" t="s">
        <v>10</v>
      </c>
      <c r="D2098" s="423" t="s">
        <v>10</v>
      </c>
      <c r="E2098" s="423" t="s">
        <v>208</v>
      </c>
      <c r="F2098" s="64" t="s">
        <v>203</v>
      </c>
      <c r="G2098" s="431" t="s">
        <v>38</v>
      </c>
      <c r="H2098" s="63">
        <v>6337</v>
      </c>
      <c r="I2098" s="49">
        <v>203</v>
      </c>
      <c r="J2098" s="423" t="s">
        <v>39</v>
      </c>
      <c r="K2098" s="50" t="s">
        <v>2</v>
      </c>
      <c r="L2098" s="63">
        <f>L2099+L2100</f>
        <v>270000</v>
      </c>
      <c r="M2098" s="63">
        <f t="shared" ref="M2098:P2098" si="798">M2099+M2100</f>
        <v>20000</v>
      </c>
      <c r="N2098" s="63">
        <f t="shared" si="798"/>
        <v>0</v>
      </c>
      <c r="O2098" s="63">
        <f t="shared" si="798"/>
        <v>237500</v>
      </c>
      <c r="P2098" s="63">
        <f t="shared" si="798"/>
        <v>12500</v>
      </c>
      <c r="Q2098" s="451">
        <f t="shared" si="781"/>
        <v>270000</v>
      </c>
    </row>
    <row r="2099" spans="1:17" ht="51.75" customHeight="1">
      <c r="A2099" s="466"/>
      <c r="B2099" s="431">
        <v>71956000</v>
      </c>
      <c r="C2099" s="423" t="s">
        <v>10</v>
      </c>
      <c r="D2099" s="423"/>
      <c r="E2099" s="423"/>
      <c r="F2099" s="64"/>
      <c r="G2099" s="431"/>
      <c r="H2099" s="90"/>
      <c r="I2099" s="49"/>
      <c r="J2099" s="423" t="s">
        <v>48</v>
      </c>
      <c r="K2099" s="51" t="s">
        <v>40</v>
      </c>
      <c r="L2099" s="63">
        <v>250000</v>
      </c>
      <c r="M2099" s="63"/>
      <c r="N2099" s="63"/>
      <c r="O2099" s="403">
        <f>L2099*0.95</f>
        <v>237500</v>
      </c>
      <c r="P2099" s="403">
        <f>L2099*0.05</f>
        <v>12500</v>
      </c>
      <c r="Q2099" s="451">
        <f t="shared" si="781"/>
        <v>250000</v>
      </c>
    </row>
    <row r="2100" spans="1:17" ht="94.9" customHeight="1">
      <c r="A2100" s="467"/>
      <c r="B2100" s="431">
        <v>71956000</v>
      </c>
      <c r="C2100" s="423" t="s">
        <v>10</v>
      </c>
      <c r="D2100" s="423"/>
      <c r="E2100" s="423"/>
      <c r="F2100" s="63"/>
      <c r="G2100" s="431"/>
      <c r="H2100" s="90"/>
      <c r="I2100" s="49"/>
      <c r="J2100" s="423" t="s">
        <v>352</v>
      </c>
      <c r="K2100" s="67" t="s">
        <v>185</v>
      </c>
      <c r="L2100" s="63">
        <v>20000</v>
      </c>
      <c r="M2100" s="63">
        <v>20000</v>
      </c>
      <c r="N2100" s="88"/>
      <c r="O2100" s="88"/>
      <c r="P2100" s="403"/>
      <c r="Q2100" s="451">
        <f t="shared" si="781"/>
        <v>20000</v>
      </c>
    </row>
    <row r="2101" spans="1:17" ht="15.75" customHeight="1">
      <c r="A2101" s="465">
        <v>59</v>
      </c>
      <c r="B2101" s="431">
        <v>71956000</v>
      </c>
      <c r="C2101" s="423" t="s">
        <v>10</v>
      </c>
      <c r="D2101" s="423" t="s">
        <v>10</v>
      </c>
      <c r="E2101" s="423" t="s">
        <v>208</v>
      </c>
      <c r="F2101" s="64" t="s">
        <v>142</v>
      </c>
      <c r="G2101" s="431" t="s">
        <v>38</v>
      </c>
      <c r="H2101" s="63">
        <v>4886.7</v>
      </c>
      <c r="I2101" s="49">
        <v>229</v>
      </c>
      <c r="J2101" s="423" t="s">
        <v>39</v>
      </c>
      <c r="K2101" s="50" t="s">
        <v>2</v>
      </c>
      <c r="L2101" s="63">
        <f>L2102+L2103</f>
        <v>270000</v>
      </c>
      <c r="M2101" s="63">
        <f t="shared" ref="M2101:P2101" si="799">M2102+M2103</f>
        <v>20000</v>
      </c>
      <c r="N2101" s="63">
        <f t="shared" si="799"/>
        <v>0</v>
      </c>
      <c r="O2101" s="63">
        <f t="shared" si="799"/>
        <v>237500</v>
      </c>
      <c r="P2101" s="63">
        <f t="shared" si="799"/>
        <v>12500</v>
      </c>
      <c r="Q2101" s="451">
        <f t="shared" si="781"/>
        <v>270000</v>
      </c>
    </row>
    <row r="2102" spans="1:17" ht="51.75" customHeight="1">
      <c r="A2102" s="466"/>
      <c r="B2102" s="431">
        <v>71956000</v>
      </c>
      <c r="C2102" s="423" t="s">
        <v>10</v>
      </c>
      <c r="D2102" s="423"/>
      <c r="E2102" s="423"/>
      <c r="F2102" s="64"/>
      <c r="G2102" s="431"/>
      <c r="H2102" s="90"/>
      <c r="I2102" s="49"/>
      <c r="J2102" s="423" t="s">
        <v>48</v>
      </c>
      <c r="K2102" s="51" t="s">
        <v>40</v>
      </c>
      <c r="L2102" s="63">
        <v>250000</v>
      </c>
      <c r="M2102" s="63"/>
      <c r="N2102" s="63"/>
      <c r="O2102" s="403">
        <f>L2102*0.95</f>
        <v>237500</v>
      </c>
      <c r="P2102" s="403">
        <f>L2102*0.05</f>
        <v>12500</v>
      </c>
      <c r="Q2102" s="451">
        <f t="shared" si="781"/>
        <v>250000</v>
      </c>
    </row>
    <row r="2103" spans="1:17" ht="94.5" customHeight="1">
      <c r="A2103" s="467"/>
      <c r="B2103" s="431">
        <v>71956000</v>
      </c>
      <c r="C2103" s="423" t="s">
        <v>10</v>
      </c>
      <c r="D2103" s="423"/>
      <c r="E2103" s="423"/>
      <c r="F2103" s="63"/>
      <c r="G2103" s="431"/>
      <c r="H2103" s="90"/>
      <c r="I2103" s="49"/>
      <c r="J2103" s="423" t="s">
        <v>352</v>
      </c>
      <c r="K2103" s="67" t="s">
        <v>185</v>
      </c>
      <c r="L2103" s="63">
        <v>20000</v>
      </c>
      <c r="M2103" s="63">
        <v>20000</v>
      </c>
      <c r="N2103" s="88"/>
      <c r="O2103" s="88"/>
      <c r="P2103" s="403"/>
      <c r="Q2103" s="451">
        <f t="shared" si="781"/>
        <v>20000</v>
      </c>
    </row>
    <row r="2104" spans="1:17" ht="15.75" customHeight="1">
      <c r="A2104" s="465">
        <v>60</v>
      </c>
      <c r="B2104" s="431">
        <v>71956000</v>
      </c>
      <c r="C2104" s="423" t="s">
        <v>10</v>
      </c>
      <c r="D2104" s="423" t="s">
        <v>10</v>
      </c>
      <c r="E2104" s="423" t="s">
        <v>208</v>
      </c>
      <c r="F2104" s="64" t="s">
        <v>146</v>
      </c>
      <c r="G2104" s="431" t="s">
        <v>38</v>
      </c>
      <c r="H2104" s="63">
        <v>4822.8</v>
      </c>
      <c r="I2104" s="49">
        <v>211</v>
      </c>
      <c r="J2104" s="423" t="s">
        <v>39</v>
      </c>
      <c r="K2104" s="50" t="s">
        <v>2</v>
      </c>
      <c r="L2104" s="63">
        <f>L2105+L2106</f>
        <v>270000</v>
      </c>
      <c r="M2104" s="63">
        <f t="shared" ref="M2104:P2104" si="800">M2105+M2106</f>
        <v>20000</v>
      </c>
      <c r="N2104" s="63">
        <f t="shared" si="800"/>
        <v>0</v>
      </c>
      <c r="O2104" s="63">
        <f t="shared" si="800"/>
        <v>237500</v>
      </c>
      <c r="P2104" s="63">
        <f t="shared" si="800"/>
        <v>12500</v>
      </c>
      <c r="Q2104" s="451">
        <f t="shared" si="781"/>
        <v>270000</v>
      </c>
    </row>
    <row r="2105" spans="1:17" ht="51.75" customHeight="1">
      <c r="A2105" s="466"/>
      <c r="B2105" s="431">
        <v>71956000</v>
      </c>
      <c r="C2105" s="423" t="s">
        <v>10</v>
      </c>
      <c r="D2105" s="423"/>
      <c r="E2105" s="423"/>
      <c r="F2105" s="64"/>
      <c r="G2105" s="431"/>
      <c r="H2105" s="90"/>
      <c r="I2105" s="49"/>
      <c r="J2105" s="423" t="s">
        <v>48</v>
      </c>
      <c r="K2105" s="51" t="s">
        <v>40</v>
      </c>
      <c r="L2105" s="63">
        <v>250000</v>
      </c>
      <c r="M2105" s="63"/>
      <c r="N2105" s="63"/>
      <c r="O2105" s="403">
        <f>L2105*0.95</f>
        <v>237500</v>
      </c>
      <c r="P2105" s="403">
        <f>L2105*0.05</f>
        <v>12500</v>
      </c>
      <c r="Q2105" s="451">
        <f t="shared" si="781"/>
        <v>250000</v>
      </c>
    </row>
    <row r="2106" spans="1:17" ht="99" customHeight="1">
      <c r="A2106" s="467"/>
      <c r="B2106" s="431">
        <v>71956000</v>
      </c>
      <c r="C2106" s="423" t="s">
        <v>10</v>
      </c>
      <c r="D2106" s="423"/>
      <c r="E2106" s="423"/>
      <c r="F2106" s="63"/>
      <c r="G2106" s="431"/>
      <c r="H2106" s="90"/>
      <c r="I2106" s="49"/>
      <c r="J2106" s="423" t="s">
        <v>352</v>
      </c>
      <c r="K2106" s="67" t="s">
        <v>185</v>
      </c>
      <c r="L2106" s="63">
        <v>20000</v>
      </c>
      <c r="M2106" s="63">
        <v>20000</v>
      </c>
      <c r="N2106" s="88"/>
      <c r="O2106" s="88"/>
      <c r="P2106" s="403"/>
      <c r="Q2106" s="451">
        <f t="shared" si="781"/>
        <v>20000</v>
      </c>
    </row>
    <row r="2107" spans="1:17" ht="15.75" customHeight="1">
      <c r="A2107" s="465">
        <v>61</v>
      </c>
      <c r="B2107" s="431">
        <v>71956000</v>
      </c>
      <c r="C2107" s="423" t="s">
        <v>10</v>
      </c>
      <c r="D2107" s="423" t="s">
        <v>10</v>
      </c>
      <c r="E2107" s="423" t="s">
        <v>87</v>
      </c>
      <c r="F2107" s="64" t="s">
        <v>155</v>
      </c>
      <c r="G2107" s="431" t="s">
        <v>38</v>
      </c>
      <c r="H2107" s="63">
        <v>2153.6999999999998</v>
      </c>
      <c r="I2107" s="49">
        <v>65</v>
      </c>
      <c r="J2107" s="423" t="s">
        <v>39</v>
      </c>
      <c r="K2107" s="50" t="s">
        <v>2</v>
      </c>
      <c r="L2107" s="63">
        <f>L2108+L2109</f>
        <v>270000</v>
      </c>
      <c r="M2107" s="63">
        <f t="shared" ref="M2107:P2107" si="801">M2108+M2109</f>
        <v>20000</v>
      </c>
      <c r="N2107" s="63">
        <f t="shared" si="801"/>
        <v>0</v>
      </c>
      <c r="O2107" s="63">
        <f t="shared" si="801"/>
        <v>237500</v>
      </c>
      <c r="P2107" s="63">
        <f t="shared" si="801"/>
        <v>12500</v>
      </c>
      <c r="Q2107" s="451">
        <f t="shared" si="781"/>
        <v>270000</v>
      </c>
    </row>
    <row r="2108" spans="1:17" ht="51.75" customHeight="1">
      <c r="A2108" s="466"/>
      <c r="B2108" s="431">
        <v>71956000</v>
      </c>
      <c r="C2108" s="423" t="s">
        <v>10</v>
      </c>
      <c r="D2108" s="423"/>
      <c r="E2108" s="423"/>
      <c r="F2108" s="64"/>
      <c r="G2108" s="431"/>
      <c r="H2108" s="90"/>
      <c r="I2108" s="49"/>
      <c r="J2108" s="423" t="s">
        <v>48</v>
      </c>
      <c r="K2108" s="51" t="s">
        <v>40</v>
      </c>
      <c r="L2108" s="63">
        <v>250000</v>
      </c>
      <c r="M2108" s="63"/>
      <c r="N2108" s="63"/>
      <c r="O2108" s="403">
        <f>L2108*0.95</f>
        <v>237500</v>
      </c>
      <c r="P2108" s="403">
        <f>L2108*0.05</f>
        <v>12500</v>
      </c>
      <c r="Q2108" s="451">
        <f t="shared" si="781"/>
        <v>250000</v>
      </c>
    </row>
    <row r="2109" spans="1:17" ht="101.25" customHeight="1">
      <c r="A2109" s="467"/>
      <c r="B2109" s="431">
        <v>71956000</v>
      </c>
      <c r="C2109" s="423" t="s">
        <v>10</v>
      </c>
      <c r="D2109" s="423"/>
      <c r="E2109" s="423"/>
      <c r="F2109" s="63"/>
      <c r="G2109" s="431"/>
      <c r="H2109" s="90"/>
      <c r="I2109" s="49"/>
      <c r="J2109" s="423" t="s">
        <v>352</v>
      </c>
      <c r="K2109" s="67" t="s">
        <v>185</v>
      </c>
      <c r="L2109" s="63">
        <v>20000</v>
      </c>
      <c r="M2109" s="63">
        <v>20000</v>
      </c>
      <c r="N2109" s="88"/>
      <c r="O2109" s="88"/>
      <c r="P2109" s="403"/>
      <c r="Q2109" s="451">
        <f t="shared" si="781"/>
        <v>20000</v>
      </c>
    </row>
    <row r="2110" spans="1:17" ht="15.75" customHeight="1">
      <c r="A2110" s="465">
        <v>62</v>
      </c>
      <c r="B2110" s="431">
        <v>71956000</v>
      </c>
      <c r="C2110" s="423" t="s">
        <v>10</v>
      </c>
      <c r="D2110" s="423" t="s">
        <v>10</v>
      </c>
      <c r="E2110" s="423" t="s">
        <v>171</v>
      </c>
      <c r="F2110" s="64" t="s">
        <v>234</v>
      </c>
      <c r="G2110" s="431" t="s">
        <v>38</v>
      </c>
      <c r="H2110" s="63">
        <v>584.4</v>
      </c>
      <c r="I2110" s="49">
        <v>36</v>
      </c>
      <c r="J2110" s="423" t="s">
        <v>39</v>
      </c>
      <c r="K2110" s="50" t="s">
        <v>2</v>
      </c>
      <c r="L2110" s="63">
        <f>L2111+L2112</f>
        <v>270000</v>
      </c>
      <c r="M2110" s="63">
        <f t="shared" ref="M2110:P2110" si="802">M2111+M2112</f>
        <v>20000</v>
      </c>
      <c r="N2110" s="63">
        <f t="shared" si="802"/>
        <v>0</v>
      </c>
      <c r="O2110" s="63">
        <f t="shared" si="802"/>
        <v>237500</v>
      </c>
      <c r="P2110" s="63">
        <f t="shared" si="802"/>
        <v>12500</v>
      </c>
      <c r="Q2110" s="451">
        <f t="shared" si="781"/>
        <v>270000</v>
      </c>
    </row>
    <row r="2111" spans="1:17" ht="51.75" customHeight="1">
      <c r="A2111" s="466"/>
      <c r="B2111" s="431">
        <v>71956000</v>
      </c>
      <c r="C2111" s="423" t="s">
        <v>10</v>
      </c>
      <c r="D2111" s="423"/>
      <c r="E2111" s="423"/>
      <c r="F2111" s="64"/>
      <c r="G2111" s="431"/>
      <c r="H2111" s="90"/>
      <c r="I2111" s="49"/>
      <c r="J2111" s="423" t="s">
        <v>48</v>
      </c>
      <c r="K2111" s="51" t="s">
        <v>40</v>
      </c>
      <c r="L2111" s="63">
        <v>250000</v>
      </c>
      <c r="M2111" s="63"/>
      <c r="N2111" s="63"/>
      <c r="O2111" s="403">
        <f>L2111*0.95</f>
        <v>237500</v>
      </c>
      <c r="P2111" s="403">
        <f>L2111*0.05</f>
        <v>12500</v>
      </c>
      <c r="Q2111" s="451">
        <f t="shared" si="781"/>
        <v>250000</v>
      </c>
    </row>
    <row r="2112" spans="1:17" ht="97.5" customHeight="1">
      <c r="A2112" s="467"/>
      <c r="B2112" s="431">
        <v>71956000</v>
      </c>
      <c r="C2112" s="423" t="s">
        <v>10</v>
      </c>
      <c r="D2112" s="423"/>
      <c r="E2112" s="423"/>
      <c r="F2112" s="63"/>
      <c r="G2112" s="431"/>
      <c r="H2112" s="90"/>
      <c r="I2112" s="49"/>
      <c r="J2112" s="423" t="s">
        <v>352</v>
      </c>
      <c r="K2112" s="67" t="s">
        <v>185</v>
      </c>
      <c r="L2112" s="63">
        <v>20000</v>
      </c>
      <c r="M2112" s="63">
        <v>20000</v>
      </c>
      <c r="N2112" s="88"/>
      <c r="O2112" s="88"/>
      <c r="P2112" s="403"/>
      <c r="Q2112" s="451">
        <f t="shared" si="781"/>
        <v>20000</v>
      </c>
    </row>
    <row r="2113" spans="1:17" ht="15.75" customHeight="1">
      <c r="A2113" s="465">
        <v>63</v>
      </c>
      <c r="B2113" s="431">
        <v>71956000</v>
      </c>
      <c r="C2113" s="423" t="s">
        <v>10</v>
      </c>
      <c r="D2113" s="423" t="s">
        <v>10</v>
      </c>
      <c r="E2113" s="423" t="s">
        <v>235</v>
      </c>
      <c r="F2113" s="64" t="s">
        <v>135</v>
      </c>
      <c r="G2113" s="431" t="s">
        <v>38</v>
      </c>
      <c r="H2113" s="63">
        <v>2704.8</v>
      </c>
      <c r="I2113" s="49">
        <v>108</v>
      </c>
      <c r="J2113" s="423" t="s">
        <v>39</v>
      </c>
      <c r="K2113" s="50" t="s">
        <v>2</v>
      </c>
      <c r="L2113" s="63">
        <f>L2114+L2115</f>
        <v>270000</v>
      </c>
      <c r="M2113" s="63">
        <f t="shared" ref="M2113:P2113" si="803">M2114+M2115</f>
        <v>20000</v>
      </c>
      <c r="N2113" s="63">
        <f t="shared" si="803"/>
        <v>0</v>
      </c>
      <c r="O2113" s="63">
        <f t="shared" si="803"/>
        <v>237500</v>
      </c>
      <c r="P2113" s="63">
        <f t="shared" si="803"/>
        <v>12500</v>
      </c>
      <c r="Q2113" s="451">
        <f t="shared" ref="Q2113:Q2173" si="804">M2113+N2113+O2113+P2113</f>
        <v>270000</v>
      </c>
    </row>
    <row r="2114" spans="1:17" ht="51.75" customHeight="1">
      <c r="A2114" s="466"/>
      <c r="B2114" s="431">
        <v>71956000</v>
      </c>
      <c r="C2114" s="423" t="s">
        <v>10</v>
      </c>
      <c r="D2114" s="423"/>
      <c r="E2114" s="423"/>
      <c r="F2114" s="64"/>
      <c r="G2114" s="431"/>
      <c r="H2114" s="90"/>
      <c r="I2114" s="49"/>
      <c r="J2114" s="423" t="s">
        <v>48</v>
      </c>
      <c r="K2114" s="51" t="s">
        <v>40</v>
      </c>
      <c r="L2114" s="63">
        <v>250000</v>
      </c>
      <c r="M2114" s="63"/>
      <c r="N2114" s="63"/>
      <c r="O2114" s="403">
        <f>L2114*0.95</f>
        <v>237500</v>
      </c>
      <c r="P2114" s="403">
        <f>L2114*0.05</f>
        <v>12500</v>
      </c>
      <c r="Q2114" s="451">
        <f t="shared" si="804"/>
        <v>250000</v>
      </c>
    </row>
    <row r="2115" spans="1:17" ht="99" customHeight="1">
      <c r="A2115" s="467"/>
      <c r="B2115" s="431">
        <v>71956000</v>
      </c>
      <c r="C2115" s="423" t="s">
        <v>10</v>
      </c>
      <c r="D2115" s="423"/>
      <c r="E2115" s="423"/>
      <c r="F2115" s="63"/>
      <c r="G2115" s="431"/>
      <c r="H2115" s="90"/>
      <c r="I2115" s="49"/>
      <c r="J2115" s="423" t="s">
        <v>352</v>
      </c>
      <c r="K2115" s="67" t="s">
        <v>185</v>
      </c>
      <c r="L2115" s="63">
        <v>20000</v>
      </c>
      <c r="M2115" s="63">
        <v>20000</v>
      </c>
      <c r="N2115" s="88"/>
      <c r="O2115" s="88"/>
      <c r="P2115" s="403"/>
      <c r="Q2115" s="451">
        <f t="shared" si="804"/>
        <v>20000</v>
      </c>
    </row>
    <row r="2116" spans="1:17" ht="15.75" customHeight="1">
      <c r="A2116" s="465">
        <v>64</v>
      </c>
      <c r="B2116" s="431">
        <v>71956000</v>
      </c>
      <c r="C2116" s="423" t="s">
        <v>10</v>
      </c>
      <c r="D2116" s="423" t="s">
        <v>10</v>
      </c>
      <c r="E2116" s="423" t="s">
        <v>235</v>
      </c>
      <c r="F2116" s="64" t="s">
        <v>138</v>
      </c>
      <c r="G2116" s="431" t="s">
        <v>38</v>
      </c>
      <c r="H2116" s="63">
        <v>2052.5</v>
      </c>
      <c r="I2116" s="49">
        <v>95</v>
      </c>
      <c r="J2116" s="423" t="s">
        <v>39</v>
      </c>
      <c r="K2116" s="50" t="s">
        <v>2</v>
      </c>
      <c r="L2116" s="63">
        <f>L2117+L2118</f>
        <v>270000</v>
      </c>
      <c r="M2116" s="63">
        <f t="shared" ref="M2116:P2116" si="805">M2117+M2118</f>
        <v>20000</v>
      </c>
      <c r="N2116" s="63">
        <f t="shared" si="805"/>
        <v>0</v>
      </c>
      <c r="O2116" s="63">
        <f t="shared" si="805"/>
        <v>237500</v>
      </c>
      <c r="P2116" s="63">
        <f t="shared" si="805"/>
        <v>12500</v>
      </c>
      <c r="Q2116" s="451">
        <f t="shared" si="804"/>
        <v>270000</v>
      </c>
    </row>
    <row r="2117" spans="1:17" ht="51.75" customHeight="1">
      <c r="A2117" s="466"/>
      <c r="B2117" s="431">
        <v>71956000</v>
      </c>
      <c r="C2117" s="423" t="s">
        <v>10</v>
      </c>
      <c r="D2117" s="423"/>
      <c r="E2117" s="423"/>
      <c r="F2117" s="64"/>
      <c r="G2117" s="431"/>
      <c r="H2117" s="90"/>
      <c r="I2117" s="49"/>
      <c r="J2117" s="423" t="s">
        <v>48</v>
      </c>
      <c r="K2117" s="51" t="s">
        <v>40</v>
      </c>
      <c r="L2117" s="63">
        <v>250000</v>
      </c>
      <c r="M2117" s="63"/>
      <c r="N2117" s="63"/>
      <c r="O2117" s="403">
        <f>L2117*0.95</f>
        <v>237500</v>
      </c>
      <c r="P2117" s="403">
        <f>L2117*0.05</f>
        <v>12500</v>
      </c>
      <c r="Q2117" s="451">
        <f t="shared" si="804"/>
        <v>250000</v>
      </c>
    </row>
    <row r="2118" spans="1:17" ht="101.25" customHeight="1">
      <c r="A2118" s="467"/>
      <c r="B2118" s="431">
        <v>71956000</v>
      </c>
      <c r="C2118" s="423" t="s">
        <v>10</v>
      </c>
      <c r="D2118" s="423"/>
      <c r="E2118" s="423"/>
      <c r="F2118" s="63"/>
      <c r="G2118" s="431"/>
      <c r="H2118" s="90"/>
      <c r="I2118" s="49"/>
      <c r="J2118" s="423" t="s">
        <v>352</v>
      </c>
      <c r="K2118" s="67" t="s">
        <v>185</v>
      </c>
      <c r="L2118" s="63">
        <v>20000</v>
      </c>
      <c r="M2118" s="63">
        <v>20000</v>
      </c>
      <c r="N2118" s="88"/>
      <c r="O2118" s="88"/>
      <c r="P2118" s="403"/>
      <c r="Q2118" s="451">
        <f t="shared" si="804"/>
        <v>20000</v>
      </c>
    </row>
    <row r="2119" spans="1:17" ht="15.75" customHeight="1">
      <c r="A2119" s="465">
        <v>65</v>
      </c>
      <c r="B2119" s="431">
        <v>71956000</v>
      </c>
      <c r="C2119" s="423" t="s">
        <v>10</v>
      </c>
      <c r="D2119" s="423" t="s">
        <v>10</v>
      </c>
      <c r="E2119" s="423" t="s">
        <v>235</v>
      </c>
      <c r="F2119" s="64" t="s">
        <v>99</v>
      </c>
      <c r="G2119" s="431" t="s">
        <v>38</v>
      </c>
      <c r="H2119" s="63">
        <v>2563.4</v>
      </c>
      <c r="I2119" s="49">
        <v>157</v>
      </c>
      <c r="J2119" s="423" t="s">
        <v>39</v>
      </c>
      <c r="K2119" s="50" t="s">
        <v>2</v>
      </c>
      <c r="L2119" s="63">
        <f>L2120+L2121</f>
        <v>270000</v>
      </c>
      <c r="M2119" s="63">
        <f t="shared" ref="M2119:P2119" si="806">M2120+M2121</f>
        <v>20000</v>
      </c>
      <c r="N2119" s="63">
        <f t="shared" si="806"/>
        <v>0</v>
      </c>
      <c r="O2119" s="63">
        <f t="shared" si="806"/>
        <v>237500</v>
      </c>
      <c r="P2119" s="63">
        <f t="shared" si="806"/>
        <v>12500</v>
      </c>
      <c r="Q2119" s="451">
        <f t="shared" si="804"/>
        <v>270000</v>
      </c>
    </row>
    <row r="2120" spans="1:17" ht="51.75" customHeight="1">
      <c r="A2120" s="466"/>
      <c r="B2120" s="431">
        <v>71956000</v>
      </c>
      <c r="C2120" s="423" t="s">
        <v>10</v>
      </c>
      <c r="D2120" s="423"/>
      <c r="E2120" s="423"/>
      <c r="F2120" s="64"/>
      <c r="G2120" s="431"/>
      <c r="H2120" s="90"/>
      <c r="I2120" s="49"/>
      <c r="J2120" s="423" t="s">
        <v>48</v>
      </c>
      <c r="K2120" s="51" t="s">
        <v>40</v>
      </c>
      <c r="L2120" s="63">
        <v>250000</v>
      </c>
      <c r="M2120" s="63"/>
      <c r="N2120" s="63"/>
      <c r="O2120" s="403">
        <f>L2120*0.95</f>
        <v>237500</v>
      </c>
      <c r="P2120" s="403">
        <f>L2120*0.05</f>
        <v>12500</v>
      </c>
      <c r="Q2120" s="451">
        <f t="shared" si="804"/>
        <v>250000</v>
      </c>
    </row>
    <row r="2121" spans="1:17" ht="104.25" customHeight="1">
      <c r="A2121" s="467"/>
      <c r="B2121" s="431">
        <v>71956000</v>
      </c>
      <c r="C2121" s="423" t="s">
        <v>10</v>
      </c>
      <c r="D2121" s="423"/>
      <c r="E2121" s="423"/>
      <c r="F2121" s="63"/>
      <c r="G2121" s="431"/>
      <c r="H2121" s="90"/>
      <c r="I2121" s="49"/>
      <c r="J2121" s="423" t="s">
        <v>352</v>
      </c>
      <c r="K2121" s="67" t="s">
        <v>185</v>
      </c>
      <c r="L2121" s="63">
        <v>20000</v>
      </c>
      <c r="M2121" s="63">
        <v>20000</v>
      </c>
      <c r="N2121" s="88"/>
      <c r="O2121" s="88"/>
      <c r="P2121" s="403"/>
      <c r="Q2121" s="451">
        <f t="shared" si="804"/>
        <v>20000</v>
      </c>
    </row>
    <row r="2122" spans="1:17" ht="15.75" customHeight="1">
      <c r="A2122" s="465">
        <v>66</v>
      </c>
      <c r="B2122" s="431">
        <v>71956000</v>
      </c>
      <c r="C2122" s="423" t="s">
        <v>10</v>
      </c>
      <c r="D2122" s="423" t="s">
        <v>10</v>
      </c>
      <c r="E2122" s="423" t="s">
        <v>156</v>
      </c>
      <c r="F2122" s="64" t="s">
        <v>236</v>
      </c>
      <c r="G2122" s="431" t="s">
        <v>38</v>
      </c>
      <c r="H2122" s="63">
        <v>1119.0999999999999</v>
      </c>
      <c r="I2122" s="49">
        <v>34</v>
      </c>
      <c r="J2122" s="423" t="s">
        <v>39</v>
      </c>
      <c r="K2122" s="50" t="s">
        <v>2</v>
      </c>
      <c r="L2122" s="63">
        <f>L2123+L2124</f>
        <v>270000</v>
      </c>
      <c r="M2122" s="63">
        <f t="shared" ref="M2122:P2122" si="807">M2123+M2124</f>
        <v>20000</v>
      </c>
      <c r="N2122" s="63">
        <f t="shared" si="807"/>
        <v>0</v>
      </c>
      <c r="O2122" s="63">
        <f t="shared" si="807"/>
        <v>237500</v>
      </c>
      <c r="P2122" s="63">
        <f t="shared" si="807"/>
        <v>12500</v>
      </c>
      <c r="Q2122" s="451">
        <f t="shared" si="804"/>
        <v>270000</v>
      </c>
    </row>
    <row r="2123" spans="1:17" ht="51.75" customHeight="1">
      <c r="A2123" s="466"/>
      <c r="B2123" s="431">
        <v>71956000</v>
      </c>
      <c r="C2123" s="423" t="s">
        <v>10</v>
      </c>
      <c r="D2123" s="423"/>
      <c r="E2123" s="423"/>
      <c r="F2123" s="64"/>
      <c r="G2123" s="431"/>
      <c r="H2123" s="90"/>
      <c r="I2123" s="49"/>
      <c r="J2123" s="423" t="s">
        <v>48</v>
      </c>
      <c r="K2123" s="51" t="s">
        <v>40</v>
      </c>
      <c r="L2123" s="63">
        <v>250000</v>
      </c>
      <c r="M2123" s="63"/>
      <c r="N2123" s="63"/>
      <c r="O2123" s="403">
        <f>L2123*0.95</f>
        <v>237500</v>
      </c>
      <c r="P2123" s="403">
        <f>L2123*0.05</f>
        <v>12500</v>
      </c>
      <c r="Q2123" s="451">
        <f t="shared" si="804"/>
        <v>250000</v>
      </c>
    </row>
    <row r="2124" spans="1:17" ht="98.25" customHeight="1">
      <c r="A2124" s="467"/>
      <c r="B2124" s="431">
        <v>71956000</v>
      </c>
      <c r="C2124" s="423" t="s">
        <v>10</v>
      </c>
      <c r="D2124" s="423"/>
      <c r="E2124" s="423"/>
      <c r="F2124" s="63"/>
      <c r="G2124" s="431"/>
      <c r="H2124" s="90"/>
      <c r="I2124" s="49"/>
      <c r="J2124" s="423" t="s">
        <v>352</v>
      </c>
      <c r="K2124" s="67" t="s">
        <v>185</v>
      </c>
      <c r="L2124" s="63">
        <v>20000</v>
      </c>
      <c r="M2124" s="63">
        <v>20000</v>
      </c>
      <c r="N2124" s="88"/>
      <c r="O2124" s="88"/>
      <c r="P2124" s="403"/>
      <c r="Q2124" s="451">
        <f t="shared" si="804"/>
        <v>20000</v>
      </c>
    </row>
    <row r="2125" spans="1:17" ht="15.75" customHeight="1">
      <c r="A2125" s="470" t="s">
        <v>310</v>
      </c>
      <c r="B2125" s="470"/>
      <c r="C2125" s="470"/>
      <c r="D2125" s="470"/>
      <c r="E2125" s="470"/>
      <c r="F2125" s="439">
        <v>18</v>
      </c>
      <c r="G2125" s="439" t="s">
        <v>2</v>
      </c>
      <c r="H2125" s="209">
        <f>H2127+H2136+H2144+H2153+H2162+H2171+H2180+H2189+H2192+H2195+H2198+H2201+H2204+H2207+H2210+H2213+H2216+H2219</f>
        <v>91653.7</v>
      </c>
      <c r="I2125" s="69">
        <f>I2127+I2136+I2144+I2153+I2162+I2171+I2180+I2189+I2192+I2195+I2198+I2201+I2204+I2207+I2210+I2213+I2216+I2219</f>
        <v>4337</v>
      </c>
      <c r="J2125" s="431" t="s">
        <v>2</v>
      </c>
      <c r="K2125" s="439" t="s">
        <v>2</v>
      </c>
      <c r="L2125" s="451">
        <f t="shared" ref="L2125:P2125" si="808">L2127+L2136+L2144+L2153+L2162+L2171+L2180+L2189+L2192+L2195+L2198+L2201+L2204+L2207+L2210+L2213+L2216+L2219</f>
        <v>192482370.23000002</v>
      </c>
      <c r="M2125" s="451">
        <f t="shared" si="808"/>
        <v>187722370.23000002</v>
      </c>
      <c r="N2125" s="451">
        <f t="shared" si="808"/>
        <v>0</v>
      </c>
      <c r="O2125" s="451">
        <f>O2127+O2136+O2144+O2153+O2162+O2171+O2180+O2189+O2192+O2195+O2198+O2201+O2204+O2207+O2210+O2213+O2216+O2219+O2126</f>
        <v>4530000</v>
      </c>
      <c r="P2125" s="451">
        <f t="shared" si="808"/>
        <v>238000</v>
      </c>
      <c r="Q2125" s="451">
        <f t="shared" si="804"/>
        <v>192490370.23000002</v>
      </c>
    </row>
    <row r="2126" spans="1:17" ht="15.75" customHeight="1">
      <c r="A2126" s="439"/>
      <c r="B2126" s="470" t="s">
        <v>263</v>
      </c>
      <c r="C2126" s="470"/>
      <c r="D2126" s="470"/>
      <c r="E2126" s="470"/>
      <c r="F2126" s="470"/>
      <c r="G2126" s="470"/>
      <c r="H2126" s="470"/>
      <c r="I2126" s="470"/>
      <c r="J2126" s="431" t="s">
        <v>2</v>
      </c>
      <c r="K2126" s="439" t="s">
        <v>2</v>
      </c>
      <c r="L2126" s="451"/>
      <c r="M2126" s="451"/>
      <c r="N2126" s="451"/>
      <c r="O2126" s="451">
        <v>8000</v>
      </c>
      <c r="P2126" s="451"/>
      <c r="Q2126" s="451">
        <f t="shared" si="804"/>
        <v>8000</v>
      </c>
    </row>
    <row r="2127" spans="1:17" ht="15.75" customHeight="1">
      <c r="A2127" s="468">
        <v>1</v>
      </c>
      <c r="B2127" s="439">
        <v>71958000</v>
      </c>
      <c r="C2127" s="96" t="s">
        <v>9</v>
      </c>
      <c r="D2127" s="96" t="s">
        <v>9</v>
      </c>
      <c r="E2127" s="423" t="s">
        <v>372</v>
      </c>
      <c r="F2127" s="107">
        <v>71</v>
      </c>
      <c r="G2127" s="422" t="s">
        <v>38</v>
      </c>
      <c r="H2127" s="422">
        <v>4952.8999999999996</v>
      </c>
      <c r="I2127" s="84">
        <v>246</v>
      </c>
      <c r="J2127" s="161" t="s">
        <v>39</v>
      </c>
      <c r="K2127" s="422" t="s">
        <v>2</v>
      </c>
      <c r="L2127" s="451">
        <f>SUM(L2128:L2135)</f>
        <v>23766594</v>
      </c>
      <c r="M2127" s="451">
        <f t="shared" ref="M2127:P2127" si="809">SUM(M2128:M2135)</f>
        <v>23766594</v>
      </c>
      <c r="N2127" s="451">
        <f t="shared" si="809"/>
        <v>0</v>
      </c>
      <c r="O2127" s="451">
        <f t="shared" si="809"/>
        <v>0</v>
      </c>
      <c r="P2127" s="451">
        <f t="shared" si="809"/>
        <v>0</v>
      </c>
      <c r="Q2127" s="451">
        <f t="shared" si="804"/>
        <v>23766594</v>
      </c>
    </row>
    <row r="2128" spans="1:17" ht="15.75" customHeight="1">
      <c r="A2128" s="468"/>
      <c r="B2128" s="439">
        <v>71958000</v>
      </c>
      <c r="C2128" s="96" t="s">
        <v>9</v>
      </c>
      <c r="D2128" s="72"/>
      <c r="E2128" s="106"/>
      <c r="F2128" s="110"/>
      <c r="G2128" s="72"/>
      <c r="H2128" s="72"/>
      <c r="I2128" s="205"/>
      <c r="J2128" s="423" t="s">
        <v>101</v>
      </c>
      <c r="K2128" s="67" t="s">
        <v>102</v>
      </c>
      <c r="L2128" s="451">
        <v>7978650</v>
      </c>
      <c r="M2128" s="451">
        <v>7978650</v>
      </c>
      <c r="N2128" s="451"/>
      <c r="O2128" s="451"/>
      <c r="P2128" s="451"/>
      <c r="Q2128" s="451">
        <f t="shared" si="804"/>
        <v>7978650</v>
      </c>
    </row>
    <row r="2129" spans="1:17" ht="15.75" customHeight="1">
      <c r="A2129" s="468"/>
      <c r="B2129" s="439">
        <v>71958000</v>
      </c>
      <c r="C2129" s="96" t="s">
        <v>9</v>
      </c>
      <c r="D2129" s="72"/>
      <c r="E2129" s="106"/>
      <c r="F2129" s="107"/>
      <c r="G2129" s="72"/>
      <c r="H2129" s="72"/>
      <c r="I2129" s="205"/>
      <c r="J2129" s="423" t="s">
        <v>98</v>
      </c>
      <c r="K2129" s="439">
        <v>10</v>
      </c>
      <c r="L2129" s="451">
        <v>4887000</v>
      </c>
      <c r="M2129" s="451">
        <f t="shared" ref="M2129:M2135" si="810">L2129</f>
        <v>4887000</v>
      </c>
      <c r="N2129" s="451"/>
      <c r="O2129" s="451"/>
      <c r="P2129" s="451"/>
      <c r="Q2129" s="451">
        <f t="shared" si="804"/>
        <v>4887000</v>
      </c>
    </row>
    <row r="2130" spans="1:17" ht="31.5" customHeight="1">
      <c r="A2130" s="468"/>
      <c r="B2130" s="439">
        <v>71958000</v>
      </c>
      <c r="C2130" s="96" t="s">
        <v>9</v>
      </c>
      <c r="D2130" s="96"/>
      <c r="E2130" s="96"/>
      <c r="F2130" s="439"/>
      <c r="G2130" s="439"/>
      <c r="H2130" s="181"/>
      <c r="I2130" s="69"/>
      <c r="J2130" s="423" t="s">
        <v>103</v>
      </c>
      <c r="K2130" s="182" t="s">
        <v>104</v>
      </c>
      <c r="L2130" s="451">
        <v>3217483</v>
      </c>
      <c r="M2130" s="451">
        <f t="shared" si="810"/>
        <v>3217483</v>
      </c>
      <c r="N2130" s="451"/>
      <c r="O2130" s="451"/>
      <c r="P2130" s="451"/>
      <c r="Q2130" s="451">
        <f t="shared" si="804"/>
        <v>3217483</v>
      </c>
    </row>
    <row r="2131" spans="1:17" ht="31.5" customHeight="1">
      <c r="A2131" s="468"/>
      <c r="B2131" s="439">
        <v>71958000</v>
      </c>
      <c r="C2131" s="96" t="s">
        <v>9</v>
      </c>
      <c r="D2131" s="96"/>
      <c r="E2131" s="96"/>
      <c r="F2131" s="439"/>
      <c r="G2131" s="439"/>
      <c r="H2131" s="181"/>
      <c r="I2131" s="69"/>
      <c r="J2131" s="423" t="s">
        <v>112</v>
      </c>
      <c r="K2131" s="67" t="s">
        <v>113</v>
      </c>
      <c r="L2131" s="451">
        <v>2120160</v>
      </c>
      <c r="M2131" s="451">
        <v>2120160</v>
      </c>
      <c r="N2131" s="451"/>
      <c r="O2131" s="451"/>
      <c r="P2131" s="451"/>
      <c r="Q2131" s="451">
        <f t="shared" si="804"/>
        <v>2120160</v>
      </c>
    </row>
    <row r="2132" spans="1:17" ht="31.5" customHeight="1">
      <c r="A2132" s="468"/>
      <c r="B2132" s="439">
        <v>71958000</v>
      </c>
      <c r="C2132" s="96" t="s">
        <v>9</v>
      </c>
      <c r="D2132" s="96"/>
      <c r="E2132" s="96"/>
      <c r="F2132" s="439"/>
      <c r="G2132" s="439"/>
      <c r="H2132" s="181"/>
      <c r="I2132" s="69"/>
      <c r="J2132" s="423" t="s">
        <v>105</v>
      </c>
      <c r="K2132" s="67" t="s">
        <v>106</v>
      </c>
      <c r="L2132" s="451">
        <v>2105940</v>
      </c>
      <c r="M2132" s="451">
        <v>2105940</v>
      </c>
      <c r="N2132" s="451"/>
      <c r="O2132" s="451"/>
      <c r="P2132" s="451"/>
      <c r="Q2132" s="451">
        <f t="shared" si="804"/>
        <v>2105940</v>
      </c>
    </row>
    <row r="2133" spans="1:17" ht="31.5" customHeight="1">
      <c r="A2133" s="468"/>
      <c r="B2133" s="439">
        <v>71958000</v>
      </c>
      <c r="C2133" s="96" t="s">
        <v>9</v>
      </c>
      <c r="D2133" s="96"/>
      <c r="E2133" s="96"/>
      <c r="F2133" s="439"/>
      <c r="G2133" s="439"/>
      <c r="H2133" s="181"/>
      <c r="I2133" s="69"/>
      <c r="J2133" s="423" t="s">
        <v>107</v>
      </c>
      <c r="K2133" s="67" t="s">
        <v>108</v>
      </c>
      <c r="L2133" s="451">
        <v>293412</v>
      </c>
      <c r="M2133" s="451">
        <v>293412</v>
      </c>
      <c r="N2133" s="451"/>
      <c r="O2133" s="451"/>
      <c r="P2133" s="451"/>
      <c r="Q2133" s="451">
        <f t="shared" si="804"/>
        <v>293412</v>
      </c>
    </row>
    <row r="2134" spans="1:17" ht="50.1" customHeight="1">
      <c r="A2134" s="468"/>
      <c r="B2134" s="439">
        <v>71958000</v>
      </c>
      <c r="C2134" s="96" t="s">
        <v>9</v>
      </c>
      <c r="D2134" s="72"/>
      <c r="E2134" s="106"/>
      <c r="F2134" s="107"/>
      <c r="G2134" s="72"/>
      <c r="H2134" s="72"/>
      <c r="I2134" s="205"/>
      <c r="J2134" s="423" t="s">
        <v>328</v>
      </c>
      <c r="K2134" s="182" t="s">
        <v>332</v>
      </c>
      <c r="L2134" s="451">
        <v>2666000</v>
      </c>
      <c r="M2134" s="451">
        <f t="shared" si="810"/>
        <v>2666000</v>
      </c>
      <c r="N2134" s="451"/>
      <c r="O2134" s="451"/>
      <c r="P2134" s="451"/>
      <c r="Q2134" s="451">
        <f t="shared" si="804"/>
        <v>2666000</v>
      </c>
    </row>
    <row r="2135" spans="1:17" ht="15.75" customHeight="1">
      <c r="A2135" s="468"/>
      <c r="B2135" s="439">
        <v>71958000</v>
      </c>
      <c r="C2135" s="96" t="s">
        <v>9</v>
      </c>
      <c r="D2135" s="211"/>
      <c r="E2135" s="211"/>
      <c r="F2135" s="49"/>
      <c r="G2135" s="182"/>
      <c r="H2135" s="90"/>
      <c r="I2135" s="49"/>
      <c r="J2135" s="423" t="s">
        <v>100</v>
      </c>
      <c r="K2135" s="439">
        <v>21</v>
      </c>
      <c r="L2135" s="88">
        <f>ROUND((L2128+L2129+L2130+L2131+L2132+L2133+L2134)*2.14%,2)</f>
        <v>497949</v>
      </c>
      <c r="M2135" s="451">
        <f t="shared" si="810"/>
        <v>497949</v>
      </c>
      <c r="N2135" s="88"/>
      <c r="O2135" s="409"/>
      <c r="P2135" s="88"/>
      <c r="Q2135" s="451">
        <f t="shared" si="804"/>
        <v>497949</v>
      </c>
    </row>
    <row r="2136" spans="1:17" ht="15.75" customHeight="1">
      <c r="A2136" s="468">
        <v>2</v>
      </c>
      <c r="B2136" s="439">
        <v>71958000</v>
      </c>
      <c r="C2136" s="96" t="s">
        <v>9</v>
      </c>
      <c r="D2136" s="96" t="s">
        <v>9</v>
      </c>
      <c r="E2136" s="423" t="s">
        <v>372</v>
      </c>
      <c r="F2136" s="109">
        <v>73</v>
      </c>
      <c r="G2136" s="422" t="s">
        <v>38</v>
      </c>
      <c r="H2136" s="422">
        <v>4942.3</v>
      </c>
      <c r="I2136" s="84">
        <v>233</v>
      </c>
      <c r="J2136" s="161" t="s">
        <v>39</v>
      </c>
      <c r="K2136" s="422" t="s">
        <v>2</v>
      </c>
      <c r="L2136" s="451">
        <f>SUM(L2137:L2143)</f>
        <v>21043734.649999999</v>
      </c>
      <c r="M2136" s="451">
        <f t="shared" ref="M2136:P2136" si="811">SUM(M2137:M2143)</f>
        <v>21043734.649999999</v>
      </c>
      <c r="N2136" s="451">
        <f t="shared" si="811"/>
        <v>0</v>
      </c>
      <c r="O2136" s="451">
        <f t="shared" si="811"/>
        <v>0</v>
      </c>
      <c r="P2136" s="451">
        <f t="shared" si="811"/>
        <v>0</v>
      </c>
      <c r="Q2136" s="451">
        <f t="shared" si="804"/>
        <v>21043734.649999999</v>
      </c>
    </row>
    <row r="2137" spans="1:17" ht="15.75" customHeight="1">
      <c r="A2137" s="468"/>
      <c r="B2137" s="439">
        <v>71958000</v>
      </c>
      <c r="C2137" s="96" t="s">
        <v>9</v>
      </c>
      <c r="D2137" s="72"/>
      <c r="E2137" s="106"/>
      <c r="F2137" s="110"/>
      <c r="G2137" s="72"/>
      <c r="H2137" s="72"/>
      <c r="I2137" s="205"/>
      <c r="J2137" s="423" t="s">
        <v>101</v>
      </c>
      <c r="K2137" s="67" t="s">
        <v>102</v>
      </c>
      <c r="L2137" s="451">
        <v>7978650</v>
      </c>
      <c r="M2137" s="451">
        <v>7978650</v>
      </c>
      <c r="N2137" s="451"/>
      <c r="O2137" s="451"/>
      <c r="P2137" s="451"/>
      <c r="Q2137" s="451">
        <f t="shared" si="804"/>
        <v>7978650</v>
      </c>
    </row>
    <row r="2138" spans="1:17" ht="15.75" customHeight="1">
      <c r="A2138" s="468"/>
      <c r="B2138" s="439">
        <v>71958000</v>
      </c>
      <c r="C2138" s="96" t="s">
        <v>9</v>
      </c>
      <c r="D2138" s="72"/>
      <c r="E2138" s="106"/>
      <c r="F2138" s="107"/>
      <c r="G2138" s="72"/>
      <c r="H2138" s="72"/>
      <c r="I2138" s="205"/>
      <c r="J2138" s="423" t="s">
        <v>98</v>
      </c>
      <c r="K2138" s="439">
        <v>10</v>
      </c>
      <c r="L2138" s="451">
        <v>4887000</v>
      </c>
      <c r="M2138" s="451">
        <f t="shared" ref="M2138:M2143" si="812">L2138</f>
        <v>4887000</v>
      </c>
      <c r="N2138" s="451"/>
      <c r="O2138" s="451"/>
      <c r="P2138" s="451"/>
      <c r="Q2138" s="451">
        <f t="shared" si="804"/>
        <v>4887000</v>
      </c>
    </row>
    <row r="2139" spans="1:17" ht="31.5" customHeight="1">
      <c r="A2139" s="468"/>
      <c r="B2139" s="439">
        <v>71958000</v>
      </c>
      <c r="C2139" s="96" t="s">
        <v>9</v>
      </c>
      <c r="D2139" s="96"/>
      <c r="E2139" s="96"/>
      <c r="F2139" s="439"/>
      <c r="G2139" s="439"/>
      <c r="H2139" s="181"/>
      <c r="I2139" s="69"/>
      <c r="J2139" s="423" t="s">
        <v>103</v>
      </c>
      <c r="K2139" s="182" t="s">
        <v>104</v>
      </c>
      <c r="L2139" s="451">
        <v>3217672</v>
      </c>
      <c r="M2139" s="451">
        <f t="shared" si="812"/>
        <v>3217672</v>
      </c>
      <c r="N2139" s="451"/>
      <c r="O2139" s="451"/>
      <c r="P2139" s="451"/>
      <c r="Q2139" s="451">
        <f t="shared" si="804"/>
        <v>3217672</v>
      </c>
    </row>
    <row r="2140" spans="1:17" ht="31.5" customHeight="1">
      <c r="A2140" s="468"/>
      <c r="B2140" s="439">
        <v>71958000</v>
      </c>
      <c r="C2140" s="96" t="s">
        <v>9</v>
      </c>
      <c r="D2140" s="96"/>
      <c r="E2140" s="96"/>
      <c r="F2140" s="439"/>
      <c r="G2140" s="439"/>
      <c r="H2140" s="181"/>
      <c r="I2140" s="69"/>
      <c r="J2140" s="423" t="s">
        <v>112</v>
      </c>
      <c r="K2140" s="67" t="s">
        <v>113</v>
      </c>
      <c r="L2140" s="451">
        <v>2120160</v>
      </c>
      <c r="M2140" s="451">
        <v>2120160</v>
      </c>
      <c r="N2140" s="451"/>
      <c r="O2140" s="451"/>
      <c r="P2140" s="451"/>
      <c r="Q2140" s="451">
        <f t="shared" si="804"/>
        <v>2120160</v>
      </c>
    </row>
    <row r="2141" spans="1:17" ht="31.5" customHeight="1">
      <c r="A2141" s="468"/>
      <c r="B2141" s="439">
        <v>71958000</v>
      </c>
      <c r="C2141" s="96" t="s">
        <v>9</v>
      </c>
      <c r="D2141" s="96"/>
      <c r="E2141" s="96"/>
      <c r="F2141" s="439"/>
      <c r="G2141" s="439"/>
      <c r="H2141" s="181"/>
      <c r="I2141" s="69"/>
      <c r="J2141" s="423" t="s">
        <v>105</v>
      </c>
      <c r="K2141" s="67" t="s">
        <v>106</v>
      </c>
      <c r="L2141" s="451">
        <v>2105940</v>
      </c>
      <c r="M2141" s="451">
        <v>2105940</v>
      </c>
      <c r="N2141" s="451"/>
      <c r="O2141" s="451"/>
      <c r="P2141" s="451"/>
      <c r="Q2141" s="451">
        <f t="shared" si="804"/>
        <v>2105940</v>
      </c>
    </row>
    <row r="2142" spans="1:17" ht="31.5" customHeight="1">
      <c r="A2142" s="468"/>
      <c r="B2142" s="439">
        <v>71958000</v>
      </c>
      <c r="C2142" s="96" t="s">
        <v>9</v>
      </c>
      <c r="D2142" s="96"/>
      <c r="E2142" s="96"/>
      <c r="F2142" s="439"/>
      <c r="G2142" s="439"/>
      <c r="H2142" s="181"/>
      <c r="I2142" s="69"/>
      <c r="J2142" s="423" t="s">
        <v>107</v>
      </c>
      <c r="K2142" s="67" t="s">
        <v>108</v>
      </c>
      <c r="L2142" s="451">
        <v>293412</v>
      </c>
      <c r="M2142" s="451">
        <v>293412</v>
      </c>
      <c r="N2142" s="451"/>
      <c r="O2142" s="451"/>
      <c r="P2142" s="451"/>
      <c r="Q2142" s="451">
        <f t="shared" si="804"/>
        <v>293412</v>
      </c>
    </row>
    <row r="2143" spans="1:17" ht="15.75" customHeight="1">
      <c r="A2143" s="468"/>
      <c r="B2143" s="439">
        <v>71958000</v>
      </c>
      <c r="C2143" s="96" t="s">
        <v>9</v>
      </c>
      <c r="D2143" s="211"/>
      <c r="E2143" s="211"/>
      <c r="F2143" s="49"/>
      <c r="G2143" s="182"/>
      <c r="H2143" s="90"/>
      <c r="I2143" s="49"/>
      <c r="J2143" s="423" t="s">
        <v>100</v>
      </c>
      <c r="K2143" s="439">
        <v>21</v>
      </c>
      <c r="L2143" s="88">
        <f>ROUND((L2137+L2138+L2139+L2140+L2141+L2142)*2.14%,2)</f>
        <v>440900.65</v>
      </c>
      <c r="M2143" s="451">
        <f t="shared" si="812"/>
        <v>440900.65</v>
      </c>
      <c r="N2143" s="88"/>
      <c r="O2143" s="409"/>
      <c r="P2143" s="88"/>
      <c r="Q2143" s="451">
        <f t="shared" si="804"/>
        <v>440900.65</v>
      </c>
    </row>
    <row r="2144" spans="1:17" ht="15.75" customHeight="1">
      <c r="A2144" s="468">
        <v>3</v>
      </c>
      <c r="B2144" s="439">
        <v>71958000</v>
      </c>
      <c r="C2144" s="96" t="s">
        <v>9</v>
      </c>
      <c r="D2144" s="96" t="s">
        <v>9</v>
      </c>
      <c r="E2144" s="423" t="s">
        <v>372</v>
      </c>
      <c r="F2144" s="109">
        <v>75</v>
      </c>
      <c r="G2144" s="422" t="s">
        <v>38</v>
      </c>
      <c r="H2144" s="422">
        <v>4947.2</v>
      </c>
      <c r="I2144" s="84">
        <v>239</v>
      </c>
      <c r="J2144" s="161" t="s">
        <v>39</v>
      </c>
      <c r="K2144" s="422" t="s">
        <v>2</v>
      </c>
      <c r="L2144" s="451">
        <f>SUM(L2145:L2152)</f>
        <v>23846902.09</v>
      </c>
      <c r="M2144" s="451">
        <f t="shared" ref="M2144:P2144" si="813">SUM(M2145:M2152)</f>
        <v>23846902.09</v>
      </c>
      <c r="N2144" s="451">
        <f t="shared" si="813"/>
        <v>0</v>
      </c>
      <c r="O2144" s="451">
        <f t="shared" si="813"/>
        <v>0</v>
      </c>
      <c r="P2144" s="451">
        <f t="shared" si="813"/>
        <v>0</v>
      </c>
      <c r="Q2144" s="451">
        <f t="shared" si="804"/>
        <v>23846902.09</v>
      </c>
    </row>
    <row r="2145" spans="1:17" ht="15.75" customHeight="1">
      <c r="A2145" s="468"/>
      <c r="B2145" s="439">
        <v>71958000</v>
      </c>
      <c r="C2145" s="96" t="s">
        <v>9</v>
      </c>
      <c r="D2145" s="72"/>
      <c r="E2145" s="106"/>
      <c r="F2145" s="110"/>
      <c r="G2145" s="72"/>
      <c r="H2145" s="72"/>
      <c r="I2145" s="205"/>
      <c r="J2145" s="423" t="s">
        <v>101</v>
      </c>
      <c r="K2145" s="67" t="s">
        <v>102</v>
      </c>
      <c r="L2145" s="451">
        <v>8086887.5</v>
      </c>
      <c r="M2145" s="451">
        <v>8086887.5</v>
      </c>
      <c r="N2145" s="451"/>
      <c r="O2145" s="451"/>
      <c r="P2145" s="451"/>
      <c r="Q2145" s="451">
        <f t="shared" si="804"/>
        <v>8086887.5</v>
      </c>
    </row>
    <row r="2146" spans="1:17" ht="15.75" customHeight="1">
      <c r="A2146" s="468"/>
      <c r="B2146" s="439">
        <v>71958000</v>
      </c>
      <c r="C2146" s="96" t="s">
        <v>9</v>
      </c>
      <c r="D2146" s="72"/>
      <c r="E2146" s="106"/>
      <c r="F2146" s="107"/>
      <c r="G2146" s="72"/>
      <c r="H2146" s="72"/>
      <c r="I2146" s="205"/>
      <c r="J2146" s="423" t="s">
        <v>98</v>
      </c>
      <c r="K2146" s="439">
        <v>10</v>
      </c>
      <c r="L2146" s="451">
        <v>4876000</v>
      </c>
      <c r="M2146" s="451">
        <f t="shared" ref="M2146:M2152" si="814">L2146</f>
        <v>4876000</v>
      </c>
      <c r="N2146" s="451"/>
      <c r="O2146" s="451"/>
      <c r="P2146" s="451"/>
      <c r="Q2146" s="451">
        <f t="shared" si="804"/>
        <v>4876000</v>
      </c>
    </row>
    <row r="2147" spans="1:17" ht="31.5" customHeight="1">
      <c r="A2147" s="468"/>
      <c r="B2147" s="439">
        <v>71958000</v>
      </c>
      <c r="C2147" s="96" t="s">
        <v>9</v>
      </c>
      <c r="D2147" s="96"/>
      <c r="E2147" s="96"/>
      <c r="F2147" s="439"/>
      <c r="G2147" s="439"/>
      <c r="H2147" s="181"/>
      <c r="I2147" s="69"/>
      <c r="J2147" s="423" t="s">
        <v>103</v>
      </c>
      <c r="K2147" s="182" t="s">
        <v>104</v>
      </c>
      <c r="L2147" s="451">
        <v>3210581</v>
      </c>
      <c r="M2147" s="451">
        <f t="shared" si="814"/>
        <v>3210581</v>
      </c>
      <c r="N2147" s="451"/>
      <c r="O2147" s="451"/>
      <c r="P2147" s="451"/>
      <c r="Q2147" s="451">
        <f t="shared" si="804"/>
        <v>3210581</v>
      </c>
    </row>
    <row r="2148" spans="1:17" ht="31.5" customHeight="1">
      <c r="A2148" s="468"/>
      <c r="B2148" s="439">
        <v>71958000</v>
      </c>
      <c r="C2148" s="96" t="s">
        <v>9</v>
      </c>
      <c r="D2148" s="96"/>
      <c r="E2148" s="96"/>
      <c r="F2148" s="439"/>
      <c r="G2148" s="439"/>
      <c r="H2148" s="181"/>
      <c r="I2148" s="69"/>
      <c r="J2148" s="423" t="s">
        <v>112</v>
      </c>
      <c r="K2148" s="67" t="s">
        <v>113</v>
      </c>
      <c r="L2148" s="451">
        <v>2164330</v>
      </c>
      <c r="M2148" s="451">
        <v>2164330</v>
      </c>
      <c r="N2148" s="451"/>
      <c r="O2148" s="451"/>
      <c r="P2148" s="451"/>
      <c r="Q2148" s="451">
        <f t="shared" si="804"/>
        <v>2164330</v>
      </c>
    </row>
    <row r="2149" spans="1:17" ht="31.5" customHeight="1">
      <c r="A2149" s="468"/>
      <c r="B2149" s="439">
        <v>71958000</v>
      </c>
      <c r="C2149" s="96" t="s">
        <v>9</v>
      </c>
      <c r="D2149" s="96"/>
      <c r="E2149" s="96"/>
      <c r="F2149" s="439"/>
      <c r="G2149" s="439"/>
      <c r="H2149" s="181"/>
      <c r="I2149" s="69"/>
      <c r="J2149" s="423" t="s">
        <v>105</v>
      </c>
      <c r="K2149" s="67" t="s">
        <v>106</v>
      </c>
      <c r="L2149" s="451">
        <v>2055060</v>
      </c>
      <c r="M2149" s="451">
        <v>2055060</v>
      </c>
      <c r="N2149" s="451"/>
      <c r="O2149" s="451"/>
      <c r="P2149" s="451"/>
      <c r="Q2149" s="451">
        <f t="shared" si="804"/>
        <v>2055060</v>
      </c>
    </row>
    <row r="2150" spans="1:17" ht="31.5" customHeight="1">
      <c r="A2150" s="468"/>
      <c r="B2150" s="439">
        <v>71958000</v>
      </c>
      <c r="C2150" s="96" t="s">
        <v>9</v>
      </c>
      <c r="D2150" s="96"/>
      <c r="E2150" s="96"/>
      <c r="F2150" s="439"/>
      <c r="G2150" s="439"/>
      <c r="H2150" s="181"/>
      <c r="I2150" s="69"/>
      <c r="J2150" s="423" t="s">
        <v>107</v>
      </c>
      <c r="K2150" s="67" t="s">
        <v>108</v>
      </c>
      <c r="L2150" s="451">
        <v>293412</v>
      </c>
      <c r="M2150" s="451">
        <v>293412</v>
      </c>
      <c r="N2150" s="451"/>
      <c r="O2150" s="451"/>
      <c r="P2150" s="451"/>
      <c r="Q2150" s="451">
        <f t="shared" si="804"/>
        <v>293412</v>
      </c>
    </row>
    <row r="2151" spans="1:17" ht="50.1" customHeight="1">
      <c r="A2151" s="468"/>
      <c r="B2151" s="439">
        <v>71958000</v>
      </c>
      <c r="C2151" s="96" t="s">
        <v>9</v>
      </c>
      <c r="D2151" s="72"/>
      <c r="E2151" s="106"/>
      <c r="F2151" s="107"/>
      <c r="G2151" s="72"/>
      <c r="H2151" s="72"/>
      <c r="I2151" s="205"/>
      <c r="J2151" s="423" t="s">
        <v>328</v>
      </c>
      <c r="K2151" s="182" t="s">
        <v>332</v>
      </c>
      <c r="L2151" s="451">
        <v>2661000</v>
      </c>
      <c r="M2151" s="451">
        <f t="shared" si="814"/>
        <v>2661000</v>
      </c>
      <c r="N2151" s="451"/>
      <c r="O2151" s="451"/>
      <c r="P2151" s="451"/>
      <c r="Q2151" s="451">
        <f t="shared" si="804"/>
        <v>2661000</v>
      </c>
    </row>
    <row r="2152" spans="1:17" ht="15.75" customHeight="1">
      <c r="A2152" s="468"/>
      <c r="B2152" s="439">
        <v>71958000</v>
      </c>
      <c r="C2152" s="96" t="s">
        <v>9</v>
      </c>
      <c r="D2152" s="211"/>
      <c r="E2152" s="211"/>
      <c r="F2152" s="49"/>
      <c r="G2152" s="182"/>
      <c r="H2152" s="90"/>
      <c r="I2152" s="49"/>
      <c r="J2152" s="423" t="s">
        <v>100</v>
      </c>
      <c r="K2152" s="439">
        <v>21</v>
      </c>
      <c r="L2152" s="88">
        <f>ROUND((L2145+L2147+L2146+L2148+L2149+L2150+L2151)*2.14%,2)</f>
        <v>499631.59</v>
      </c>
      <c r="M2152" s="451">
        <f t="shared" si="814"/>
        <v>499631.59</v>
      </c>
      <c r="N2152" s="88"/>
      <c r="O2152" s="409"/>
      <c r="P2152" s="88"/>
      <c r="Q2152" s="451">
        <f t="shared" si="804"/>
        <v>499631.59</v>
      </c>
    </row>
    <row r="2153" spans="1:17" ht="15.75" customHeight="1">
      <c r="A2153" s="468">
        <v>4</v>
      </c>
      <c r="B2153" s="439">
        <v>71958000</v>
      </c>
      <c r="C2153" s="96" t="s">
        <v>9</v>
      </c>
      <c r="D2153" s="96" t="s">
        <v>9</v>
      </c>
      <c r="E2153" s="423" t="s">
        <v>372</v>
      </c>
      <c r="F2153" s="107">
        <v>77</v>
      </c>
      <c r="G2153" s="422" t="s">
        <v>38</v>
      </c>
      <c r="H2153" s="422">
        <v>6578.2</v>
      </c>
      <c r="I2153" s="84">
        <v>311</v>
      </c>
      <c r="J2153" s="161" t="s">
        <v>39</v>
      </c>
      <c r="K2153" s="422" t="s">
        <v>2</v>
      </c>
      <c r="L2153" s="451">
        <f>SUM(L2154:L2161)</f>
        <v>31953948.98</v>
      </c>
      <c r="M2153" s="451">
        <f t="shared" ref="M2153:P2153" si="815">SUM(M2154:M2161)</f>
        <v>31953948.98</v>
      </c>
      <c r="N2153" s="451">
        <f t="shared" si="815"/>
        <v>0</v>
      </c>
      <c r="O2153" s="451">
        <f t="shared" si="815"/>
        <v>0</v>
      </c>
      <c r="P2153" s="451">
        <f t="shared" si="815"/>
        <v>0</v>
      </c>
      <c r="Q2153" s="451">
        <f t="shared" si="804"/>
        <v>31953948.98</v>
      </c>
    </row>
    <row r="2154" spans="1:17" ht="15.75" customHeight="1">
      <c r="A2154" s="468"/>
      <c r="B2154" s="439">
        <v>71958000</v>
      </c>
      <c r="C2154" s="96" t="s">
        <v>9</v>
      </c>
      <c r="D2154" s="72"/>
      <c r="E2154" s="106"/>
      <c r="F2154" s="110"/>
      <c r="G2154" s="72"/>
      <c r="H2154" s="72"/>
      <c r="I2154" s="205"/>
      <c r="J2154" s="423" t="s">
        <v>101</v>
      </c>
      <c r="K2154" s="67" t="s">
        <v>102</v>
      </c>
      <c r="L2154" s="451">
        <v>10767466.5</v>
      </c>
      <c r="M2154" s="451">
        <v>10767466.5</v>
      </c>
      <c r="N2154" s="451"/>
      <c r="O2154" s="451"/>
      <c r="P2154" s="451"/>
      <c r="Q2154" s="451">
        <f t="shared" si="804"/>
        <v>10767466.5</v>
      </c>
    </row>
    <row r="2155" spans="1:17" ht="15.75" customHeight="1">
      <c r="A2155" s="468"/>
      <c r="B2155" s="439">
        <v>71958000</v>
      </c>
      <c r="C2155" s="96" t="s">
        <v>9</v>
      </c>
      <c r="D2155" s="72"/>
      <c r="E2155" s="106"/>
      <c r="F2155" s="107"/>
      <c r="G2155" s="72"/>
      <c r="H2155" s="72"/>
      <c r="I2155" s="205"/>
      <c r="J2155" s="423" t="s">
        <v>98</v>
      </c>
      <c r="K2155" s="439">
        <v>10</v>
      </c>
      <c r="L2155" s="451">
        <v>6477000</v>
      </c>
      <c r="M2155" s="451">
        <f t="shared" ref="M2155:M2161" si="816">L2155</f>
        <v>6477000</v>
      </c>
      <c r="N2155" s="451"/>
      <c r="O2155" s="451"/>
      <c r="P2155" s="451"/>
      <c r="Q2155" s="451">
        <f t="shared" si="804"/>
        <v>6477000</v>
      </c>
    </row>
    <row r="2156" spans="1:17" ht="31.5" customHeight="1">
      <c r="A2156" s="468"/>
      <c r="B2156" s="439">
        <v>71958000</v>
      </c>
      <c r="C2156" s="96" t="s">
        <v>9</v>
      </c>
      <c r="D2156" s="96"/>
      <c r="E2156" s="96"/>
      <c r="F2156" s="439"/>
      <c r="G2156" s="439"/>
      <c r="H2156" s="181"/>
      <c r="I2156" s="69"/>
      <c r="J2156" s="423" t="s">
        <v>103</v>
      </c>
      <c r="K2156" s="182" t="s">
        <v>104</v>
      </c>
      <c r="L2156" s="451">
        <v>4395179</v>
      </c>
      <c r="M2156" s="451">
        <f t="shared" si="816"/>
        <v>4395179</v>
      </c>
      <c r="N2156" s="451"/>
      <c r="O2156" s="451"/>
      <c r="P2156" s="451"/>
      <c r="Q2156" s="451">
        <f t="shared" si="804"/>
        <v>4395179</v>
      </c>
    </row>
    <row r="2157" spans="1:17" ht="31.5" customHeight="1">
      <c r="A2157" s="468"/>
      <c r="B2157" s="439">
        <v>71958000</v>
      </c>
      <c r="C2157" s="96" t="s">
        <v>9</v>
      </c>
      <c r="D2157" s="96"/>
      <c r="E2157" s="96"/>
      <c r="F2157" s="439"/>
      <c r="G2157" s="439"/>
      <c r="H2157" s="181"/>
      <c r="I2157" s="69"/>
      <c r="J2157" s="423" t="s">
        <v>112</v>
      </c>
      <c r="K2157" s="67" t="s">
        <v>113</v>
      </c>
      <c r="L2157" s="451">
        <v>2826880</v>
      </c>
      <c r="M2157" s="451">
        <v>2826880</v>
      </c>
      <c r="N2157" s="451"/>
      <c r="O2157" s="451"/>
      <c r="P2157" s="451"/>
      <c r="Q2157" s="451">
        <f t="shared" si="804"/>
        <v>2826880</v>
      </c>
    </row>
    <row r="2158" spans="1:17" ht="31.5" customHeight="1">
      <c r="A2158" s="468"/>
      <c r="B2158" s="439">
        <v>71958000</v>
      </c>
      <c r="C2158" s="96" t="s">
        <v>9</v>
      </c>
      <c r="D2158" s="96"/>
      <c r="E2158" s="96"/>
      <c r="F2158" s="439"/>
      <c r="G2158" s="439"/>
      <c r="H2158" s="181"/>
      <c r="I2158" s="69"/>
      <c r="J2158" s="423" t="s">
        <v>105</v>
      </c>
      <c r="K2158" s="67" t="s">
        <v>106</v>
      </c>
      <c r="L2158" s="451">
        <v>2892720</v>
      </c>
      <c r="M2158" s="451">
        <v>2892720</v>
      </c>
      <c r="N2158" s="451"/>
      <c r="O2158" s="451"/>
      <c r="P2158" s="451"/>
      <c r="Q2158" s="451">
        <f t="shared" si="804"/>
        <v>2892720</v>
      </c>
    </row>
    <row r="2159" spans="1:17" ht="31.5" customHeight="1">
      <c r="A2159" s="468"/>
      <c r="B2159" s="439">
        <v>71958000</v>
      </c>
      <c r="C2159" s="96" t="s">
        <v>9</v>
      </c>
      <c r="D2159" s="96"/>
      <c r="E2159" s="96"/>
      <c r="F2159" s="439"/>
      <c r="G2159" s="439"/>
      <c r="H2159" s="181"/>
      <c r="I2159" s="69"/>
      <c r="J2159" s="423" t="s">
        <v>107</v>
      </c>
      <c r="K2159" s="67" t="s">
        <v>108</v>
      </c>
      <c r="L2159" s="451">
        <v>391216</v>
      </c>
      <c r="M2159" s="451">
        <v>391216</v>
      </c>
      <c r="N2159" s="451"/>
      <c r="O2159" s="451"/>
      <c r="P2159" s="451"/>
      <c r="Q2159" s="451">
        <f t="shared" si="804"/>
        <v>391216</v>
      </c>
    </row>
    <row r="2160" spans="1:17" ht="50.1" customHeight="1">
      <c r="A2160" s="468"/>
      <c r="B2160" s="439">
        <v>71958000</v>
      </c>
      <c r="C2160" s="96" t="s">
        <v>9</v>
      </c>
      <c r="D2160" s="72"/>
      <c r="E2160" s="106"/>
      <c r="F2160" s="107"/>
      <c r="G2160" s="72"/>
      <c r="H2160" s="72"/>
      <c r="I2160" s="205"/>
      <c r="J2160" s="423" t="s">
        <v>328</v>
      </c>
      <c r="K2160" s="182" t="s">
        <v>332</v>
      </c>
      <c r="L2160" s="451">
        <v>3534000</v>
      </c>
      <c r="M2160" s="451">
        <f t="shared" si="816"/>
        <v>3534000</v>
      </c>
      <c r="N2160" s="451"/>
      <c r="O2160" s="451"/>
      <c r="P2160" s="451"/>
      <c r="Q2160" s="451">
        <f t="shared" si="804"/>
        <v>3534000</v>
      </c>
    </row>
    <row r="2161" spans="1:17" ht="15.75" customHeight="1">
      <c r="A2161" s="468"/>
      <c r="B2161" s="439">
        <v>71958000</v>
      </c>
      <c r="C2161" s="96" t="s">
        <v>9</v>
      </c>
      <c r="D2161" s="211"/>
      <c r="E2161" s="211"/>
      <c r="F2161" s="49"/>
      <c r="G2161" s="182"/>
      <c r="H2161" s="90"/>
      <c r="I2161" s="49"/>
      <c r="J2161" s="423" t="s">
        <v>100</v>
      </c>
      <c r="K2161" s="439">
        <v>21</v>
      </c>
      <c r="L2161" s="88">
        <f>ROUND((L2154+L2155+L2156+L2157+L2158+L2159+L2160)*2.14%,2)</f>
        <v>669487.48</v>
      </c>
      <c r="M2161" s="451">
        <f t="shared" si="816"/>
        <v>669487.48</v>
      </c>
      <c r="N2161" s="88"/>
      <c r="O2161" s="409"/>
      <c r="P2161" s="88"/>
      <c r="Q2161" s="451">
        <f t="shared" si="804"/>
        <v>669487.48</v>
      </c>
    </row>
    <row r="2162" spans="1:17" ht="15.75" customHeight="1">
      <c r="A2162" s="468">
        <v>5</v>
      </c>
      <c r="B2162" s="439">
        <v>71958000</v>
      </c>
      <c r="C2162" s="96" t="s">
        <v>9</v>
      </c>
      <c r="D2162" s="96" t="s">
        <v>9</v>
      </c>
      <c r="E2162" s="423" t="s">
        <v>372</v>
      </c>
      <c r="F2162" s="107">
        <v>79</v>
      </c>
      <c r="G2162" s="422" t="s">
        <v>38</v>
      </c>
      <c r="H2162" s="422">
        <v>6625.3</v>
      </c>
      <c r="I2162" s="84">
        <v>313</v>
      </c>
      <c r="J2162" s="161" t="s">
        <v>39</v>
      </c>
      <c r="K2162" s="422" t="s">
        <v>2</v>
      </c>
      <c r="L2162" s="451">
        <f>SUM(L2163:L2170)</f>
        <v>31831082.219999999</v>
      </c>
      <c r="M2162" s="451">
        <f t="shared" ref="M2162:P2162" si="817">SUM(M2163:M2170)</f>
        <v>31831082.219999999</v>
      </c>
      <c r="N2162" s="451">
        <f t="shared" si="817"/>
        <v>0</v>
      </c>
      <c r="O2162" s="451">
        <f t="shared" si="817"/>
        <v>0</v>
      </c>
      <c r="P2162" s="451">
        <f t="shared" si="817"/>
        <v>0</v>
      </c>
      <c r="Q2162" s="451">
        <f t="shared" si="804"/>
        <v>31831082.219999999</v>
      </c>
    </row>
    <row r="2163" spans="1:17" ht="15.75" customHeight="1">
      <c r="A2163" s="468"/>
      <c r="B2163" s="439">
        <v>71958000</v>
      </c>
      <c r="C2163" s="96" t="s">
        <v>9</v>
      </c>
      <c r="D2163" s="72"/>
      <c r="E2163" s="106"/>
      <c r="F2163" s="110"/>
      <c r="G2163" s="72"/>
      <c r="H2163" s="72"/>
      <c r="I2163" s="205"/>
      <c r="J2163" s="423" t="s">
        <v>101</v>
      </c>
      <c r="K2163" s="67" t="s">
        <v>102</v>
      </c>
      <c r="L2163" s="451">
        <v>10676547</v>
      </c>
      <c r="M2163" s="451">
        <v>10676547</v>
      </c>
      <c r="N2163" s="451"/>
      <c r="O2163" s="451"/>
      <c r="P2163" s="451"/>
      <c r="Q2163" s="451">
        <f t="shared" si="804"/>
        <v>10676547</v>
      </c>
    </row>
    <row r="2164" spans="1:17" ht="15.75" customHeight="1">
      <c r="A2164" s="468"/>
      <c r="B2164" s="439">
        <v>71958000</v>
      </c>
      <c r="C2164" s="96" t="s">
        <v>9</v>
      </c>
      <c r="D2164" s="72"/>
      <c r="E2164" s="106"/>
      <c r="F2164" s="107"/>
      <c r="G2164" s="72"/>
      <c r="H2164" s="72"/>
      <c r="I2164" s="205"/>
      <c r="J2164" s="423" t="s">
        <v>98</v>
      </c>
      <c r="K2164" s="439">
        <v>10</v>
      </c>
      <c r="L2164" s="451">
        <v>6513000</v>
      </c>
      <c r="M2164" s="451">
        <f t="shared" ref="M2164:M2170" si="818">L2164</f>
        <v>6513000</v>
      </c>
      <c r="N2164" s="451"/>
      <c r="O2164" s="451"/>
      <c r="P2164" s="451"/>
      <c r="Q2164" s="451">
        <f t="shared" si="804"/>
        <v>6513000</v>
      </c>
    </row>
    <row r="2165" spans="1:17" ht="31.5" customHeight="1">
      <c r="A2165" s="468"/>
      <c r="B2165" s="439">
        <v>71958000</v>
      </c>
      <c r="C2165" s="96" t="s">
        <v>9</v>
      </c>
      <c r="D2165" s="96"/>
      <c r="E2165" s="96"/>
      <c r="F2165" s="439"/>
      <c r="G2165" s="439"/>
      <c r="H2165" s="181"/>
      <c r="I2165" s="69"/>
      <c r="J2165" s="423" t="s">
        <v>103</v>
      </c>
      <c r="K2165" s="182" t="s">
        <v>104</v>
      </c>
      <c r="L2165" s="451">
        <v>4310806</v>
      </c>
      <c r="M2165" s="451">
        <f t="shared" si="818"/>
        <v>4310806</v>
      </c>
      <c r="N2165" s="451"/>
      <c r="O2165" s="451"/>
      <c r="P2165" s="451"/>
      <c r="Q2165" s="451">
        <f t="shared" si="804"/>
        <v>4310806</v>
      </c>
    </row>
    <row r="2166" spans="1:17" ht="31.5" customHeight="1">
      <c r="A2166" s="468"/>
      <c r="B2166" s="439">
        <v>71958000</v>
      </c>
      <c r="C2166" s="96" t="s">
        <v>9</v>
      </c>
      <c r="D2166" s="96"/>
      <c r="E2166" s="96"/>
      <c r="F2166" s="439"/>
      <c r="G2166" s="439"/>
      <c r="H2166" s="181"/>
      <c r="I2166" s="69"/>
      <c r="J2166" s="423" t="s">
        <v>112</v>
      </c>
      <c r="K2166" s="67" t="s">
        <v>113</v>
      </c>
      <c r="L2166" s="451">
        <v>2826880</v>
      </c>
      <c r="M2166" s="451">
        <v>2826880</v>
      </c>
      <c r="N2166" s="451"/>
      <c r="O2166" s="451"/>
      <c r="P2166" s="451"/>
      <c r="Q2166" s="451">
        <f t="shared" si="804"/>
        <v>2826880</v>
      </c>
    </row>
    <row r="2167" spans="1:17" ht="31.5" customHeight="1">
      <c r="A2167" s="468"/>
      <c r="B2167" s="439">
        <v>71958000</v>
      </c>
      <c r="C2167" s="96" t="s">
        <v>9</v>
      </c>
      <c r="D2167" s="96"/>
      <c r="E2167" s="96"/>
      <c r="F2167" s="439"/>
      <c r="G2167" s="439"/>
      <c r="H2167" s="181"/>
      <c r="I2167" s="69"/>
      <c r="J2167" s="423" t="s">
        <v>105</v>
      </c>
      <c r="K2167" s="67" t="s">
        <v>106</v>
      </c>
      <c r="L2167" s="451">
        <v>2892720</v>
      </c>
      <c r="M2167" s="451">
        <v>2892720</v>
      </c>
      <c r="N2167" s="451"/>
      <c r="O2167" s="451"/>
      <c r="P2167" s="451"/>
      <c r="Q2167" s="451">
        <f t="shared" si="804"/>
        <v>2892720</v>
      </c>
    </row>
    <row r="2168" spans="1:17" ht="31.5" customHeight="1">
      <c r="A2168" s="468"/>
      <c r="B2168" s="439">
        <v>71958000</v>
      </c>
      <c r="C2168" s="96" t="s">
        <v>9</v>
      </c>
      <c r="D2168" s="96"/>
      <c r="E2168" s="96"/>
      <c r="F2168" s="439"/>
      <c r="G2168" s="439"/>
      <c r="H2168" s="181"/>
      <c r="I2168" s="69"/>
      <c r="J2168" s="423" t="s">
        <v>107</v>
      </c>
      <c r="K2168" s="67" t="s">
        <v>108</v>
      </c>
      <c r="L2168" s="451">
        <v>391216</v>
      </c>
      <c r="M2168" s="451">
        <v>391216</v>
      </c>
      <c r="N2168" s="451"/>
      <c r="O2168" s="451"/>
      <c r="P2168" s="451"/>
      <c r="Q2168" s="451">
        <f t="shared" si="804"/>
        <v>391216</v>
      </c>
    </row>
    <row r="2169" spans="1:17" ht="50.1" customHeight="1">
      <c r="A2169" s="468"/>
      <c r="B2169" s="439">
        <v>71958000</v>
      </c>
      <c r="C2169" s="96" t="s">
        <v>9</v>
      </c>
      <c r="D2169" s="72"/>
      <c r="E2169" s="106"/>
      <c r="F2169" s="107"/>
      <c r="G2169" s="72"/>
      <c r="H2169" s="72"/>
      <c r="I2169" s="205"/>
      <c r="J2169" s="423" t="s">
        <v>328</v>
      </c>
      <c r="K2169" s="182" t="s">
        <v>332</v>
      </c>
      <c r="L2169" s="451">
        <v>3553000</v>
      </c>
      <c r="M2169" s="451">
        <f t="shared" si="818"/>
        <v>3553000</v>
      </c>
      <c r="N2169" s="451"/>
      <c r="O2169" s="451"/>
      <c r="P2169" s="451"/>
      <c r="Q2169" s="451">
        <f t="shared" si="804"/>
        <v>3553000</v>
      </c>
    </row>
    <row r="2170" spans="1:17" ht="15.75" customHeight="1">
      <c r="A2170" s="468"/>
      <c r="B2170" s="439">
        <v>71958000</v>
      </c>
      <c r="C2170" s="96" t="s">
        <v>9</v>
      </c>
      <c r="D2170" s="211"/>
      <c r="E2170" s="211"/>
      <c r="F2170" s="49"/>
      <c r="G2170" s="182"/>
      <c r="H2170" s="90"/>
      <c r="I2170" s="49"/>
      <c r="J2170" s="423" t="s">
        <v>100</v>
      </c>
      <c r="K2170" s="439">
        <v>21</v>
      </c>
      <c r="L2170" s="88">
        <f>ROUND((L2163+L2164+L2165+L2166+L2167+L2168+L2169)*2.14%,2)</f>
        <v>666913.22</v>
      </c>
      <c r="M2170" s="451">
        <f t="shared" si="818"/>
        <v>666913.22</v>
      </c>
      <c r="N2170" s="88"/>
      <c r="O2170" s="409"/>
      <c r="P2170" s="88"/>
      <c r="Q2170" s="451">
        <f t="shared" si="804"/>
        <v>666913.22</v>
      </c>
    </row>
    <row r="2171" spans="1:17" ht="15.75" customHeight="1">
      <c r="A2171" s="468">
        <v>6</v>
      </c>
      <c r="B2171" s="439">
        <v>71958000</v>
      </c>
      <c r="C2171" s="96" t="s">
        <v>9</v>
      </c>
      <c r="D2171" s="96" t="s">
        <v>9</v>
      </c>
      <c r="E2171" s="423" t="s">
        <v>372</v>
      </c>
      <c r="F2171" s="107" t="s">
        <v>364</v>
      </c>
      <c r="G2171" s="422" t="s">
        <v>38</v>
      </c>
      <c r="H2171" s="422">
        <v>3302.3</v>
      </c>
      <c r="I2171" s="84">
        <v>142</v>
      </c>
      <c r="J2171" s="161" t="s">
        <v>39</v>
      </c>
      <c r="K2171" s="422" t="s">
        <v>2</v>
      </c>
      <c r="L2171" s="451">
        <f>SUM(L2172:L2179)</f>
        <v>20156442.420000002</v>
      </c>
      <c r="M2171" s="451">
        <f t="shared" ref="M2171:P2171" si="819">SUM(M2172:M2179)</f>
        <v>20156442.420000002</v>
      </c>
      <c r="N2171" s="451">
        <f t="shared" si="819"/>
        <v>0</v>
      </c>
      <c r="O2171" s="451">
        <f t="shared" si="819"/>
        <v>0</v>
      </c>
      <c r="P2171" s="451">
        <f t="shared" si="819"/>
        <v>0</v>
      </c>
      <c r="Q2171" s="451">
        <f t="shared" si="804"/>
        <v>20156442.420000002</v>
      </c>
    </row>
    <row r="2172" spans="1:17" ht="15.75" customHeight="1">
      <c r="A2172" s="468"/>
      <c r="B2172" s="439">
        <v>71958000</v>
      </c>
      <c r="C2172" s="96" t="s">
        <v>9</v>
      </c>
      <c r="D2172" s="72"/>
      <c r="E2172" s="106"/>
      <c r="F2172" s="110"/>
      <c r="G2172" s="72"/>
      <c r="H2172" s="72"/>
      <c r="I2172" s="205"/>
      <c r="J2172" s="423" t="s">
        <v>101</v>
      </c>
      <c r="K2172" s="67" t="s">
        <v>102</v>
      </c>
      <c r="L2172" s="451">
        <v>4745132</v>
      </c>
      <c r="M2172" s="451">
        <v>4745132</v>
      </c>
      <c r="N2172" s="451"/>
      <c r="O2172" s="451"/>
      <c r="P2172" s="451"/>
      <c r="Q2172" s="451">
        <f t="shared" si="804"/>
        <v>4745132</v>
      </c>
    </row>
    <row r="2173" spans="1:17" ht="15.75" customHeight="1">
      <c r="A2173" s="468"/>
      <c r="B2173" s="439">
        <v>71958000</v>
      </c>
      <c r="C2173" s="96" t="s">
        <v>9</v>
      </c>
      <c r="D2173" s="72"/>
      <c r="E2173" s="106"/>
      <c r="F2173" s="107"/>
      <c r="G2173" s="72"/>
      <c r="H2173" s="72"/>
      <c r="I2173" s="205"/>
      <c r="J2173" s="423" t="s">
        <v>98</v>
      </c>
      <c r="K2173" s="439">
        <v>10</v>
      </c>
      <c r="L2173" s="451">
        <v>3261000</v>
      </c>
      <c r="M2173" s="451">
        <f t="shared" ref="M2173:M2179" si="820">L2173</f>
        <v>3261000</v>
      </c>
      <c r="N2173" s="451"/>
      <c r="O2173" s="451"/>
      <c r="P2173" s="451"/>
      <c r="Q2173" s="451">
        <f t="shared" si="804"/>
        <v>3261000</v>
      </c>
    </row>
    <row r="2174" spans="1:17" ht="31.5" customHeight="1">
      <c r="A2174" s="468"/>
      <c r="B2174" s="439">
        <v>71958000</v>
      </c>
      <c r="C2174" s="96" t="s">
        <v>9</v>
      </c>
      <c r="D2174" s="96"/>
      <c r="E2174" s="96"/>
      <c r="F2174" s="439"/>
      <c r="G2174" s="439"/>
      <c r="H2174" s="181"/>
      <c r="I2174" s="69"/>
      <c r="J2174" s="423" t="s">
        <v>103</v>
      </c>
      <c r="K2174" s="182" t="s">
        <v>104</v>
      </c>
      <c r="L2174" s="451">
        <v>2149930</v>
      </c>
      <c r="M2174" s="451">
        <f t="shared" si="820"/>
        <v>2149930</v>
      </c>
      <c r="N2174" s="451"/>
      <c r="O2174" s="451"/>
      <c r="P2174" s="451"/>
      <c r="Q2174" s="451">
        <f t="shared" ref="Q2174:Q2237" si="821">M2174+N2174+O2174+P2174</f>
        <v>2149930</v>
      </c>
    </row>
    <row r="2175" spans="1:17" ht="31.5" customHeight="1">
      <c r="A2175" s="468"/>
      <c r="B2175" s="439">
        <v>71958000</v>
      </c>
      <c r="C2175" s="96" t="s">
        <v>9</v>
      </c>
      <c r="D2175" s="96"/>
      <c r="E2175" s="96"/>
      <c r="F2175" s="439"/>
      <c r="G2175" s="439"/>
      <c r="H2175" s="181"/>
      <c r="I2175" s="69"/>
      <c r="J2175" s="423" t="s">
        <v>112</v>
      </c>
      <c r="K2175" s="67" t="s">
        <v>113</v>
      </c>
      <c r="L2175" s="451">
        <v>4071938</v>
      </c>
      <c r="M2175" s="451">
        <f t="shared" si="820"/>
        <v>4071938</v>
      </c>
      <c r="N2175" s="451"/>
      <c r="O2175" s="451"/>
      <c r="P2175" s="451"/>
      <c r="Q2175" s="451">
        <f t="shared" si="821"/>
        <v>4071938</v>
      </c>
    </row>
    <row r="2176" spans="1:17" ht="31.5" customHeight="1">
      <c r="A2176" s="468"/>
      <c r="B2176" s="439">
        <v>71958000</v>
      </c>
      <c r="C2176" s="96" t="s">
        <v>9</v>
      </c>
      <c r="D2176" s="96"/>
      <c r="E2176" s="96"/>
      <c r="F2176" s="439"/>
      <c r="G2176" s="439"/>
      <c r="H2176" s="181"/>
      <c r="I2176" s="69"/>
      <c r="J2176" s="423" t="s">
        <v>105</v>
      </c>
      <c r="K2176" s="67" t="s">
        <v>106</v>
      </c>
      <c r="L2176" s="451">
        <v>2906748</v>
      </c>
      <c r="M2176" s="451">
        <f t="shared" si="820"/>
        <v>2906748</v>
      </c>
      <c r="N2176" s="451"/>
      <c r="O2176" s="451"/>
      <c r="P2176" s="451"/>
      <c r="Q2176" s="451">
        <f t="shared" si="821"/>
        <v>2906748</v>
      </c>
    </row>
    <row r="2177" spans="1:17" ht="31.5" customHeight="1">
      <c r="A2177" s="468"/>
      <c r="B2177" s="439">
        <v>71958000</v>
      </c>
      <c r="C2177" s="96" t="s">
        <v>9</v>
      </c>
      <c r="D2177" s="96"/>
      <c r="E2177" s="96"/>
      <c r="F2177" s="439"/>
      <c r="G2177" s="439"/>
      <c r="H2177" s="181"/>
      <c r="I2177" s="69"/>
      <c r="J2177" s="423" t="s">
        <v>107</v>
      </c>
      <c r="K2177" s="67" t="s">
        <v>108</v>
      </c>
      <c r="L2177" s="451">
        <v>820384</v>
      </c>
      <c r="M2177" s="451">
        <f t="shared" si="820"/>
        <v>820384</v>
      </c>
      <c r="N2177" s="451"/>
      <c r="O2177" s="451"/>
      <c r="P2177" s="451"/>
      <c r="Q2177" s="451">
        <f t="shared" si="821"/>
        <v>820384</v>
      </c>
    </row>
    <row r="2178" spans="1:17" ht="50.1" customHeight="1">
      <c r="A2178" s="468"/>
      <c r="B2178" s="439">
        <v>71958000</v>
      </c>
      <c r="C2178" s="96" t="s">
        <v>9</v>
      </c>
      <c r="D2178" s="72"/>
      <c r="E2178" s="106"/>
      <c r="F2178" s="107"/>
      <c r="G2178" s="72"/>
      <c r="H2178" s="72"/>
      <c r="I2178" s="205"/>
      <c r="J2178" s="423" t="s">
        <v>328</v>
      </c>
      <c r="K2178" s="182" t="s">
        <v>332</v>
      </c>
      <c r="L2178" s="451">
        <v>1779000</v>
      </c>
      <c r="M2178" s="451">
        <f t="shared" si="820"/>
        <v>1779000</v>
      </c>
      <c r="N2178" s="451"/>
      <c r="O2178" s="451"/>
      <c r="P2178" s="451"/>
      <c r="Q2178" s="451">
        <f t="shared" si="821"/>
        <v>1779000</v>
      </c>
    </row>
    <row r="2179" spans="1:17" ht="15.75" customHeight="1">
      <c r="A2179" s="468"/>
      <c r="B2179" s="439">
        <v>71958000</v>
      </c>
      <c r="C2179" s="96" t="s">
        <v>9</v>
      </c>
      <c r="D2179" s="211"/>
      <c r="E2179" s="211"/>
      <c r="F2179" s="49"/>
      <c r="G2179" s="182"/>
      <c r="H2179" s="90"/>
      <c r="I2179" s="49"/>
      <c r="J2179" s="423" t="s">
        <v>100</v>
      </c>
      <c r="K2179" s="439">
        <v>21</v>
      </c>
      <c r="L2179" s="88">
        <f>ROUND((L2172+L2173+L2174+L2175+L2176+L2177+L2178)*2.14%,2)</f>
        <v>422310.42</v>
      </c>
      <c r="M2179" s="451">
        <f t="shared" si="820"/>
        <v>422310.42</v>
      </c>
      <c r="N2179" s="88"/>
      <c r="O2179" s="409"/>
      <c r="P2179" s="88"/>
      <c r="Q2179" s="451">
        <f t="shared" si="821"/>
        <v>422310.42</v>
      </c>
    </row>
    <row r="2180" spans="1:17" ht="15.75" customHeight="1">
      <c r="A2180" s="468">
        <v>7</v>
      </c>
      <c r="B2180" s="439">
        <v>71958000</v>
      </c>
      <c r="C2180" s="96" t="s">
        <v>9</v>
      </c>
      <c r="D2180" s="96" t="s">
        <v>9</v>
      </c>
      <c r="E2180" s="423" t="s">
        <v>372</v>
      </c>
      <c r="F2180" s="107" t="s">
        <v>363</v>
      </c>
      <c r="G2180" s="422" t="s">
        <v>38</v>
      </c>
      <c r="H2180" s="422">
        <v>5770.8</v>
      </c>
      <c r="I2180" s="84">
        <v>274</v>
      </c>
      <c r="J2180" s="161" t="s">
        <v>39</v>
      </c>
      <c r="K2180" s="422" t="s">
        <v>2</v>
      </c>
      <c r="L2180" s="451">
        <f>SUM(L2181:L2188)</f>
        <v>34903665.869999997</v>
      </c>
      <c r="M2180" s="451">
        <f t="shared" ref="M2180:P2180" si="822">SUM(M2181:M2188)</f>
        <v>34903665.869999997</v>
      </c>
      <c r="N2180" s="451">
        <f t="shared" si="822"/>
        <v>0</v>
      </c>
      <c r="O2180" s="451">
        <f t="shared" si="822"/>
        <v>0</v>
      </c>
      <c r="P2180" s="451">
        <f t="shared" si="822"/>
        <v>0</v>
      </c>
      <c r="Q2180" s="451">
        <f t="shared" si="821"/>
        <v>34903665.869999997</v>
      </c>
    </row>
    <row r="2181" spans="1:17" ht="15.75" customHeight="1">
      <c r="A2181" s="468"/>
      <c r="B2181" s="439">
        <v>71958000</v>
      </c>
      <c r="C2181" s="96" t="s">
        <v>9</v>
      </c>
      <c r="D2181" s="72"/>
      <c r="E2181" s="106"/>
      <c r="F2181" s="110"/>
      <c r="G2181" s="72"/>
      <c r="H2181" s="72"/>
      <c r="I2181" s="205"/>
      <c r="J2181" s="423" t="s">
        <v>101</v>
      </c>
      <c r="K2181" s="67" t="s">
        <v>102</v>
      </c>
      <c r="L2181" s="451">
        <v>8411600</v>
      </c>
      <c r="M2181" s="451">
        <v>8411600</v>
      </c>
      <c r="N2181" s="451"/>
      <c r="O2181" s="451"/>
      <c r="P2181" s="451"/>
      <c r="Q2181" s="451">
        <f t="shared" si="821"/>
        <v>8411600</v>
      </c>
    </row>
    <row r="2182" spans="1:17" ht="15.75" customHeight="1">
      <c r="A2182" s="468"/>
      <c r="B2182" s="439">
        <v>71958000</v>
      </c>
      <c r="C2182" s="96" t="s">
        <v>9</v>
      </c>
      <c r="D2182" s="72"/>
      <c r="E2182" s="106"/>
      <c r="F2182" s="107"/>
      <c r="G2182" s="72"/>
      <c r="H2182" s="72"/>
      <c r="I2182" s="205"/>
      <c r="J2182" s="423" t="s">
        <v>98</v>
      </c>
      <c r="K2182" s="439">
        <v>10</v>
      </c>
      <c r="L2182" s="451">
        <v>5697000</v>
      </c>
      <c r="M2182" s="451">
        <f t="shared" ref="M2182:M2188" si="823">L2182</f>
        <v>5697000</v>
      </c>
      <c r="N2182" s="451"/>
      <c r="O2182" s="451"/>
      <c r="P2182" s="451"/>
      <c r="Q2182" s="451">
        <f t="shared" si="821"/>
        <v>5697000</v>
      </c>
    </row>
    <row r="2183" spans="1:17" ht="31.5" customHeight="1">
      <c r="A2183" s="468"/>
      <c r="B2183" s="439">
        <v>71958000</v>
      </c>
      <c r="C2183" s="96" t="s">
        <v>9</v>
      </c>
      <c r="D2183" s="96"/>
      <c r="E2183" s="96"/>
      <c r="F2183" s="439"/>
      <c r="G2183" s="439"/>
      <c r="H2183" s="181"/>
      <c r="I2183" s="69"/>
      <c r="J2183" s="423" t="s">
        <v>103</v>
      </c>
      <c r="K2183" s="182" t="s">
        <v>104</v>
      </c>
      <c r="L2183" s="451">
        <v>3762634</v>
      </c>
      <c r="M2183" s="451">
        <f t="shared" si="823"/>
        <v>3762634</v>
      </c>
      <c r="N2183" s="451"/>
      <c r="O2183" s="451"/>
      <c r="P2183" s="451"/>
      <c r="Q2183" s="451">
        <f t="shared" si="821"/>
        <v>3762634</v>
      </c>
    </row>
    <row r="2184" spans="1:17" ht="31.5" customHeight="1">
      <c r="A2184" s="468"/>
      <c r="B2184" s="439">
        <v>71958000</v>
      </c>
      <c r="C2184" s="96" t="s">
        <v>9</v>
      </c>
      <c r="D2184" s="96"/>
      <c r="E2184" s="96"/>
      <c r="F2184" s="439"/>
      <c r="G2184" s="439"/>
      <c r="H2184" s="181"/>
      <c r="I2184" s="69"/>
      <c r="J2184" s="423" t="s">
        <v>112</v>
      </c>
      <c r="K2184" s="67" t="s">
        <v>113</v>
      </c>
      <c r="L2184" s="451">
        <v>7096421</v>
      </c>
      <c r="M2184" s="451">
        <f t="shared" si="823"/>
        <v>7096421</v>
      </c>
      <c r="N2184" s="451"/>
      <c r="O2184" s="451"/>
      <c r="P2184" s="451"/>
      <c r="Q2184" s="451">
        <f t="shared" si="821"/>
        <v>7096421</v>
      </c>
    </row>
    <row r="2185" spans="1:17" ht="31.5" customHeight="1">
      <c r="A2185" s="468"/>
      <c r="B2185" s="439">
        <v>71958000</v>
      </c>
      <c r="C2185" s="96" t="s">
        <v>9</v>
      </c>
      <c r="D2185" s="96"/>
      <c r="E2185" s="96"/>
      <c r="F2185" s="439"/>
      <c r="G2185" s="439"/>
      <c r="H2185" s="181"/>
      <c r="I2185" s="69"/>
      <c r="J2185" s="423" t="s">
        <v>105</v>
      </c>
      <c r="K2185" s="67" t="s">
        <v>106</v>
      </c>
      <c r="L2185" s="451">
        <v>5048822</v>
      </c>
      <c r="M2185" s="451">
        <f t="shared" si="823"/>
        <v>5048822</v>
      </c>
      <c r="N2185" s="451"/>
      <c r="O2185" s="451"/>
      <c r="P2185" s="451"/>
      <c r="Q2185" s="451">
        <f t="shared" si="821"/>
        <v>5048822</v>
      </c>
    </row>
    <row r="2186" spans="1:17" ht="31.5" customHeight="1">
      <c r="A2186" s="468"/>
      <c r="B2186" s="439">
        <v>71958000</v>
      </c>
      <c r="C2186" s="96" t="s">
        <v>9</v>
      </c>
      <c r="D2186" s="96"/>
      <c r="E2186" s="96"/>
      <c r="F2186" s="439"/>
      <c r="G2186" s="439"/>
      <c r="H2186" s="181"/>
      <c r="I2186" s="69"/>
      <c r="J2186" s="423" t="s">
        <v>107</v>
      </c>
      <c r="K2186" s="67" t="s">
        <v>108</v>
      </c>
      <c r="L2186" s="451">
        <v>1047900</v>
      </c>
      <c r="M2186" s="451">
        <v>1047900</v>
      </c>
      <c r="N2186" s="451"/>
      <c r="O2186" s="451"/>
      <c r="P2186" s="451"/>
      <c r="Q2186" s="451">
        <f t="shared" si="821"/>
        <v>1047900</v>
      </c>
    </row>
    <row r="2187" spans="1:17" ht="50.1" customHeight="1">
      <c r="A2187" s="468"/>
      <c r="B2187" s="439">
        <v>71958000</v>
      </c>
      <c r="C2187" s="96" t="s">
        <v>9</v>
      </c>
      <c r="D2187" s="72"/>
      <c r="E2187" s="106"/>
      <c r="F2187" s="107"/>
      <c r="G2187" s="72"/>
      <c r="H2187" s="72"/>
      <c r="I2187" s="205"/>
      <c r="J2187" s="423" t="s">
        <v>328</v>
      </c>
      <c r="K2187" s="182" t="s">
        <v>332</v>
      </c>
      <c r="L2187" s="451">
        <v>3108000</v>
      </c>
      <c r="M2187" s="451">
        <f t="shared" si="823"/>
        <v>3108000</v>
      </c>
      <c r="N2187" s="451"/>
      <c r="O2187" s="451"/>
      <c r="P2187" s="451"/>
      <c r="Q2187" s="451">
        <f t="shared" si="821"/>
        <v>3108000</v>
      </c>
    </row>
    <row r="2188" spans="1:17" ht="15.75" customHeight="1">
      <c r="A2188" s="468"/>
      <c r="B2188" s="439">
        <v>71958000</v>
      </c>
      <c r="C2188" s="96" t="s">
        <v>9</v>
      </c>
      <c r="D2188" s="211"/>
      <c r="E2188" s="211"/>
      <c r="F2188" s="49"/>
      <c r="G2188" s="182"/>
      <c r="H2188" s="90"/>
      <c r="I2188" s="49"/>
      <c r="J2188" s="423" t="s">
        <v>100</v>
      </c>
      <c r="K2188" s="439">
        <v>21</v>
      </c>
      <c r="L2188" s="88">
        <f>ROUND((L2181+L2182+L2183+L2184+L2185+L2186+L2187)*2.14%,2)</f>
        <v>731288.87</v>
      </c>
      <c r="M2188" s="451">
        <f t="shared" si="823"/>
        <v>731288.87</v>
      </c>
      <c r="N2188" s="88"/>
      <c r="O2188" s="409"/>
      <c r="P2188" s="88"/>
      <c r="Q2188" s="451">
        <f t="shared" si="821"/>
        <v>731288.87</v>
      </c>
    </row>
    <row r="2189" spans="1:17" ht="15.75" customHeight="1">
      <c r="A2189" s="468">
        <v>8</v>
      </c>
      <c r="B2189" s="439">
        <v>71958000</v>
      </c>
      <c r="C2189" s="96" t="s">
        <v>9</v>
      </c>
      <c r="D2189" s="96" t="s">
        <v>9</v>
      </c>
      <c r="E2189" s="106" t="s">
        <v>238</v>
      </c>
      <c r="F2189" s="107">
        <v>8</v>
      </c>
      <c r="G2189" s="422" t="s">
        <v>38</v>
      </c>
      <c r="H2189" s="422">
        <v>3910.7</v>
      </c>
      <c r="I2189" s="84">
        <v>160</v>
      </c>
      <c r="J2189" s="161" t="s">
        <v>39</v>
      </c>
      <c r="K2189" s="422" t="s">
        <v>2</v>
      </c>
      <c r="L2189" s="451">
        <f>SUM(L2190:L2191)</f>
        <v>320000</v>
      </c>
      <c r="M2189" s="451">
        <f t="shared" ref="M2189:P2189" si="824">SUM(M2190:M2191)</f>
        <v>20000</v>
      </c>
      <c r="N2189" s="451">
        <f t="shared" si="824"/>
        <v>0</v>
      </c>
      <c r="O2189" s="451">
        <f t="shared" si="824"/>
        <v>285000</v>
      </c>
      <c r="P2189" s="451">
        <f t="shared" si="824"/>
        <v>15000</v>
      </c>
      <c r="Q2189" s="451">
        <f t="shared" si="821"/>
        <v>320000</v>
      </c>
    </row>
    <row r="2190" spans="1:17" ht="51.75" customHeight="1">
      <c r="A2190" s="468"/>
      <c r="B2190" s="439">
        <v>71958000</v>
      </c>
      <c r="C2190" s="96" t="s">
        <v>9</v>
      </c>
      <c r="D2190" s="72"/>
      <c r="E2190" s="106"/>
      <c r="F2190" s="108"/>
      <c r="G2190" s="72"/>
      <c r="H2190" s="72"/>
      <c r="I2190" s="205"/>
      <c r="J2190" s="423" t="s">
        <v>48</v>
      </c>
      <c r="K2190" s="439">
        <v>20</v>
      </c>
      <c r="L2190" s="451">
        <v>300000</v>
      </c>
      <c r="M2190" s="451"/>
      <c r="N2190" s="451"/>
      <c r="O2190" s="403">
        <f>L2190*0.95</f>
        <v>285000</v>
      </c>
      <c r="P2190" s="403">
        <f>L2190*0.05</f>
        <v>15000</v>
      </c>
      <c r="Q2190" s="451">
        <f t="shared" si="821"/>
        <v>300000</v>
      </c>
    </row>
    <row r="2191" spans="1:17" ht="98.25" customHeight="1">
      <c r="A2191" s="468"/>
      <c r="B2191" s="439">
        <v>71958000</v>
      </c>
      <c r="C2191" s="96" t="s">
        <v>9</v>
      </c>
      <c r="D2191" s="211"/>
      <c r="E2191" s="211"/>
      <c r="F2191" s="49"/>
      <c r="G2191" s="182"/>
      <c r="H2191" s="90"/>
      <c r="I2191" s="49"/>
      <c r="J2191" s="423" t="s">
        <v>352</v>
      </c>
      <c r="K2191" s="67" t="s">
        <v>185</v>
      </c>
      <c r="L2191" s="88">
        <v>20000</v>
      </c>
      <c r="M2191" s="88">
        <f>L2191</f>
        <v>20000</v>
      </c>
      <c r="N2191" s="88"/>
      <c r="O2191" s="409"/>
      <c r="P2191" s="88"/>
      <c r="Q2191" s="451">
        <f t="shared" si="821"/>
        <v>20000</v>
      </c>
    </row>
    <row r="2192" spans="1:17" ht="15.75" customHeight="1">
      <c r="A2192" s="468">
        <v>9</v>
      </c>
      <c r="B2192" s="439">
        <v>71958000</v>
      </c>
      <c r="C2192" s="96" t="s">
        <v>9</v>
      </c>
      <c r="D2192" s="96" t="s">
        <v>9</v>
      </c>
      <c r="E2192" s="106" t="s">
        <v>65</v>
      </c>
      <c r="F2192" s="107">
        <v>50</v>
      </c>
      <c r="G2192" s="422" t="s">
        <v>38</v>
      </c>
      <c r="H2192" s="422">
        <v>3283</v>
      </c>
      <c r="I2192" s="84">
        <v>154</v>
      </c>
      <c r="J2192" s="161" t="s">
        <v>39</v>
      </c>
      <c r="K2192" s="422" t="s">
        <v>2</v>
      </c>
      <c r="L2192" s="451">
        <f>SUM(L2193:L2194)</f>
        <v>320000</v>
      </c>
      <c r="M2192" s="451">
        <f t="shared" ref="M2192:P2192" si="825">SUM(M2193:M2194)</f>
        <v>20000</v>
      </c>
      <c r="N2192" s="451">
        <f t="shared" si="825"/>
        <v>0</v>
      </c>
      <c r="O2192" s="451">
        <f t="shared" si="825"/>
        <v>285000</v>
      </c>
      <c r="P2192" s="451">
        <f t="shared" si="825"/>
        <v>15000</v>
      </c>
      <c r="Q2192" s="451">
        <f t="shared" si="821"/>
        <v>320000</v>
      </c>
    </row>
    <row r="2193" spans="1:17" ht="51.75" customHeight="1">
      <c r="A2193" s="468"/>
      <c r="B2193" s="439">
        <v>71958000</v>
      </c>
      <c r="C2193" s="96" t="s">
        <v>9</v>
      </c>
      <c r="D2193" s="72"/>
      <c r="E2193" s="106"/>
      <c r="F2193" s="108"/>
      <c r="G2193" s="72"/>
      <c r="H2193" s="72"/>
      <c r="I2193" s="205"/>
      <c r="J2193" s="423" t="s">
        <v>48</v>
      </c>
      <c r="K2193" s="439">
        <v>20</v>
      </c>
      <c r="L2193" s="451">
        <v>300000</v>
      </c>
      <c r="M2193" s="451"/>
      <c r="N2193" s="451"/>
      <c r="O2193" s="403">
        <f>L2193*0.95</f>
        <v>285000</v>
      </c>
      <c r="P2193" s="403">
        <f>L2193*0.05</f>
        <v>15000</v>
      </c>
      <c r="Q2193" s="451">
        <f t="shared" si="821"/>
        <v>300000</v>
      </c>
    </row>
    <row r="2194" spans="1:17" ht="97.5" customHeight="1">
      <c r="A2194" s="468"/>
      <c r="B2194" s="439">
        <v>71958000</v>
      </c>
      <c r="C2194" s="96" t="s">
        <v>9</v>
      </c>
      <c r="D2194" s="211"/>
      <c r="E2194" s="211"/>
      <c r="F2194" s="49"/>
      <c r="G2194" s="182"/>
      <c r="H2194" s="90"/>
      <c r="I2194" s="49"/>
      <c r="J2194" s="423" t="s">
        <v>352</v>
      </c>
      <c r="K2194" s="67" t="s">
        <v>185</v>
      </c>
      <c r="L2194" s="88">
        <v>20000</v>
      </c>
      <c r="M2194" s="88">
        <f>L2194</f>
        <v>20000</v>
      </c>
      <c r="N2194" s="88"/>
      <c r="O2194" s="409"/>
      <c r="P2194" s="88"/>
      <c r="Q2194" s="451">
        <f t="shared" si="821"/>
        <v>20000</v>
      </c>
    </row>
    <row r="2195" spans="1:17" ht="15.75" customHeight="1">
      <c r="A2195" s="468">
        <v>10</v>
      </c>
      <c r="B2195" s="439">
        <v>71958000</v>
      </c>
      <c r="C2195" s="96" t="s">
        <v>9</v>
      </c>
      <c r="D2195" s="96" t="s">
        <v>9</v>
      </c>
      <c r="E2195" s="106" t="s">
        <v>65</v>
      </c>
      <c r="F2195" s="107">
        <v>56</v>
      </c>
      <c r="G2195" s="422" t="s">
        <v>38</v>
      </c>
      <c r="H2195" s="422">
        <v>5734.4</v>
      </c>
      <c r="I2195" s="84">
        <v>252</v>
      </c>
      <c r="J2195" s="161" t="s">
        <v>39</v>
      </c>
      <c r="K2195" s="422" t="s">
        <v>2</v>
      </c>
      <c r="L2195" s="451">
        <f>SUM(L2196:L2197)</f>
        <v>420000</v>
      </c>
      <c r="M2195" s="451">
        <f t="shared" ref="M2195:P2195" si="826">SUM(M2196:M2197)</f>
        <v>20000</v>
      </c>
      <c r="N2195" s="451">
        <f t="shared" si="826"/>
        <v>0</v>
      </c>
      <c r="O2195" s="451">
        <f t="shared" si="826"/>
        <v>380000</v>
      </c>
      <c r="P2195" s="451">
        <f t="shared" si="826"/>
        <v>20000</v>
      </c>
      <c r="Q2195" s="451">
        <f t="shared" si="821"/>
        <v>420000</v>
      </c>
    </row>
    <row r="2196" spans="1:17" ht="51.75" customHeight="1">
      <c r="A2196" s="468"/>
      <c r="B2196" s="439">
        <v>71958000</v>
      </c>
      <c r="C2196" s="96" t="s">
        <v>9</v>
      </c>
      <c r="D2196" s="72"/>
      <c r="E2196" s="106"/>
      <c r="F2196" s="108"/>
      <c r="G2196" s="72"/>
      <c r="H2196" s="72"/>
      <c r="I2196" s="205"/>
      <c r="J2196" s="423" t="s">
        <v>48</v>
      </c>
      <c r="K2196" s="439">
        <v>20</v>
      </c>
      <c r="L2196" s="451">
        <v>400000</v>
      </c>
      <c r="M2196" s="451"/>
      <c r="N2196" s="451"/>
      <c r="O2196" s="403">
        <f>L2196*0.95</f>
        <v>380000</v>
      </c>
      <c r="P2196" s="403">
        <f>L2196*0.05</f>
        <v>20000</v>
      </c>
      <c r="Q2196" s="451">
        <f t="shared" si="821"/>
        <v>400000</v>
      </c>
    </row>
    <row r="2197" spans="1:17" ht="101.25" customHeight="1">
      <c r="A2197" s="468"/>
      <c r="B2197" s="439">
        <v>71958000</v>
      </c>
      <c r="C2197" s="96" t="s">
        <v>9</v>
      </c>
      <c r="D2197" s="211"/>
      <c r="E2197" s="211"/>
      <c r="F2197" s="49"/>
      <c r="G2197" s="182"/>
      <c r="H2197" s="90"/>
      <c r="I2197" s="49"/>
      <c r="J2197" s="423" t="s">
        <v>352</v>
      </c>
      <c r="K2197" s="67" t="s">
        <v>185</v>
      </c>
      <c r="L2197" s="88">
        <v>20000</v>
      </c>
      <c r="M2197" s="88">
        <f>L2197</f>
        <v>20000</v>
      </c>
      <c r="N2197" s="88"/>
      <c r="O2197" s="409"/>
      <c r="P2197" s="88"/>
      <c r="Q2197" s="451">
        <f t="shared" si="821"/>
        <v>20000</v>
      </c>
    </row>
    <row r="2198" spans="1:17" ht="15.75" customHeight="1">
      <c r="A2198" s="468">
        <v>11</v>
      </c>
      <c r="B2198" s="439">
        <v>71958000</v>
      </c>
      <c r="C2198" s="96" t="s">
        <v>9</v>
      </c>
      <c r="D2198" s="96" t="s">
        <v>9</v>
      </c>
      <c r="E2198" s="106" t="s">
        <v>65</v>
      </c>
      <c r="F2198" s="107">
        <v>58</v>
      </c>
      <c r="G2198" s="422" t="s">
        <v>38</v>
      </c>
      <c r="H2198" s="422">
        <v>4866.8</v>
      </c>
      <c r="I2198" s="84">
        <v>249</v>
      </c>
      <c r="J2198" s="161" t="s">
        <v>39</v>
      </c>
      <c r="K2198" s="422" t="s">
        <v>2</v>
      </c>
      <c r="L2198" s="451">
        <f>SUM(L2199:L2200)</f>
        <v>420000</v>
      </c>
      <c r="M2198" s="451">
        <f t="shared" ref="M2198:P2198" si="827">SUM(M2199:M2200)</f>
        <v>20000</v>
      </c>
      <c r="N2198" s="451">
        <f t="shared" si="827"/>
        <v>0</v>
      </c>
      <c r="O2198" s="451">
        <f t="shared" si="827"/>
        <v>380000</v>
      </c>
      <c r="P2198" s="451">
        <f t="shared" si="827"/>
        <v>20000</v>
      </c>
      <c r="Q2198" s="451">
        <f t="shared" si="821"/>
        <v>420000</v>
      </c>
    </row>
    <row r="2199" spans="1:17" ht="51.75" customHeight="1">
      <c r="A2199" s="468"/>
      <c r="B2199" s="439">
        <v>71958000</v>
      </c>
      <c r="C2199" s="96" t="s">
        <v>9</v>
      </c>
      <c r="D2199" s="72"/>
      <c r="E2199" s="106"/>
      <c r="F2199" s="108"/>
      <c r="G2199" s="72"/>
      <c r="H2199" s="72"/>
      <c r="I2199" s="205"/>
      <c r="J2199" s="423" t="s">
        <v>48</v>
      </c>
      <c r="K2199" s="439">
        <v>20</v>
      </c>
      <c r="L2199" s="451">
        <v>400000</v>
      </c>
      <c r="M2199" s="451"/>
      <c r="N2199" s="451"/>
      <c r="O2199" s="403">
        <f>L2199*0.95</f>
        <v>380000</v>
      </c>
      <c r="P2199" s="403">
        <f>L2199*0.05</f>
        <v>20000</v>
      </c>
      <c r="Q2199" s="451">
        <f t="shared" si="821"/>
        <v>400000</v>
      </c>
    </row>
    <row r="2200" spans="1:17" ht="100.5" customHeight="1">
      <c r="A2200" s="468"/>
      <c r="B2200" s="439">
        <v>71958000</v>
      </c>
      <c r="C2200" s="96" t="s">
        <v>9</v>
      </c>
      <c r="D2200" s="211"/>
      <c r="E2200" s="211"/>
      <c r="F2200" s="49"/>
      <c r="G2200" s="182"/>
      <c r="H2200" s="90"/>
      <c r="I2200" s="49"/>
      <c r="J2200" s="423" t="s">
        <v>352</v>
      </c>
      <c r="K2200" s="67" t="s">
        <v>185</v>
      </c>
      <c r="L2200" s="88">
        <v>20000</v>
      </c>
      <c r="M2200" s="88">
        <f>L2200</f>
        <v>20000</v>
      </c>
      <c r="N2200" s="88"/>
      <c r="O2200" s="409"/>
      <c r="P2200" s="88"/>
      <c r="Q2200" s="451">
        <f t="shared" si="821"/>
        <v>20000</v>
      </c>
    </row>
    <row r="2201" spans="1:17" ht="15.75" customHeight="1">
      <c r="A2201" s="468">
        <v>12</v>
      </c>
      <c r="B2201" s="439">
        <v>71958000</v>
      </c>
      <c r="C2201" s="96" t="s">
        <v>9</v>
      </c>
      <c r="D2201" s="96" t="s">
        <v>9</v>
      </c>
      <c r="E2201" s="106" t="s">
        <v>65</v>
      </c>
      <c r="F2201" s="107">
        <v>66</v>
      </c>
      <c r="G2201" s="422" t="s">
        <v>38</v>
      </c>
      <c r="H2201" s="422">
        <v>4936.3</v>
      </c>
      <c r="I2201" s="84">
        <v>226</v>
      </c>
      <c r="J2201" s="161" t="s">
        <v>39</v>
      </c>
      <c r="K2201" s="422" t="s">
        <v>2</v>
      </c>
      <c r="L2201" s="451">
        <f>SUM(L2202:L2203)</f>
        <v>420000</v>
      </c>
      <c r="M2201" s="451">
        <f t="shared" ref="M2201:P2201" si="828">SUM(M2202:M2203)</f>
        <v>20000</v>
      </c>
      <c r="N2201" s="451">
        <f t="shared" si="828"/>
        <v>0</v>
      </c>
      <c r="O2201" s="451">
        <f t="shared" si="828"/>
        <v>380000</v>
      </c>
      <c r="P2201" s="451">
        <f t="shared" si="828"/>
        <v>20000</v>
      </c>
      <c r="Q2201" s="451">
        <f t="shared" si="821"/>
        <v>420000</v>
      </c>
    </row>
    <row r="2202" spans="1:17" ht="51.75" customHeight="1">
      <c r="A2202" s="468"/>
      <c r="B2202" s="439">
        <v>71958000</v>
      </c>
      <c r="C2202" s="96" t="s">
        <v>9</v>
      </c>
      <c r="D2202" s="72"/>
      <c r="E2202" s="106"/>
      <c r="F2202" s="108"/>
      <c r="G2202" s="72"/>
      <c r="H2202" s="72"/>
      <c r="I2202" s="205"/>
      <c r="J2202" s="423" t="s">
        <v>48</v>
      </c>
      <c r="K2202" s="439">
        <v>20</v>
      </c>
      <c r="L2202" s="451">
        <v>400000</v>
      </c>
      <c r="M2202" s="451"/>
      <c r="N2202" s="451"/>
      <c r="O2202" s="403">
        <f>L2202*0.95</f>
        <v>380000</v>
      </c>
      <c r="P2202" s="403">
        <f>L2202*0.05</f>
        <v>20000</v>
      </c>
      <c r="Q2202" s="451">
        <f t="shared" si="821"/>
        <v>400000</v>
      </c>
    </row>
    <row r="2203" spans="1:17" ht="96.75" customHeight="1">
      <c r="A2203" s="468"/>
      <c r="B2203" s="439">
        <v>71958000</v>
      </c>
      <c r="C2203" s="96" t="s">
        <v>9</v>
      </c>
      <c r="D2203" s="211"/>
      <c r="E2203" s="211"/>
      <c r="F2203" s="49"/>
      <c r="G2203" s="182"/>
      <c r="H2203" s="90"/>
      <c r="I2203" s="49"/>
      <c r="J2203" s="423" t="s">
        <v>352</v>
      </c>
      <c r="K2203" s="67" t="s">
        <v>185</v>
      </c>
      <c r="L2203" s="88">
        <v>20000</v>
      </c>
      <c r="M2203" s="88">
        <f>L2203</f>
        <v>20000</v>
      </c>
      <c r="N2203" s="88"/>
      <c r="O2203" s="409"/>
      <c r="P2203" s="88"/>
      <c r="Q2203" s="451">
        <f t="shared" si="821"/>
        <v>20000</v>
      </c>
    </row>
    <row r="2204" spans="1:17" ht="15.75" customHeight="1">
      <c r="A2204" s="468">
        <v>13</v>
      </c>
      <c r="B2204" s="439">
        <v>71958000</v>
      </c>
      <c r="C2204" s="96" t="s">
        <v>9</v>
      </c>
      <c r="D2204" s="96" t="s">
        <v>9</v>
      </c>
      <c r="E2204" s="106" t="s">
        <v>65</v>
      </c>
      <c r="F2204" s="107">
        <v>68</v>
      </c>
      <c r="G2204" s="422" t="s">
        <v>38</v>
      </c>
      <c r="H2204" s="422">
        <v>5784.4</v>
      </c>
      <c r="I2204" s="84">
        <v>281</v>
      </c>
      <c r="J2204" s="161" t="s">
        <v>39</v>
      </c>
      <c r="K2204" s="422" t="s">
        <v>2</v>
      </c>
      <c r="L2204" s="451">
        <f>SUM(L2205:L2206)</f>
        <v>420000</v>
      </c>
      <c r="M2204" s="451">
        <f t="shared" ref="M2204:P2204" si="829">SUM(M2205:M2206)</f>
        <v>20000</v>
      </c>
      <c r="N2204" s="451">
        <f t="shared" si="829"/>
        <v>0</v>
      </c>
      <c r="O2204" s="451">
        <f t="shared" si="829"/>
        <v>380000</v>
      </c>
      <c r="P2204" s="451">
        <f t="shared" si="829"/>
        <v>20000</v>
      </c>
      <c r="Q2204" s="451">
        <f t="shared" si="821"/>
        <v>420000</v>
      </c>
    </row>
    <row r="2205" spans="1:17" ht="51.75" customHeight="1">
      <c r="A2205" s="468"/>
      <c r="B2205" s="439">
        <v>71958000</v>
      </c>
      <c r="C2205" s="96" t="s">
        <v>9</v>
      </c>
      <c r="D2205" s="72"/>
      <c r="E2205" s="106"/>
      <c r="F2205" s="108"/>
      <c r="G2205" s="72"/>
      <c r="H2205" s="72"/>
      <c r="I2205" s="205"/>
      <c r="J2205" s="423" t="s">
        <v>48</v>
      </c>
      <c r="K2205" s="439">
        <v>20</v>
      </c>
      <c r="L2205" s="451">
        <v>400000</v>
      </c>
      <c r="M2205" s="451"/>
      <c r="N2205" s="451"/>
      <c r="O2205" s="403">
        <f>L2205*0.95</f>
        <v>380000</v>
      </c>
      <c r="P2205" s="403">
        <f>L2205*0.05</f>
        <v>20000</v>
      </c>
      <c r="Q2205" s="451">
        <f t="shared" si="821"/>
        <v>400000</v>
      </c>
    </row>
    <row r="2206" spans="1:17" ht="105" customHeight="1">
      <c r="A2206" s="468"/>
      <c r="B2206" s="439">
        <v>71958000</v>
      </c>
      <c r="C2206" s="96" t="s">
        <v>9</v>
      </c>
      <c r="D2206" s="211"/>
      <c r="E2206" s="211"/>
      <c r="F2206" s="49"/>
      <c r="G2206" s="182"/>
      <c r="H2206" s="90"/>
      <c r="I2206" s="49"/>
      <c r="J2206" s="423" t="s">
        <v>352</v>
      </c>
      <c r="K2206" s="67" t="s">
        <v>185</v>
      </c>
      <c r="L2206" s="88">
        <v>20000</v>
      </c>
      <c r="M2206" s="88">
        <f>L2206</f>
        <v>20000</v>
      </c>
      <c r="N2206" s="88"/>
      <c r="O2206" s="409"/>
      <c r="P2206" s="88"/>
      <c r="Q2206" s="451">
        <f t="shared" si="821"/>
        <v>20000</v>
      </c>
    </row>
    <row r="2207" spans="1:17" ht="15.75" customHeight="1">
      <c r="A2207" s="468">
        <v>14</v>
      </c>
      <c r="B2207" s="439">
        <v>71958000</v>
      </c>
      <c r="C2207" s="96" t="s">
        <v>9</v>
      </c>
      <c r="D2207" s="96" t="s">
        <v>9</v>
      </c>
      <c r="E2207" s="106" t="s">
        <v>67</v>
      </c>
      <c r="F2207" s="107">
        <v>76</v>
      </c>
      <c r="G2207" s="422" t="s">
        <v>38</v>
      </c>
      <c r="H2207" s="422">
        <v>5713.7</v>
      </c>
      <c r="I2207" s="84">
        <v>236</v>
      </c>
      <c r="J2207" s="161" t="s">
        <v>39</v>
      </c>
      <c r="K2207" s="422" t="s">
        <v>2</v>
      </c>
      <c r="L2207" s="451">
        <f>SUM(L2208:L2209)</f>
        <v>320000</v>
      </c>
      <c r="M2207" s="451">
        <f t="shared" ref="M2207:P2207" si="830">SUM(M2208:M2209)</f>
        <v>20000</v>
      </c>
      <c r="N2207" s="451">
        <f t="shared" si="830"/>
        <v>0</v>
      </c>
      <c r="O2207" s="451">
        <f t="shared" si="830"/>
        <v>285000</v>
      </c>
      <c r="P2207" s="451">
        <f t="shared" si="830"/>
        <v>15000</v>
      </c>
      <c r="Q2207" s="451">
        <f t="shared" si="821"/>
        <v>320000</v>
      </c>
    </row>
    <row r="2208" spans="1:17" ht="51.75" customHeight="1">
      <c r="A2208" s="468"/>
      <c r="B2208" s="439">
        <v>71958000</v>
      </c>
      <c r="C2208" s="96" t="s">
        <v>9</v>
      </c>
      <c r="D2208" s="72"/>
      <c r="E2208" s="106"/>
      <c r="F2208" s="108"/>
      <c r="G2208" s="72"/>
      <c r="H2208" s="72"/>
      <c r="I2208" s="205"/>
      <c r="J2208" s="423" t="s">
        <v>48</v>
      </c>
      <c r="K2208" s="439">
        <v>20</v>
      </c>
      <c r="L2208" s="451">
        <v>300000</v>
      </c>
      <c r="M2208" s="451"/>
      <c r="N2208" s="451"/>
      <c r="O2208" s="403">
        <f>L2208*0.95</f>
        <v>285000</v>
      </c>
      <c r="P2208" s="403">
        <f>L2208*0.05</f>
        <v>15000</v>
      </c>
      <c r="Q2208" s="451">
        <f t="shared" si="821"/>
        <v>300000</v>
      </c>
    </row>
    <row r="2209" spans="1:17" ht="96.75" customHeight="1">
      <c r="A2209" s="468"/>
      <c r="B2209" s="439">
        <v>71958000</v>
      </c>
      <c r="C2209" s="96" t="s">
        <v>9</v>
      </c>
      <c r="D2209" s="211"/>
      <c r="E2209" s="211"/>
      <c r="F2209" s="49"/>
      <c r="G2209" s="182"/>
      <c r="H2209" s="90"/>
      <c r="I2209" s="49"/>
      <c r="J2209" s="423" t="s">
        <v>352</v>
      </c>
      <c r="K2209" s="67" t="s">
        <v>185</v>
      </c>
      <c r="L2209" s="88">
        <v>20000</v>
      </c>
      <c r="M2209" s="88">
        <f>L2209</f>
        <v>20000</v>
      </c>
      <c r="N2209" s="88"/>
      <c r="O2209" s="409"/>
      <c r="P2209" s="88"/>
      <c r="Q2209" s="451">
        <f t="shared" si="821"/>
        <v>20000</v>
      </c>
    </row>
    <row r="2210" spans="1:17" ht="15.75" customHeight="1">
      <c r="A2210" s="468">
        <v>15</v>
      </c>
      <c r="B2210" s="439">
        <v>71958000</v>
      </c>
      <c r="C2210" s="96" t="s">
        <v>9</v>
      </c>
      <c r="D2210" s="96" t="s">
        <v>9</v>
      </c>
      <c r="E2210" s="106" t="s">
        <v>239</v>
      </c>
      <c r="F2210" s="107">
        <v>2</v>
      </c>
      <c r="G2210" s="422" t="s">
        <v>38</v>
      </c>
      <c r="H2210" s="422">
        <v>9189</v>
      </c>
      <c r="I2210" s="84">
        <v>447</v>
      </c>
      <c r="J2210" s="161" t="s">
        <v>39</v>
      </c>
      <c r="K2210" s="422" t="s">
        <v>2</v>
      </c>
      <c r="L2210" s="451">
        <f>SUM(L2211:L2212)</f>
        <v>920000</v>
      </c>
      <c r="M2210" s="451">
        <f t="shared" ref="M2210:P2210" si="831">SUM(M2211:M2212)</f>
        <v>20000</v>
      </c>
      <c r="N2210" s="451">
        <f t="shared" si="831"/>
        <v>0</v>
      </c>
      <c r="O2210" s="451">
        <f t="shared" si="831"/>
        <v>855000</v>
      </c>
      <c r="P2210" s="451">
        <f t="shared" si="831"/>
        <v>45000</v>
      </c>
      <c r="Q2210" s="451">
        <f t="shared" si="821"/>
        <v>920000</v>
      </c>
    </row>
    <row r="2211" spans="1:17" ht="51.75" customHeight="1">
      <c r="A2211" s="468"/>
      <c r="B2211" s="439">
        <v>71958000</v>
      </c>
      <c r="C2211" s="96" t="s">
        <v>9</v>
      </c>
      <c r="D2211" s="72"/>
      <c r="E2211" s="106"/>
      <c r="F2211" s="108"/>
      <c r="G2211" s="72"/>
      <c r="H2211" s="72"/>
      <c r="I2211" s="205"/>
      <c r="J2211" s="423" t="s">
        <v>48</v>
      </c>
      <c r="K2211" s="439">
        <v>20</v>
      </c>
      <c r="L2211" s="451">
        <v>900000</v>
      </c>
      <c r="M2211" s="451"/>
      <c r="N2211" s="451"/>
      <c r="O2211" s="403">
        <f>L2211*0.95</f>
        <v>855000</v>
      </c>
      <c r="P2211" s="403">
        <f>L2211*0.05</f>
        <v>45000</v>
      </c>
      <c r="Q2211" s="451">
        <f t="shared" si="821"/>
        <v>900000</v>
      </c>
    </row>
    <row r="2212" spans="1:17" ht="91.15" customHeight="1">
      <c r="A2212" s="468"/>
      <c r="B2212" s="439">
        <v>71958000</v>
      </c>
      <c r="C2212" s="96" t="s">
        <v>9</v>
      </c>
      <c r="D2212" s="211"/>
      <c r="E2212" s="211"/>
      <c r="F2212" s="49"/>
      <c r="G2212" s="182"/>
      <c r="H2212" s="90"/>
      <c r="I2212" s="49"/>
      <c r="J2212" s="423" t="s">
        <v>352</v>
      </c>
      <c r="K2212" s="67" t="s">
        <v>185</v>
      </c>
      <c r="L2212" s="88">
        <v>20000</v>
      </c>
      <c r="M2212" s="88">
        <f>L2212</f>
        <v>20000</v>
      </c>
      <c r="N2212" s="88"/>
      <c r="O2212" s="409"/>
      <c r="P2212" s="88"/>
      <c r="Q2212" s="451">
        <f t="shared" si="821"/>
        <v>20000</v>
      </c>
    </row>
    <row r="2213" spans="1:17" ht="15.75" customHeight="1">
      <c r="A2213" s="468">
        <v>16</v>
      </c>
      <c r="B2213" s="439">
        <v>71958000</v>
      </c>
      <c r="C2213" s="96" t="s">
        <v>9</v>
      </c>
      <c r="D2213" s="96" t="s">
        <v>9</v>
      </c>
      <c r="E2213" s="106" t="s">
        <v>239</v>
      </c>
      <c r="F2213" s="107">
        <v>14</v>
      </c>
      <c r="G2213" s="422" t="s">
        <v>38</v>
      </c>
      <c r="H2213" s="422">
        <v>2979.3</v>
      </c>
      <c r="I2213" s="84">
        <v>157</v>
      </c>
      <c r="J2213" s="161" t="s">
        <v>39</v>
      </c>
      <c r="K2213" s="422" t="s">
        <v>2</v>
      </c>
      <c r="L2213" s="451">
        <f>SUM(L2214:L2215)</f>
        <v>320000</v>
      </c>
      <c r="M2213" s="451">
        <f t="shared" ref="M2213:P2213" si="832">SUM(M2214:M2215)</f>
        <v>20000</v>
      </c>
      <c r="N2213" s="451">
        <f t="shared" si="832"/>
        <v>0</v>
      </c>
      <c r="O2213" s="451">
        <f t="shared" si="832"/>
        <v>285000</v>
      </c>
      <c r="P2213" s="451">
        <f t="shared" si="832"/>
        <v>15000</v>
      </c>
      <c r="Q2213" s="451">
        <f t="shared" si="821"/>
        <v>320000</v>
      </c>
    </row>
    <row r="2214" spans="1:17" ht="51.75" customHeight="1">
      <c r="A2214" s="468"/>
      <c r="B2214" s="439">
        <v>71958000</v>
      </c>
      <c r="C2214" s="96" t="s">
        <v>9</v>
      </c>
      <c r="D2214" s="72"/>
      <c r="E2214" s="106"/>
      <c r="F2214" s="108"/>
      <c r="G2214" s="72"/>
      <c r="H2214" s="72"/>
      <c r="I2214" s="205"/>
      <c r="J2214" s="423" t="s">
        <v>48</v>
      </c>
      <c r="K2214" s="439">
        <v>20</v>
      </c>
      <c r="L2214" s="451">
        <v>300000</v>
      </c>
      <c r="M2214" s="451"/>
      <c r="N2214" s="451"/>
      <c r="O2214" s="403">
        <f>L2214*0.95</f>
        <v>285000</v>
      </c>
      <c r="P2214" s="403">
        <f>L2214*0.05</f>
        <v>15000</v>
      </c>
      <c r="Q2214" s="451">
        <f t="shared" si="821"/>
        <v>300000</v>
      </c>
    </row>
    <row r="2215" spans="1:17" ht="96.6" customHeight="1">
      <c r="A2215" s="468"/>
      <c r="B2215" s="439">
        <v>71958000</v>
      </c>
      <c r="C2215" s="96" t="s">
        <v>9</v>
      </c>
      <c r="D2215" s="211"/>
      <c r="E2215" s="211"/>
      <c r="F2215" s="49"/>
      <c r="G2215" s="182"/>
      <c r="H2215" s="90"/>
      <c r="I2215" s="49"/>
      <c r="J2215" s="423" t="s">
        <v>352</v>
      </c>
      <c r="K2215" s="67" t="s">
        <v>185</v>
      </c>
      <c r="L2215" s="88">
        <v>20000</v>
      </c>
      <c r="M2215" s="88">
        <f>L2215</f>
        <v>20000</v>
      </c>
      <c r="N2215" s="88"/>
      <c r="O2215" s="409"/>
      <c r="P2215" s="88"/>
      <c r="Q2215" s="451">
        <f t="shared" si="821"/>
        <v>20000</v>
      </c>
    </row>
    <row r="2216" spans="1:17" ht="15.75" customHeight="1">
      <c r="A2216" s="468">
        <v>17</v>
      </c>
      <c r="B2216" s="439">
        <v>71958000</v>
      </c>
      <c r="C2216" s="96" t="s">
        <v>9</v>
      </c>
      <c r="D2216" s="96" t="s">
        <v>9</v>
      </c>
      <c r="E2216" s="106" t="s">
        <v>239</v>
      </c>
      <c r="F2216" s="107">
        <v>18</v>
      </c>
      <c r="G2216" s="422" t="s">
        <v>38</v>
      </c>
      <c r="H2216" s="422">
        <v>6944.4</v>
      </c>
      <c r="I2216" s="84">
        <v>364</v>
      </c>
      <c r="J2216" s="161" t="s">
        <v>39</v>
      </c>
      <c r="K2216" s="422" t="s">
        <v>2</v>
      </c>
      <c r="L2216" s="451">
        <f>SUM(L2217:L2218)</f>
        <v>780000</v>
      </c>
      <c r="M2216" s="451">
        <f t="shared" ref="M2216:P2216" si="833">SUM(M2217:M2218)</f>
        <v>20000</v>
      </c>
      <c r="N2216" s="451">
        <f t="shared" si="833"/>
        <v>0</v>
      </c>
      <c r="O2216" s="451">
        <f t="shared" si="833"/>
        <v>722000</v>
      </c>
      <c r="P2216" s="451">
        <f t="shared" si="833"/>
        <v>38000</v>
      </c>
      <c r="Q2216" s="451">
        <f t="shared" si="821"/>
        <v>780000</v>
      </c>
    </row>
    <row r="2217" spans="1:17" ht="51.75" customHeight="1">
      <c r="A2217" s="468"/>
      <c r="B2217" s="439">
        <v>71958000</v>
      </c>
      <c r="C2217" s="96" t="s">
        <v>9</v>
      </c>
      <c r="D2217" s="72"/>
      <c r="E2217" s="106"/>
      <c r="F2217" s="108"/>
      <c r="G2217" s="72"/>
      <c r="H2217" s="72"/>
      <c r="I2217" s="205"/>
      <c r="J2217" s="423" t="s">
        <v>48</v>
      </c>
      <c r="K2217" s="439">
        <v>20</v>
      </c>
      <c r="L2217" s="451">
        <v>760000</v>
      </c>
      <c r="M2217" s="451"/>
      <c r="N2217" s="451"/>
      <c r="O2217" s="403">
        <f>L2217*0.95</f>
        <v>722000</v>
      </c>
      <c r="P2217" s="403">
        <f>L2217*0.05</f>
        <v>38000</v>
      </c>
      <c r="Q2217" s="451">
        <f t="shared" si="821"/>
        <v>760000</v>
      </c>
    </row>
    <row r="2218" spans="1:17" ht="95.45" customHeight="1">
      <c r="A2218" s="468"/>
      <c r="B2218" s="439">
        <v>71958000</v>
      </c>
      <c r="C2218" s="96" t="s">
        <v>9</v>
      </c>
      <c r="D2218" s="211"/>
      <c r="E2218" s="211"/>
      <c r="F2218" s="49"/>
      <c r="G2218" s="182"/>
      <c r="H2218" s="90"/>
      <c r="I2218" s="49"/>
      <c r="J2218" s="423" t="s">
        <v>352</v>
      </c>
      <c r="K2218" s="67" t="s">
        <v>185</v>
      </c>
      <c r="L2218" s="88">
        <v>20000</v>
      </c>
      <c r="M2218" s="88">
        <f>L2218</f>
        <v>20000</v>
      </c>
      <c r="N2218" s="88"/>
      <c r="O2218" s="409"/>
      <c r="P2218" s="88"/>
      <c r="Q2218" s="451">
        <f t="shared" si="821"/>
        <v>20000</v>
      </c>
    </row>
    <row r="2219" spans="1:17" ht="15.75" customHeight="1">
      <c r="A2219" s="468">
        <v>18</v>
      </c>
      <c r="B2219" s="439">
        <v>71958000</v>
      </c>
      <c r="C2219" s="96" t="s">
        <v>9</v>
      </c>
      <c r="D2219" s="96" t="s">
        <v>9</v>
      </c>
      <c r="E2219" s="106" t="s">
        <v>240</v>
      </c>
      <c r="F2219" s="107" t="s">
        <v>361</v>
      </c>
      <c r="G2219" s="422" t="s">
        <v>38</v>
      </c>
      <c r="H2219" s="422">
        <v>1192.7</v>
      </c>
      <c r="I2219" s="84">
        <v>53</v>
      </c>
      <c r="J2219" s="161" t="s">
        <v>39</v>
      </c>
      <c r="K2219" s="422" t="s">
        <v>2</v>
      </c>
      <c r="L2219" s="451">
        <f>SUM(L2220:L2221)</f>
        <v>320000</v>
      </c>
      <c r="M2219" s="451">
        <f t="shared" ref="M2219:P2219" si="834">SUM(M2220:M2221)</f>
        <v>20000</v>
      </c>
      <c r="N2219" s="451">
        <f t="shared" si="834"/>
        <v>0</v>
      </c>
      <c r="O2219" s="451">
        <f t="shared" si="834"/>
        <v>285000</v>
      </c>
      <c r="P2219" s="451">
        <f t="shared" si="834"/>
        <v>15000</v>
      </c>
      <c r="Q2219" s="451">
        <f t="shared" si="821"/>
        <v>320000</v>
      </c>
    </row>
    <row r="2220" spans="1:17" ht="51.75" customHeight="1">
      <c r="A2220" s="468"/>
      <c r="B2220" s="439">
        <v>71958000</v>
      </c>
      <c r="C2220" s="96" t="s">
        <v>9</v>
      </c>
      <c r="D2220" s="72"/>
      <c r="E2220" s="106"/>
      <c r="F2220" s="108"/>
      <c r="G2220" s="72"/>
      <c r="H2220" s="72"/>
      <c r="I2220" s="205"/>
      <c r="J2220" s="423" t="s">
        <v>48</v>
      </c>
      <c r="K2220" s="439">
        <v>20</v>
      </c>
      <c r="L2220" s="451">
        <v>300000</v>
      </c>
      <c r="M2220" s="451"/>
      <c r="N2220" s="451"/>
      <c r="O2220" s="403">
        <f>L2220*0.95</f>
        <v>285000</v>
      </c>
      <c r="P2220" s="403">
        <f>L2220*0.05</f>
        <v>15000</v>
      </c>
      <c r="Q2220" s="451">
        <f t="shared" si="821"/>
        <v>300000</v>
      </c>
    </row>
    <row r="2221" spans="1:17" ht="99" customHeight="1">
      <c r="A2221" s="468"/>
      <c r="B2221" s="439">
        <v>71958000</v>
      </c>
      <c r="C2221" s="96" t="s">
        <v>9</v>
      </c>
      <c r="D2221" s="211"/>
      <c r="E2221" s="211"/>
      <c r="F2221" s="49"/>
      <c r="G2221" s="182"/>
      <c r="H2221" s="90"/>
      <c r="I2221" s="49"/>
      <c r="J2221" s="423" t="s">
        <v>352</v>
      </c>
      <c r="K2221" s="67" t="s">
        <v>185</v>
      </c>
      <c r="L2221" s="88">
        <v>20000</v>
      </c>
      <c r="M2221" s="88">
        <f>L2221</f>
        <v>20000</v>
      </c>
      <c r="N2221" s="88"/>
      <c r="O2221" s="409"/>
      <c r="P2221" s="88"/>
      <c r="Q2221" s="451">
        <f t="shared" si="821"/>
        <v>20000</v>
      </c>
    </row>
    <row r="2222" spans="1:17" ht="15.75" customHeight="1">
      <c r="A2222" s="481" t="s">
        <v>392</v>
      </c>
      <c r="B2222" s="482"/>
      <c r="C2222" s="482"/>
      <c r="D2222" s="482"/>
      <c r="E2222" s="483"/>
      <c r="F2222" s="49">
        <v>55</v>
      </c>
      <c r="G2222" s="431" t="s">
        <v>2</v>
      </c>
      <c r="H2222" s="63">
        <f>H2224+H2227+H2231+H2235+H2238+H2243+H2247+H2252+H2255+H2260+H2264+H2273+H2276+H2280+H2284+H2287+H2290+H2293+H2296+H2300+H2304+H2308+H2311+H2315+H2268+H2318+H2321+H2324+H2327+H2330+H2333+H2336+H2339+H2342+H2345+H2348+H2351+H2354+H2357+H2360+H2363+H2366+H2369+H2372+H2375+H2378+H2381+H2384+H2387+H2390+H2393+H2396+H2399+H2402+H2405</f>
        <v>178970.5</v>
      </c>
      <c r="I2222" s="49">
        <f>I2224+I2227+I2231+I2235+I2238+I2243+I2247+I2252+I2255+I2260+I2264+I2273+I2276+I2280+I2284+I2287+I2290+I2293+I2296+I2300+I2304+I2308+I2311+I2315+I2268+I2318+I2321+I2324+I2327+I2330+I2333+I2336+I2339+I2342+I2345+I2348+I2351+I2354+I2357+I2360+I2363+I2366+I2369+I2372+I2375+I2378+I2381+I2384+I2387+I2390+I2393+I2396+I2399+I2402+I2405</f>
        <v>7241</v>
      </c>
      <c r="J2222" s="431" t="s">
        <v>2</v>
      </c>
      <c r="K2222" s="50" t="s">
        <v>2</v>
      </c>
      <c r="L2222" s="63">
        <f t="shared" ref="L2222:P2222" si="835">L2224+L2227+L2231+L2235+L2238+L2243+L2247+L2252+L2255+L2260+L2264+L2273+L2276+L2280+L2284+L2287+L2290+L2293+L2296+L2300+L2304+L2308+L2311+L2315+L2268+L2318+L2321+L2324+L2327+L2330+L2333+L2336+L2339+L2342+L2345+L2348+L2351+L2354+L2357+L2360+L2363+L2366+L2369+L2372+L2375+L2378+L2381+L2384+L2387+L2390+L2393+L2396+L2399+L2402+L2405</f>
        <v>141875097.40000001</v>
      </c>
      <c r="M2222" s="63">
        <f t="shared" si="835"/>
        <v>132626907.40000001</v>
      </c>
      <c r="N2222" s="63">
        <f t="shared" si="835"/>
        <v>0</v>
      </c>
      <c r="O2222" s="63">
        <f>O2224+O2227+O2231+O2235+O2238+O2243+O2247+O2252+O2255+O2260+O2264+O2273+O2276+O2280+O2284+O2287+O2290+O2293+O2296+O2300+O2304+O2308+O2311+O2315+O2268+O2318+O2321+O2324+O2327+O2330+O2333+O2336+O2339+O2342+O2345+O2348+O2351+O2354+O2357+O2360+O2363+O2366+O2369+O2372+O2375+O2378+O2381+O2384+O2387+O2390+O2393+O2396+O2399+O2402+O2405+O2223</f>
        <v>8790000</v>
      </c>
      <c r="P2222" s="63">
        <f t="shared" si="835"/>
        <v>462409.5</v>
      </c>
      <c r="Q2222" s="451">
        <f t="shared" si="821"/>
        <v>141879316.90000001</v>
      </c>
    </row>
    <row r="2223" spans="1:17" ht="15.75" customHeight="1">
      <c r="A2223" s="431"/>
      <c r="B2223" s="481" t="s">
        <v>393</v>
      </c>
      <c r="C2223" s="482"/>
      <c r="D2223" s="482"/>
      <c r="E2223" s="482"/>
      <c r="F2223" s="482"/>
      <c r="G2223" s="482"/>
      <c r="H2223" s="482"/>
      <c r="I2223" s="483"/>
      <c r="J2223" s="431" t="s">
        <v>2</v>
      </c>
      <c r="K2223" s="50" t="s">
        <v>2</v>
      </c>
      <c r="L2223" s="403"/>
      <c r="M2223" s="403"/>
      <c r="N2223" s="403"/>
      <c r="O2223" s="403">
        <v>4219.5</v>
      </c>
      <c r="P2223" s="403"/>
      <c r="Q2223" s="451">
        <f t="shared" si="821"/>
        <v>4219.5</v>
      </c>
    </row>
    <row r="2224" spans="1:17" ht="31.5">
      <c r="A2224" s="471">
        <v>1</v>
      </c>
      <c r="B2224" s="62">
        <v>71916000</v>
      </c>
      <c r="C2224" s="211" t="s">
        <v>375</v>
      </c>
      <c r="D2224" s="211" t="s">
        <v>30</v>
      </c>
      <c r="E2224" s="211" t="s">
        <v>243</v>
      </c>
      <c r="F2224" s="46">
        <v>1</v>
      </c>
      <c r="G2224" s="64" t="s">
        <v>38</v>
      </c>
      <c r="H2224" s="453">
        <v>4641.8999999999996</v>
      </c>
      <c r="I2224" s="46">
        <v>106</v>
      </c>
      <c r="J2224" s="423" t="s">
        <v>39</v>
      </c>
      <c r="K2224" s="431" t="s">
        <v>2</v>
      </c>
      <c r="L2224" s="88">
        <f>L2225+L2226</f>
        <v>4255703.96</v>
      </c>
      <c r="M2224" s="88">
        <f t="shared" ref="M2224:P2224" si="836">M2225+M2226</f>
        <v>4255703.96</v>
      </c>
      <c r="N2224" s="88">
        <f t="shared" si="836"/>
        <v>0</v>
      </c>
      <c r="O2224" s="88">
        <f t="shared" si="836"/>
        <v>0</v>
      </c>
      <c r="P2224" s="88">
        <f t="shared" si="836"/>
        <v>0</v>
      </c>
      <c r="Q2224" s="451">
        <f t="shared" si="821"/>
        <v>4255703.96</v>
      </c>
    </row>
    <row r="2225" spans="1:17" ht="47.25">
      <c r="A2225" s="472"/>
      <c r="B2225" s="62">
        <v>71916000</v>
      </c>
      <c r="C2225" s="211" t="s">
        <v>375</v>
      </c>
      <c r="D2225" s="211"/>
      <c r="E2225" s="183"/>
      <c r="F2225" s="46"/>
      <c r="G2225" s="64"/>
      <c r="H2225" s="453"/>
      <c r="I2225" s="46"/>
      <c r="J2225" s="91" t="s">
        <v>241</v>
      </c>
      <c r="K2225" s="104" t="s">
        <v>165</v>
      </c>
      <c r="L2225" s="88">
        <f>M2225</f>
        <v>4166540</v>
      </c>
      <c r="M2225" s="88">
        <v>4166540</v>
      </c>
      <c r="N2225" s="63"/>
      <c r="O2225" s="63"/>
      <c r="P2225" s="63"/>
      <c r="Q2225" s="451">
        <f t="shared" si="821"/>
        <v>4166540</v>
      </c>
    </row>
    <row r="2226" spans="1:17" ht="31.5">
      <c r="A2226" s="473"/>
      <c r="B2226" s="62">
        <v>71916000</v>
      </c>
      <c r="C2226" s="211" t="s">
        <v>375</v>
      </c>
      <c r="D2226" s="211"/>
      <c r="E2226" s="183"/>
      <c r="F2226" s="46"/>
      <c r="G2226" s="64"/>
      <c r="H2226" s="453"/>
      <c r="I2226" s="46"/>
      <c r="J2226" s="423" t="s">
        <v>100</v>
      </c>
      <c r="K2226" s="64" t="s">
        <v>181</v>
      </c>
      <c r="L2226" s="88">
        <f>ROUND((L2225)*2.14%,2)</f>
        <v>89163.96</v>
      </c>
      <c r="M2226" s="451">
        <f t="shared" ref="M2226" si="837">L2226</f>
        <v>89163.96</v>
      </c>
      <c r="N2226" s="63"/>
      <c r="O2226" s="63"/>
      <c r="P2226" s="63"/>
      <c r="Q2226" s="451">
        <f t="shared" si="821"/>
        <v>89163.96</v>
      </c>
    </row>
    <row r="2227" spans="1:17" ht="31.5">
      <c r="A2227" s="474">
        <v>2</v>
      </c>
      <c r="B2227" s="62">
        <v>71916000</v>
      </c>
      <c r="C2227" s="211" t="s">
        <v>375</v>
      </c>
      <c r="D2227" s="211" t="s">
        <v>30</v>
      </c>
      <c r="E2227" s="54" t="s">
        <v>371</v>
      </c>
      <c r="F2227" s="49">
        <v>16</v>
      </c>
      <c r="G2227" s="64" t="s">
        <v>38</v>
      </c>
      <c r="H2227" s="63">
        <v>1073.7</v>
      </c>
      <c r="I2227" s="49">
        <v>42</v>
      </c>
      <c r="J2227" s="423" t="s">
        <v>39</v>
      </c>
      <c r="K2227" s="64" t="s">
        <v>2</v>
      </c>
      <c r="L2227" s="88">
        <f>L2228+L2229+L2230</f>
        <v>1065224.19</v>
      </c>
      <c r="M2227" s="88">
        <f t="shared" ref="M2227:P2227" si="838">M2228+M2229+M2230</f>
        <v>1065224.19</v>
      </c>
      <c r="N2227" s="88">
        <f t="shared" si="838"/>
        <v>0</v>
      </c>
      <c r="O2227" s="88">
        <f t="shared" si="838"/>
        <v>0</v>
      </c>
      <c r="P2227" s="88">
        <f t="shared" si="838"/>
        <v>0</v>
      </c>
      <c r="Q2227" s="451">
        <f t="shared" si="821"/>
        <v>1065224.19</v>
      </c>
    </row>
    <row r="2228" spans="1:17" ht="31.5">
      <c r="A2228" s="475"/>
      <c r="B2228" s="62">
        <v>71916000</v>
      </c>
      <c r="C2228" s="211" t="s">
        <v>375</v>
      </c>
      <c r="D2228" s="211"/>
      <c r="E2228" s="211"/>
      <c r="F2228" s="49"/>
      <c r="G2228" s="64"/>
      <c r="H2228" s="63"/>
      <c r="I2228" s="49"/>
      <c r="J2228" s="423" t="s">
        <v>103</v>
      </c>
      <c r="K2228" s="67" t="s">
        <v>104</v>
      </c>
      <c r="L2228" s="88">
        <f>M2228</f>
        <v>710079</v>
      </c>
      <c r="M2228" s="88">
        <v>710079</v>
      </c>
      <c r="N2228" s="63"/>
      <c r="O2228" s="409"/>
      <c r="P2228" s="63"/>
      <c r="Q2228" s="451">
        <f t="shared" si="821"/>
        <v>710079</v>
      </c>
    </row>
    <row r="2229" spans="1:17" ht="31.5">
      <c r="A2229" s="475"/>
      <c r="B2229" s="62">
        <v>71916000</v>
      </c>
      <c r="C2229" s="211" t="s">
        <v>375</v>
      </c>
      <c r="D2229" s="211"/>
      <c r="E2229" s="211"/>
      <c r="F2229" s="49"/>
      <c r="G2229" s="64"/>
      <c r="H2229" s="63"/>
      <c r="I2229" s="49"/>
      <c r="J2229" s="423" t="s">
        <v>105</v>
      </c>
      <c r="K2229" s="67" t="s">
        <v>106</v>
      </c>
      <c r="L2229" s="88">
        <f t="shared" ref="L2229" si="839">M2229</f>
        <v>332827</v>
      </c>
      <c r="M2229" s="88">
        <v>332827</v>
      </c>
      <c r="N2229" s="63"/>
      <c r="O2229" s="63"/>
      <c r="P2229" s="63"/>
      <c r="Q2229" s="451">
        <f t="shared" si="821"/>
        <v>332827</v>
      </c>
    </row>
    <row r="2230" spans="1:17" ht="31.5">
      <c r="A2230" s="476"/>
      <c r="B2230" s="62">
        <v>71916000</v>
      </c>
      <c r="C2230" s="211" t="s">
        <v>375</v>
      </c>
      <c r="D2230" s="211"/>
      <c r="E2230" s="211"/>
      <c r="F2230" s="49"/>
      <c r="G2230" s="64"/>
      <c r="H2230" s="63"/>
      <c r="I2230" s="49"/>
      <c r="J2230" s="423" t="s">
        <v>100</v>
      </c>
      <c r="K2230" s="64" t="s">
        <v>181</v>
      </c>
      <c r="L2230" s="88">
        <f>ROUND((L2229+L2228)*2.14%,2)</f>
        <v>22318.19</v>
      </c>
      <c r="M2230" s="451">
        <f t="shared" ref="M2230" si="840">L2230</f>
        <v>22318.19</v>
      </c>
      <c r="N2230" s="63"/>
      <c r="O2230" s="63"/>
      <c r="P2230" s="63"/>
      <c r="Q2230" s="451">
        <f t="shared" si="821"/>
        <v>22318.19</v>
      </c>
    </row>
    <row r="2231" spans="1:17" ht="31.5">
      <c r="A2231" s="465">
        <v>3</v>
      </c>
      <c r="B2231" s="65">
        <v>71916000</v>
      </c>
      <c r="C2231" s="211" t="s">
        <v>375</v>
      </c>
      <c r="D2231" s="423" t="s">
        <v>30</v>
      </c>
      <c r="E2231" s="211" t="s">
        <v>253</v>
      </c>
      <c r="F2231" s="49">
        <v>3</v>
      </c>
      <c r="G2231" s="50" t="s">
        <v>38</v>
      </c>
      <c r="H2231" s="63">
        <v>984</v>
      </c>
      <c r="I2231" s="49">
        <v>39</v>
      </c>
      <c r="J2231" s="423" t="s">
        <v>39</v>
      </c>
      <c r="K2231" s="431" t="s">
        <v>2</v>
      </c>
      <c r="L2231" s="88">
        <f>L2232+L2233+L2234</f>
        <v>1328214.26</v>
      </c>
      <c r="M2231" s="88">
        <f t="shared" ref="M2231:P2231" si="841">M2232+M2233+M2234</f>
        <v>1328214.26</v>
      </c>
      <c r="N2231" s="88">
        <f t="shared" si="841"/>
        <v>0</v>
      </c>
      <c r="O2231" s="88">
        <f t="shared" si="841"/>
        <v>0</v>
      </c>
      <c r="P2231" s="88">
        <f t="shared" si="841"/>
        <v>0</v>
      </c>
      <c r="Q2231" s="451">
        <f t="shared" si="821"/>
        <v>1328214.26</v>
      </c>
    </row>
    <row r="2232" spans="1:17" ht="31.5">
      <c r="A2232" s="466"/>
      <c r="B2232" s="65">
        <v>71916000</v>
      </c>
      <c r="C2232" s="211" t="s">
        <v>375</v>
      </c>
      <c r="D2232" s="68"/>
      <c r="E2232" s="68"/>
      <c r="F2232" s="69"/>
      <c r="G2232" s="50"/>
      <c r="H2232" s="451"/>
      <c r="I2232" s="49"/>
      <c r="J2232" s="423" t="s">
        <v>103</v>
      </c>
      <c r="K2232" s="67" t="s">
        <v>104</v>
      </c>
      <c r="L2232" s="88">
        <f>M2232</f>
        <v>541671</v>
      </c>
      <c r="M2232" s="88">
        <v>541671</v>
      </c>
      <c r="N2232" s="403"/>
      <c r="O2232" s="403"/>
      <c r="P2232" s="403"/>
      <c r="Q2232" s="451">
        <f t="shared" si="821"/>
        <v>541671</v>
      </c>
    </row>
    <row r="2233" spans="1:17" ht="31.5">
      <c r="A2233" s="466"/>
      <c r="B2233" s="65">
        <v>71916000</v>
      </c>
      <c r="C2233" s="211" t="s">
        <v>375</v>
      </c>
      <c r="D2233" s="423"/>
      <c r="E2233" s="423"/>
      <c r="F2233" s="49"/>
      <c r="G2233" s="50"/>
      <c r="H2233" s="63"/>
      <c r="I2233" s="49"/>
      <c r="J2233" s="423" t="s">
        <v>105</v>
      </c>
      <c r="K2233" s="67" t="s">
        <v>106</v>
      </c>
      <c r="L2233" s="88">
        <f t="shared" ref="L2233" si="842">M2233</f>
        <v>758715</v>
      </c>
      <c r="M2233" s="88">
        <v>758715</v>
      </c>
      <c r="N2233" s="88"/>
      <c r="O2233" s="88"/>
      <c r="P2233" s="88"/>
      <c r="Q2233" s="451">
        <f t="shared" si="821"/>
        <v>758715</v>
      </c>
    </row>
    <row r="2234" spans="1:17" ht="31.5">
      <c r="A2234" s="467"/>
      <c r="B2234" s="65">
        <v>71916000</v>
      </c>
      <c r="C2234" s="211" t="s">
        <v>375</v>
      </c>
      <c r="D2234" s="423"/>
      <c r="E2234" s="423"/>
      <c r="F2234" s="49"/>
      <c r="G2234" s="50"/>
      <c r="H2234" s="63"/>
      <c r="I2234" s="49"/>
      <c r="J2234" s="423" t="s">
        <v>100</v>
      </c>
      <c r="K2234" s="64" t="s">
        <v>181</v>
      </c>
      <c r="L2234" s="88">
        <f>ROUND((L2233+L2232)*2.14%,2)</f>
        <v>27828.26</v>
      </c>
      <c r="M2234" s="451">
        <f t="shared" ref="M2234" si="843">L2234</f>
        <v>27828.26</v>
      </c>
      <c r="N2234" s="88"/>
      <c r="O2234" s="88"/>
      <c r="P2234" s="88"/>
      <c r="Q2234" s="451">
        <f t="shared" si="821"/>
        <v>27828.26</v>
      </c>
    </row>
    <row r="2235" spans="1:17" ht="31.5">
      <c r="A2235" s="465">
        <v>4</v>
      </c>
      <c r="B2235" s="65">
        <v>71916000</v>
      </c>
      <c r="C2235" s="211" t="s">
        <v>375</v>
      </c>
      <c r="D2235" s="423" t="s">
        <v>30</v>
      </c>
      <c r="E2235" s="211" t="s">
        <v>253</v>
      </c>
      <c r="F2235" s="49">
        <v>18</v>
      </c>
      <c r="G2235" s="50" t="s">
        <v>38</v>
      </c>
      <c r="H2235" s="63">
        <v>2530.6</v>
      </c>
      <c r="I2235" s="49">
        <v>98</v>
      </c>
      <c r="J2235" s="423" t="s">
        <v>39</v>
      </c>
      <c r="K2235" s="431" t="s">
        <v>2</v>
      </c>
      <c r="L2235" s="88">
        <f>L2236+L2237</f>
        <v>3746219.42</v>
      </c>
      <c r="M2235" s="88">
        <f t="shared" ref="M2235:P2235" si="844">M2236+M2237</f>
        <v>3746219.42</v>
      </c>
      <c r="N2235" s="88">
        <f t="shared" si="844"/>
        <v>0</v>
      </c>
      <c r="O2235" s="88">
        <f t="shared" si="844"/>
        <v>0</v>
      </c>
      <c r="P2235" s="88">
        <f t="shared" si="844"/>
        <v>0</v>
      </c>
      <c r="Q2235" s="451">
        <f t="shared" si="821"/>
        <v>3746219.42</v>
      </c>
    </row>
    <row r="2236" spans="1:17" ht="47.25">
      <c r="A2236" s="466"/>
      <c r="B2236" s="65">
        <v>71916000</v>
      </c>
      <c r="C2236" s="211" t="s">
        <v>375</v>
      </c>
      <c r="D2236" s="68"/>
      <c r="E2236" s="68"/>
      <c r="F2236" s="69"/>
      <c r="G2236" s="50"/>
      <c r="H2236" s="451"/>
      <c r="I2236" s="49"/>
      <c r="J2236" s="91" t="s">
        <v>241</v>
      </c>
      <c r="K2236" s="104" t="s">
        <v>165</v>
      </c>
      <c r="L2236" s="88">
        <f>M2236</f>
        <v>3667730</v>
      </c>
      <c r="M2236" s="88">
        <v>3667730</v>
      </c>
      <c r="N2236" s="403"/>
      <c r="O2236" s="403"/>
      <c r="P2236" s="403"/>
      <c r="Q2236" s="451">
        <f t="shared" si="821"/>
        <v>3667730</v>
      </c>
    </row>
    <row r="2237" spans="1:17" ht="31.5">
      <c r="A2237" s="467"/>
      <c r="B2237" s="65">
        <v>71916000</v>
      </c>
      <c r="C2237" s="211" t="s">
        <v>375</v>
      </c>
      <c r="D2237" s="68"/>
      <c r="E2237" s="68"/>
      <c r="F2237" s="69"/>
      <c r="G2237" s="50"/>
      <c r="H2237" s="451"/>
      <c r="I2237" s="49"/>
      <c r="J2237" s="423" t="s">
        <v>100</v>
      </c>
      <c r="K2237" s="64" t="s">
        <v>181</v>
      </c>
      <c r="L2237" s="88">
        <f>ROUND((L2236)*2.14%,2)</f>
        <v>78489.42</v>
      </c>
      <c r="M2237" s="451">
        <f t="shared" ref="M2237" si="845">L2237</f>
        <v>78489.42</v>
      </c>
      <c r="N2237" s="403"/>
      <c r="O2237" s="403"/>
      <c r="P2237" s="403"/>
      <c r="Q2237" s="451">
        <f t="shared" si="821"/>
        <v>78489.42</v>
      </c>
    </row>
    <row r="2238" spans="1:17" ht="31.5">
      <c r="A2238" s="471">
        <v>5</v>
      </c>
      <c r="B2238" s="62">
        <v>71916000</v>
      </c>
      <c r="C2238" s="211" t="s">
        <v>375</v>
      </c>
      <c r="D2238" s="211" t="s">
        <v>30</v>
      </c>
      <c r="E2238" s="211" t="s">
        <v>253</v>
      </c>
      <c r="F2238" s="46">
        <v>43</v>
      </c>
      <c r="G2238" s="64" t="s">
        <v>38</v>
      </c>
      <c r="H2238" s="453">
        <v>3662.5</v>
      </c>
      <c r="I2238" s="46">
        <v>159</v>
      </c>
      <c r="J2238" s="423" t="s">
        <v>39</v>
      </c>
      <c r="K2238" s="64" t="s">
        <v>2</v>
      </c>
      <c r="L2238" s="88">
        <f>L2239+L2240+L2241+L2242</f>
        <v>5876091.7300000004</v>
      </c>
      <c r="M2238" s="88">
        <f t="shared" ref="M2238:P2238" si="846">M2239+M2240+M2241+M2242</f>
        <v>5876091.7300000004</v>
      </c>
      <c r="N2238" s="88">
        <f t="shared" si="846"/>
        <v>0</v>
      </c>
      <c r="O2238" s="88">
        <f t="shared" si="846"/>
        <v>0</v>
      </c>
      <c r="P2238" s="88">
        <f t="shared" si="846"/>
        <v>0</v>
      </c>
      <c r="Q2238" s="451">
        <f t="shared" ref="Q2238:Q2301" si="847">M2238+N2238+O2238+P2238</f>
        <v>5876091.7300000004</v>
      </c>
    </row>
    <row r="2239" spans="1:17" ht="31.5">
      <c r="A2239" s="472"/>
      <c r="B2239" s="62">
        <v>71916000</v>
      </c>
      <c r="C2239" s="211" t="s">
        <v>375</v>
      </c>
      <c r="D2239" s="211"/>
      <c r="E2239" s="183"/>
      <c r="F2239" s="46"/>
      <c r="G2239" s="64"/>
      <c r="H2239" s="453"/>
      <c r="I2239" s="46"/>
      <c r="J2239" s="423" t="s">
        <v>103</v>
      </c>
      <c r="K2239" s="67" t="s">
        <v>104</v>
      </c>
      <c r="L2239" s="88">
        <f>M2239</f>
        <v>2132748</v>
      </c>
      <c r="M2239" s="88">
        <v>2132748</v>
      </c>
      <c r="N2239" s="63"/>
      <c r="O2239" s="63"/>
      <c r="P2239" s="63"/>
      <c r="Q2239" s="451">
        <f t="shared" si="847"/>
        <v>2132748</v>
      </c>
    </row>
    <row r="2240" spans="1:17" ht="31.5">
      <c r="A2240" s="472"/>
      <c r="B2240" s="62">
        <v>71916000</v>
      </c>
      <c r="C2240" s="211" t="s">
        <v>375</v>
      </c>
      <c r="D2240" s="211"/>
      <c r="E2240" s="183"/>
      <c r="F2240" s="46"/>
      <c r="G2240" s="64"/>
      <c r="H2240" s="453"/>
      <c r="I2240" s="46"/>
      <c r="J2240" s="423" t="s">
        <v>105</v>
      </c>
      <c r="K2240" s="67" t="s">
        <v>106</v>
      </c>
      <c r="L2240" s="88">
        <f t="shared" ref="L2240:L2241" si="848">M2240</f>
        <v>2902071</v>
      </c>
      <c r="M2240" s="88">
        <v>2902071</v>
      </c>
      <c r="N2240" s="63"/>
      <c r="O2240" s="63"/>
      <c r="P2240" s="63"/>
      <c r="Q2240" s="451">
        <f t="shared" si="847"/>
        <v>2902071</v>
      </c>
    </row>
    <row r="2241" spans="1:17" ht="31.5">
      <c r="A2241" s="472"/>
      <c r="B2241" s="62">
        <v>71916000</v>
      </c>
      <c r="C2241" s="211" t="s">
        <v>375</v>
      </c>
      <c r="D2241" s="68"/>
      <c r="E2241" s="68"/>
      <c r="F2241" s="69"/>
      <c r="G2241" s="50"/>
      <c r="H2241" s="451"/>
      <c r="I2241" s="49"/>
      <c r="J2241" s="423" t="s">
        <v>101</v>
      </c>
      <c r="K2241" s="67" t="s">
        <v>102</v>
      </c>
      <c r="L2241" s="88">
        <f t="shared" si="848"/>
        <v>718159</v>
      </c>
      <c r="M2241" s="88">
        <v>718159</v>
      </c>
      <c r="N2241" s="403"/>
      <c r="O2241" s="403"/>
      <c r="P2241" s="403"/>
      <c r="Q2241" s="451">
        <f t="shared" si="847"/>
        <v>718159</v>
      </c>
    </row>
    <row r="2242" spans="1:17" ht="31.5">
      <c r="A2242" s="473"/>
      <c r="B2242" s="62">
        <v>71916000</v>
      </c>
      <c r="C2242" s="211" t="s">
        <v>375</v>
      </c>
      <c r="D2242" s="68"/>
      <c r="E2242" s="68"/>
      <c r="F2242" s="69"/>
      <c r="G2242" s="50"/>
      <c r="H2242" s="451"/>
      <c r="I2242" s="49"/>
      <c r="J2242" s="423" t="s">
        <v>100</v>
      </c>
      <c r="K2242" s="64" t="s">
        <v>181</v>
      </c>
      <c r="L2242" s="88">
        <f>ROUND((L2241+L2240+L2239)*2.14%,2)</f>
        <v>123113.73</v>
      </c>
      <c r="M2242" s="451">
        <f t="shared" ref="M2242" si="849">L2242</f>
        <v>123113.73</v>
      </c>
      <c r="N2242" s="403"/>
      <c r="O2242" s="403"/>
      <c r="P2242" s="403"/>
      <c r="Q2242" s="451">
        <f t="shared" si="847"/>
        <v>123113.73</v>
      </c>
    </row>
    <row r="2243" spans="1:17" ht="31.5">
      <c r="A2243" s="465">
        <v>6</v>
      </c>
      <c r="B2243" s="65">
        <v>71916000</v>
      </c>
      <c r="C2243" s="211" t="s">
        <v>375</v>
      </c>
      <c r="D2243" s="423" t="s">
        <v>30</v>
      </c>
      <c r="E2243" s="211" t="s">
        <v>253</v>
      </c>
      <c r="F2243" s="49">
        <v>47</v>
      </c>
      <c r="G2243" s="50" t="s">
        <v>38</v>
      </c>
      <c r="H2243" s="63">
        <v>1804.4</v>
      </c>
      <c r="I2243" s="49">
        <v>80</v>
      </c>
      <c r="J2243" s="423" t="s">
        <v>39</v>
      </c>
      <c r="K2243" s="422" t="s">
        <v>2</v>
      </c>
      <c r="L2243" s="88">
        <f>L2244+L2245+L2246</f>
        <v>2862849.38</v>
      </c>
      <c r="M2243" s="88">
        <f t="shared" ref="M2243:P2243" si="850">M2244+M2245+M2246</f>
        <v>2862849.38</v>
      </c>
      <c r="N2243" s="88">
        <f t="shared" si="850"/>
        <v>0</v>
      </c>
      <c r="O2243" s="88">
        <f t="shared" si="850"/>
        <v>0</v>
      </c>
      <c r="P2243" s="88">
        <f t="shared" si="850"/>
        <v>0</v>
      </c>
      <c r="Q2243" s="451">
        <f t="shared" si="847"/>
        <v>2862849.38</v>
      </c>
    </row>
    <row r="2244" spans="1:17" ht="31.5">
      <c r="A2244" s="466"/>
      <c r="B2244" s="65">
        <v>71916000</v>
      </c>
      <c r="C2244" s="211" t="s">
        <v>375</v>
      </c>
      <c r="D2244" s="423"/>
      <c r="E2244" s="423"/>
      <c r="F2244" s="49"/>
      <c r="G2244" s="50"/>
      <c r="H2244" s="63"/>
      <c r="I2244" s="49"/>
      <c r="J2244" s="423" t="s">
        <v>103</v>
      </c>
      <c r="K2244" s="67" t="s">
        <v>104</v>
      </c>
      <c r="L2244" s="88">
        <f>M2244</f>
        <v>1201611</v>
      </c>
      <c r="M2244" s="88">
        <v>1201611</v>
      </c>
      <c r="N2244" s="88"/>
      <c r="O2244" s="88"/>
      <c r="P2244" s="88"/>
      <c r="Q2244" s="451">
        <f t="shared" si="847"/>
        <v>1201611</v>
      </c>
    </row>
    <row r="2245" spans="1:17" ht="31.5">
      <c r="A2245" s="466"/>
      <c r="B2245" s="65">
        <v>71916000</v>
      </c>
      <c r="C2245" s="211" t="s">
        <v>375</v>
      </c>
      <c r="D2245" s="68"/>
      <c r="E2245" s="68"/>
      <c r="F2245" s="69"/>
      <c r="G2245" s="50"/>
      <c r="H2245" s="451"/>
      <c r="I2245" s="49"/>
      <c r="J2245" s="423" t="s">
        <v>105</v>
      </c>
      <c r="K2245" s="67" t="s">
        <v>106</v>
      </c>
      <c r="L2245" s="88">
        <f t="shared" ref="L2245" si="851">M2245</f>
        <v>1601257</v>
      </c>
      <c r="M2245" s="88">
        <v>1601257</v>
      </c>
      <c r="N2245" s="403"/>
      <c r="O2245" s="403"/>
      <c r="P2245" s="403"/>
      <c r="Q2245" s="451">
        <f t="shared" si="847"/>
        <v>1601257</v>
      </c>
    </row>
    <row r="2246" spans="1:17" ht="31.5">
      <c r="A2246" s="420"/>
      <c r="B2246" s="65">
        <v>71916000</v>
      </c>
      <c r="C2246" s="211" t="s">
        <v>375</v>
      </c>
      <c r="D2246" s="68"/>
      <c r="E2246" s="68"/>
      <c r="F2246" s="69"/>
      <c r="G2246" s="50"/>
      <c r="H2246" s="451"/>
      <c r="I2246" s="49"/>
      <c r="J2246" s="423" t="s">
        <v>100</v>
      </c>
      <c r="K2246" s="64" t="s">
        <v>181</v>
      </c>
      <c r="L2246" s="88">
        <f>ROUND((L2245+L2244)*2.14%,2)</f>
        <v>59981.38</v>
      </c>
      <c r="M2246" s="451">
        <f t="shared" ref="M2246" si="852">L2246</f>
        <v>59981.38</v>
      </c>
      <c r="N2246" s="403"/>
      <c r="O2246" s="403"/>
      <c r="P2246" s="403"/>
      <c r="Q2246" s="451">
        <f t="shared" si="847"/>
        <v>59981.38</v>
      </c>
    </row>
    <row r="2247" spans="1:17" ht="31.5">
      <c r="A2247" s="471">
        <v>7</v>
      </c>
      <c r="B2247" s="62">
        <v>71916000</v>
      </c>
      <c r="C2247" s="211" t="s">
        <v>375</v>
      </c>
      <c r="D2247" s="211" t="s">
        <v>30</v>
      </c>
      <c r="E2247" s="211" t="s">
        <v>253</v>
      </c>
      <c r="F2247" s="46">
        <v>48</v>
      </c>
      <c r="G2247" s="64" t="s">
        <v>38</v>
      </c>
      <c r="H2247" s="453">
        <v>3750</v>
      </c>
      <c r="I2247" s="46">
        <v>156</v>
      </c>
      <c r="J2247" s="423" t="s">
        <v>39</v>
      </c>
      <c r="K2247" s="64" t="s">
        <v>2</v>
      </c>
      <c r="L2247" s="88">
        <f>L2248+L2249+L2250+L2251</f>
        <v>9989472.2799999993</v>
      </c>
      <c r="M2247" s="88">
        <f t="shared" ref="M2247:P2247" si="853">M2248+M2249+M2250+M2251</f>
        <v>9989472.2799999993</v>
      </c>
      <c r="N2247" s="88">
        <f t="shared" si="853"/>
        <v>0</v>
      </c>
      <c r="O2247" s="88">
        <f t="shared" si="853"/>
        <v>0</v>
      </c>
      <c r="P2247" s="88">
        <f t="shared" si="853"/>
        <v>0</v>
      </c>
      <c r="Q2247" s="451">
        <f t="shared" si="847"/>
        <v>9989472.2799999993</v>
      </c>
    </row>
    <row r="2248" spans="1:17" ht="31.5">
      <c r="A2248" s="472"/>
      <c r="B2248" s="62">
        <v>71916000</v>
      </c>
      <c r="C2248" s="211" t="s">
        <v>375</v>
      </c>
      <c r="D2248" s="211"/>
      <c r="E2248" s="211"/>
      <c r="F2248" s="49"/>
      <c r="G2248" s="64"/>
      <c r="H2248" s="63"/>
      <c r="I2248" s="49"/>
      <c r="J2248" s="423" t="s">
        <v>103</v>
      </c>
      <c r="K2248" s="67" t="s">
        <v>104</v>
      </c>
      <c r="L2248" s="88">
        <f>M2248</f>
        <v>2472240</v>
      </c>
      <c r="M2248" s="88">
        <v>2472240</v>
      </c>
      <c r="N2248" s="63"/>
      <c r="O2248" s="63"/>
      <c r="P2248" s="63"/>
      <c r="Q2248" s="451">
        <f t="shared" si="847"/>
        <v>2472240</v>
      </c>
    </row>
    <row r="2249" spans="1:17" ht="31.5">
      <c r="A2249" s="472"/>
      <c r="B2249" s="62">
        <v>71916000</v>
      </c>
      <c r="C2249" s="211" t="s">
        <v>375</v>
      </c>
      <c r="D2249" s="211"/>
      <c r="E2249" s="211"/>
      <c r="F2249" s="49"/>
      <c r="G2249" s="64"/>
      <c r="H2249" s="63"/>
      <c r="I2249" s="49"/>
      <c r="J2249" s="423" t="s">
        <v>105</v>
      </c>
      <c r="K2249" s="67" t="s">
        <v>106</v>
      </c>
      <c r="L2249" s="88">
        <f t="shared" ref="L2249" si="854">M2249</f>
        <v>3294490</v>
      </c>
      <c r="M2249" s="88">
        <v>3294490</v>
      </c>
      <c r="N2249" s="63"/>
      <c r="O2249" s="63"/>
      <c r="P2249" s="63"/>
      <c r="Q2249" s="451">
        <f t="shared" si="847"/>
        <v>3294490</v>
      </c>
    </row>
    <row r="2250" spans="1:17" ht="31.5">
      <c r="A2250" s="472"/>
      <c r="B2250" s="62">
        <v>71916000</v>
      </c>
      <c r="C2250" s="211" t="s">
        <v>375</v>
      </c>
      <c r="D2250" s="68"/>
      <c r="E2250" s="68"/>
      <c r="F2250" s="69"/>
      <c r="G2250" s="50"/>
      <c r="H2250" s="451"/>
      <c r="I2250" s="49"/>
      <c r="J2250" s="423" t="s">
        <v>101</v>
      </c>
      <c r="K2250" s="67" t="s">
        <v>102</v>
      </c>
      <c r="L2250" s="88">
        <v>4013446.5</v>
      </c>
      <c r="M2250" s="88">
        <v>4013446.5</v>
      </c>
      <c r="N2250" s="403"/>
      <c r="O2250" s="403"/>
      <c r="P2250" s="403"/>
      <c r="Q2250" s="451">
        <f t="shared" si="847"/>
        <v>4013446.5</v>
      </c>
    </row>
    <row r="2251" spans="1:17" ht="31.5">
      <c r="A2251" s="473"/>
      <c r="B2251" s="62">
        <v>71916000</v>
      </c>
      <c r="C2251" s="211" t="s">
        <v>375</v>
      </c>
      <c r="D2251" s="68"/>
      <c r="E2251" s="68"/>
      <c r="F2251" s="69"/>
      <c r="G2251" s="50"/>
      <c r="H2251" s="451"/>
      <c r="I2251" s="49"/>
      <c r="J2251" s="423" t="s">
        <v>100</v>
      </c>
      <c r="K2251" s="64" t="s">
        <v>181</v>
      </c>
      <c r="L2251" s="88">
        <f>ROUND((L2250+L2249+L2248)*2.14%,2)</f>
        <v>209295.78</v>
      </c>
      <c r="M2251" s="451">
        <f t="shared" ref="M2251" si="855">L2251</f>
        <v>209295.78</v>
      </c>
      <c r="N2251" s="403"/>
      <c r="O2251" s="403"/>
      <c r="P2251" s="403"/>
      <c r="Q2251" s="451">
        <f t="shared" si="847"/>
        <v>209295.78</v>
      </c>
    </row>
    <row r="2252" spans="1:17" ht="31.5">
      <c r="A2252" s="471">
        <v>8</v>
      </c>
      <c r="B2252" s="62">
        <v>71916000</v>
      </c>
      <c r="C2252" s="211" t="s">
        <v>375</v>
      </c>
      <c r="D2252" s="211" t="s">
        <v>30</v>
      </c>
      <c r="E2252" s="211" t="s">
        <v>92</v>
      </c>
      <c r="F2252" s="64" t="s">
        <v>175</v>
      </c>
      <c r="G2252" s="64" t="s">
        <v>38</v>
      </c>
      <c r="H2252" s="63">
        <v>4382.3999999999996</v>
      </c>
      <c r="I2252" s="49">
        <v>187</v>
      </c>
      <c r="J2252" s="423" t="s">
        <v>39</v>
      </c>
      <c r="K2252" s="431" t="s">
        <v>2</v>
      </c>
      <c r="L2252" s="88">
        <f>L2253+L2254</f>
        <v>1298832.67</v>
      </c>
      <c r="M2252" s="88">
        <f t="shared" ref="M2252:P2252" si="856">M2253+M2254</f>
        <v>1298832.67</v>
      </c>
      <c r="N2252" s="88">
        <f t="shared" si="856"/>
        <v>0</v>
      </c>
      <c r="O2252" s="88">
        <f t="shared" si="856"/>
        <v>0</v>
      </c>
      <c r="P2252" s="88">
        <f t="shared" si="856"/>
        <v>0</v>
      </c>
      <c r="Q2252" s="451">
        <f t="shared" si="847"/>
        <v>1298832.67</v>
      </c>
    </row>
    <row r="2253" spans="1:17" ht="31.5">
      <c r="A2253" s="472"/>
      <c r="B2253" s="62">
        <v>71916000</v>
      </c>
      <c r="C2253" s="211" t="s">
        <v>375</v>
      </c>
      <c r="D2253" s="211"/>
      <c r="E2253" s="211"/>
      <c r="F2253" s="49"/>
      <c r="G2253" s="64"/>
      <c r="H2253" s="63"/>
      <c r="I2253" s="49"/>
      <c r="J2253" s="423" t="s">
        <v>101</v>
      </c>
      <c r="K2253" s="67" t="s">
        <v>102</v>
      </c>
      <c r="L2253" s="88">
        <f>M2253</f>
        <v>1271620</v>
      </c>
      <c r="M2253" s="88">
        <v>1271620</v>
      </c>
      <c r="N2253" s="63"/>
      <c r="O2253" s="63"/>
      <c r="P2253" s="63"/>
      <c r="Q2253" s="451">
        <f t="shared" si="847"/>
        <v>1271620</v>
      </c>
    </row>
    <row r="2254" spans="1:17" ht="31.5">
      <c r="A2254" s="473"/>
      <c r="B2254" s="62">
        <v>71916000</v>
      </c>
      <c r="C2254" s="211" t="s">
        <v>375</v>
      </c>
      <c r="D2254" s="211"/>
      <c r="E2254" s="211"/>
      <c r="F2254" s="49"/>
      <c r="G2254" s="64"/>
      <c r="H2254" s="63"/>
      <c r="I2254" s="49"/>
      <c r="J2254" s="423" t="s">
        <v>100</v>
      </c>
      <c r="K2254" s="64" t="s">
        <v>181</v>
      </c>
      <c r="L2254" s="88">
        <f>ROUND((L2253)*2.14%,2)</f>
        <v>27212.67</v>
      </c>
      <c r="M2254" s="451">
        <f t="shared" ref="M2254" si="857">L2254</f>
        <v>27212.67</v>
      </c>
      <c r="N2254" s="63"/>
      <c r="O2254" s="63"/>
      <c r="P2254" s="63"/>
      <c r="Q2254" s="451">
        <f t="shared" si="847"/>
        <v>27212.67</v>
      </c>
    </row>
    <row r="2255" spans="1:17" ht="31.5">
      <c r="A2255" s="465">
        <v>9</v>
      </c>
      <c r="B2255" s="65">
        <v>71916000</v>
      </c>
      <c r="C2255" s="211" t="s">
        <v>375</v>
      </c>
      <c r="D2255" s="423" t="s">
        <v>30</v>
      </c>
      <c r="E2255" s="423" t="s">
        <v>176</v>
      </c>
      <c r="F2255" s="49">
        <v>10</v>
      </c>
      <c r="G2255" s="50" t="s">
        <v>38</v>
      </c>
      <c r="H2255" s="63">
        <v>10853</v>
      </c>
      <c r="I2255" s="49">
        <v>464</v>
      </c>
      <c r="J2255" s="423" t="s">
        <v>39</v>
      </c>
      <c r="K2255" s="431" t="s">
        <v>2</v>
      </c>
      <c r="L2255" s="88">
        <f>L2256+L2257+L2258+L2259</f>
        <v>36521066.049999997</v>
      </c>
      <c r="M2255" s="88">
        <f t="shared" ref="M2255:P2255" si="858">M2256+M2257+M2258+M2259</f>
        <v>36521066.049999997</v>
      </c>
      <c r="N2255" s="88">
        <f t="shared" si="858"/>
        <v>0</v>
      </c>
      <c r="O2255" s="88">
        <f t="shared" si="858"/>
        <v>0</v>
      </c>
      <c r="P2255" s="88">
        <f t="shared" si="858"/>
        <v>0</v>
      </c>
      <c r="Q2255" s="451">
        <f t="shared" si="847"/>
        <v>36521066.049999997</v>
      </c>
    </row>
    <row r="2256" spans="1:17" ht="31.5">
      <c r="A2256" s="466"/>
      <c r="B2256" s="65">
        <v>71916000</v>
      </c>
      <c r="C2256" s="211" t="s">
        <v>375</v>
      </c>
      <c r="D2256" s="68"/>
      <c r="E2256" s="68"/>
      <c r="F2256" s="69"/>
      <c r="G2256" s="50"/>
      <c r="H2256" s="451"/>
      <c r="I2256" s="49"/>
      <c r="J2256" s="423" t="s">
        <v>103</v>
      </c>
      <c r="K2256" s="67" t="s">
        <v>104</v>
      </c>
      <c r="L2256" s="88">
        <f>M2256</f>
        <v>7235739</v>
      </c>
      <c r="M2256" s="88">
        <v>7235739</v>
      </c>
      <c r="N2256" s="403"/>
      <c r="O2256" s="403"/>
      <c r="P2256" s="403"/>
      <c r="Q2256" s="451">
        <f t="shared" si="847"/>
        <v>7235739</v>
      </c>
    </row>
    <row r="2257" spans="1:19" ht="31.5">
      <c r="A2257" s="466"/>
      <c r="B2257" s="65">
        <v>71916000</v>
      </c>
      <c r="C2257" s="211" t="s">
        <v>375</v>
      </c>
      <c r="D2257" s="423"/>
      <c r="E2257" s="423"/>
      <c r="F2257" s="49"/>
      <c r="G2257" s="50"/>
      <c r="H2257" s="63"/>
      <c r="I2257" s="49"/>
      <c r="J2257" s="423" t="s">
        <v>105</v>
      </c>
      <c r="K2257" s="67" t="s">
        <v>106</v>
      </c>
      <c r="L2257" s="88">
        <f t="shared" ref="L2257" si="859">M2257</f>
        <v>9642294</v>
      </c>
      <c r="M2257" s="88">
        <v>9642294</v>
      </c>
      <c r="N2257" s="88"/>
      <c r="O2257" s="88"/>
      <c r="P2257" s="88"/>
      <c r="Q2257" s="451">
        <f t="shared" si="847"/>
        <v>9642294</v>
      </c>
    </row>
    <row r="2258" spans="1:19" ht="31.5">
      <c r="A2258" s="466"/>
      <c r="B2258" s="65">
        <v>71916000</v>
      </c>
      <c r="C2258" s="211" t="s">
        <v>375</v>
      </c>
      <c r="D2258" s="423"/>
      <c r="E2258" s="423"/>
      <c r="F2258" s="49"/>
      <c r="G2258" s="50"/>
      <c r="H2258" s="63"/>
      <c r="I2258" s="49"/>
      <c r="J2258" s="423" t="s">
        <v>101</v>
      </c>
      <c r="K2258" s="67" t="s">
        <v>102</v>
      </c>
      <c r="L2258" s="88">
        <v>18877857</v>
      </c>
      <c r="M2258" s="88">
        <v>18877857</v>
      </c>
      <c r="N2258" s="88"/>
      <c r="O2258" s="88"/>
      <c r="P2258" s="88"/>
      <c r="Q2258" s="451">
        <f t="shared" si="847"/>
        <v>18877857</v>
      </c>
    </row>
    <row r="2259" spans="1:19" ht="31.5">
      <c r="A2259" s="467"/>
      <c r="B2259" s="65">
        <v>71916000</v>
      </c>
      <c r="C2259" s="211" t="s">
        <v>375</v>
      </c>
      <c r="D2259" s="423"/>
      <c r="E2259" s="423"/>
      <c r="F2259" s="49"/>
      <c r="G2259" s="50"/>
      <c r="H2259" s="63"/>
      <c r="I2259" s="49"/>
      <c r="J2259" s="423" t="s">
        <v>100</v>
      </c>
      <c r="K2259" s="64" t="s">
        <v>181</v>
      </c>
      <c r="L2259" s="88">
        <f>ROUND((L2258+L2257+L2256)*2.14%,2)</f>
        <v>765176.05</v>
      </c>
      <c r="M2259" s="451">
        <f t="shared" ref="M2259" si="860">L2259</f>
        <v>765176.05</v>
      </c>
      <c r="N2259" s="88"/>
      <c r="O2259" s="88"/>
      <c r="P2259" s="88"/>
      <c r="Q2259" s="451">
        <f t="shared" si="847"/>
        <v>765176.05</v>
      </c>
    </row>
    <row r="2260" spans="1:19" ht="31.5">
      <c r="A2260" s="465">
        <v>10</v>
      </c>
      <c r="B2260" s="65">
        <v>71916000</v>
      </c>
      <c r="C2260" s="211" t="s">
        <v>375</v>
      </c>
      <c r="D2260" s="423" t="s">
        <v>30</v>
      </c>
      <c r="E2260" s="423" t="s">
        <v>244</v>
      </c>
      <c r="F2260" s="49">
        <v>3</v>
      </c>
      <c r="G2260" s="50" t="s">
        <v>38</v>
      </c>
      <c r="H2260" s="63">
        <v>1077.0999999999999</v>
      </c>
      <c r="I2260" s="49">
        <v>23</v>
      </c>
      <c r="J2260" s="423" t="s">
        <v>39</v>
      </c>
      <c r="K2260" s="431" t="s">
        <v>2</v>
      </c>
      <c r="L2260" s="88">
        <f>L2261+L2262+L2263</f>
        <v>1339152.43</v>
      </c>
      <c r="M2260" s="88">
        <f t="shared" ref="M2260:P2260" si="861">M2261+M2262+M2263</f>
        <v>1339152.43</v>
      </c>
      <c r="N2260" s="88">
        <f t="shared" si="861"/>
        <v>0</v>
      </c>
      <c r="O2260" s="88">
        <f t="shared" si="861"/>
        <v>0</v>
      </c>
      <c r="P2260" s="88">
        <f t="shared" si="861"/>
        <v>0</v>
      </c>
      <c r="Q2260" s="451">
        <f t="shared" si="847"/>
        <v>1339152.43</v>
      </c>
    </row>
    <row r="2261" spans="1:19" ht="31.5">
      <c r="A2261" s="466"/>
      <c r="B2261" s="65">
        <v>71916000</v>
      </c>
      <c r="C2261" s="211" t="s">
        <v>375</v>
      </c>
      <c r="D2261" s="68"/>
      <c r="E2261" s="68"/>
      <c r="F2261" s="69"/>
      <c r="G2261" s="50"/>
      <c r="H2261" s="451"/>
      <c r="I2261" s="49"/>
      <c r="J2261" s="423" t="s">
        <v>103</v>
      </c>
      <c r="K2261" s="67" t="s">
        <v>104</v>
      </c>
      <c r="L2261" s="88">
        <f>M2261</f>
        <v>546132</v>
      </c>
      <c r="M2261" s="88">
        <v>546132</v>
      </c>
      <c r="N2261" s="403"/>
      <c r="O2261" s="403"/>
      <c r="P2261" s="403"/>
      <c r="Q2261" s="451">
        <f t="shared" si="847"/>
        <v>546132</v>
      </c>
    </row>
    <row r="2262" spans="1:19" ht="31.5">
      <c r="A2262" s="466"/>
      <c r="B2262" s="65">
        <v>71916000</v>
      </c>
      <c r="C2262" s="211" t="s">
        <v>375</v>
      </c>
      <c r="D2262" s="423"/>
      <c r="E2262" s="423"/>
      <c r="F2262" s="49"/>
      <c r="G2262" s="50"/>
      <c r="H2262" s="63"/>
      <c r="I2262" s="49"/>
      <c r="J2262" s="423" t="s">
        <v>105</v>
      </c>
      <c r="K2262" s="67" t="s">
        <v>106</v>
      </c>
      <c r="L2262" s="88">
        <f t="shared" ref="L2262" si="862">M2262</f>
        <v>764963</v>
      </c>
      <c r="M2262" s="88">
        <v>764963</v>
      </c>
      <c r="N2262" s="88"/>
      <c r="O2262" s="88"/>
      <c r="P2262" s="88"/>
      <c r="Q2262" s="451">
        <f t="shared" si="847"/>
        <v>764963</v>
      </c>
    </row>
    <row r="2263" spans="1:19" ht="31.5">
      <c r="A2263" s="421"/>
      <c r="B2263" s="65">
        <v>71916000</v>
      </c>
      <c r="C2263" s="211" t="s">
        <v>375</v>
      </c>
      <c r="D2263" s="423"/>
      <c r="E2263" s="423"/>
      <c r="F2263" s="49"/>
      <c r="G2263" s="50"/>
      <c r="H2263" s="63"/>
      <c r="I2263" s="49"/>
      <c r="J2263" s="423" t="s">
        <v>100</v>
      </c>
      <c r="K2263" s="64" t="s">
        <v>181</v>
      </c>
      <c r="L2263" s="88">
        <f>ROUND((L2262+L2261)*2.14%,2)</f>
        <v>28057.43</v>
      </c>
      <c r="M2263" s="451">
        <f t="shared" ref="M2263" si="863">L2263</f>
        <v>28057.43</v>
      </c>
      <c r="N2263" s="88"/>
      <c r="O2263" s="88"/>
      <c r="P2263" s="88"/>
      <c r="Q2263" s="451">
        <f t="shared" si="847"/>
        <v>28057.43</v>
      </c>
    </row>
    <row r="2264" spans="1:19" ht="31.5">
      <c r="A2264" s="471">
        <v>11</v>
      </c>
      <c r="B2264" s="62">
        <v>71916000</v>
      </c>
      <c r="C2264" s="211" t="s">
        <v>375</v>
      </c>
      <c r="D2264" s="211" t="s">
        <v>30</v>
      </c>
      <c r="E2264" s="211" t="s">
        <v>168</v>
      </c>
      <c r="F2264" s="64" t="s">
        <v>169</v>
      </c>
      <c r="G2264" s="64" t="s">
        <v>38</v>
      </c>
      <c r="H2264" s="63">
        <v>611.9</v>
      </c>
      <c r="I2264" s="49">
        <v>24</v>
      </c>
      <c r="J2264" s="423" t="s">
        <v>39</v>
      </c>
      <c r="K2264" s="64" t="s">
        <v>2</v>
      </c>
      <c r="L2264" s="88">
        <f>L2265+L2266+L2267</f>
        <v>1180870.1599999999</v>
      </c>
      <c r="M2264" s="88">
        <f t="shared" ref="M2264:P2264" si="864">M2265+M2266+M2267</f>
        <v>1180870.1599999999</v>
      </c>
      <c r="N2264" s="88">
        <f t="shared" si="864"/>
        <v>0</v>
      </c>
      <c r="O2264" s="88">
        <f t="shared" si="864"/>
        <v>0</v>
      </c>
      <c r="P2264" s="88">
        <f t="shared" si="864"/>
        <v>0</v>
      </c>
      <c r="Q2264" s="451">
        <f t="shared" si="847"/>
        <v>1180870.1599999999</v>
      </c>
    </row>
    <row r="2265" spans="1:19" ht="31.5">
      <c r="A2265" s="472"/>
      <c r="B2265" s="62">
        <v>71916000</v>
      </c>
      <c r="C2265" s="211" t="s">
        <v>375</v>
      </c>
      <c r="D2265" s="211"/>
      <c r="E2265" s="211"/>
      <c r="F2265" s="49"/>
      <c r="G2265" s="64"/>
      <c r="H2265" s="63"/>
      <c r="I2265" s="49"/>
      <c r="J2265" s="423" t="s">
        <v>103</v>
      </c>
      <c r="K2265" s="67" t="s">
        <v>104</v>
      </c>
      <c r="L2265" s="409">
        <f>M2265</f>
        <v>522974</v>
      </c>
      <c r="M2265" s="88">
        <v>522974</v>
      </c>
      <c r="N2265" s="63"/>
      <c r="O2265" s="63"/>
      <c r="P2265" s="63"/>
      <c r="Q2265" s="451">
        <f t="shared" si="847"/>
        <v>522974</v>
      </c>
    </row>
    <row r="2266" spans="1:19" ht="31.5">
      <c r="A2266" s="472"/>
      <c r="B2266" s="62">
        <v>71916000</v>
      </c>
      <c r="C2266" s="211" t="s">
        <v>375</v>
      </c>
      <c r="D2266" s="68"/>
      <c r="E2266" s="68"/>
      <c r="F2266" s="69"/>
      <c r="G2266" s="50"/>
      <c r="H2266" s="451"/>
      <c r="I2266" s="49"/>
      <c r="J2266" s="423" t="s">
        <v>105</v>
      </c>
      <c r="K2266" s="67" t="s">
        <v>106</v>
      </c>
      <c r="L2266" s="409">
        <f t="shared" ref="L2266" si="865">M2266</f>
        <v>633155</v>
      </c>
      <c r="M2266" s="88">
        <v>633155</v>
      </c>
      <c r="N2266" s="403"/>
      <c r="O2266" s="403"/>
      <c r="P2266" s="403"/>
      <c r="Q2266" s="451">
        <f t="shared" si="847"/>
        <v>633155</v>
      </c>
    </row>
    <row r="2267" spans="1:19" ht="31.5">
      <c r="A2267" s="473"/>
      <c r="B2267" s="62">
        <v>71916000</v>
      </c>
      <c r="C2267" s="211" t="s">
        <v>375</v>
      </c>
      <c r="D2267" s="68"/>
      <c r="E2267" s="68"/>
      <c r="F2267" s="69"/>
      <c r="G2267" s="50"/>
      <c r="H2267" s="451"/>
      <c r="I2267" s="49"/>
      <c r="J2267" s="423" t="s">
        <v>100</v>
      </c>
      <c r="K2267" s="64" t="s">
        <v>181</v>
      </c>
      <c r="L2267" s="88">
        <f>ROUND((L2266+L2265)*2.14%,2)</f>
        <v>24741.16</v>
      </c>
      <c r="M2267" s="451">
        <f t="shared" ref="M2267" si="866">L2267</f>
        <v>24741.16</v>
      </c>
      <c r="N2267" s="403"/>
      <c r="O2267" s="403"/>
      <c r="P2267" s="403"/>
      <c r="Q2267" s="451">
        <f t="shared" si="847"/>
        <v>24741.16</v>
      </c>
    </row>
    <row r="2268" spans="1:19" s="77" customFormat="1" ht="31.5">
      <c r="A2268" s="471">
        <v>12</v>
      </c>
      <c r="B2268" s="62">
        <v>71916000</v>
      </c>
      <c r="C2268" s="211" t="s">
        <v>375</v>
      </c>
      <c r="D2268" s="211" t="s">
        <v>30</v>
      </c>
      <c r="E2268" s="211" t="s">
        <v>168</v>
      </c>
      <c r="F2268" s="64" t="s">
        <v>258</v>
      </c>
      <c r="G2268" s="64" t="s">
        <v>38</v>
      </c>
      <c r="H2268" s="63">
        <v>599</v>
      </c>
      <c r="I2268" s="49">
        <v>22</v>
      </c>
      <c r="J2268" s="423" t="s">
        <v>39</v>
      </c>
      <c r="K2268" s="64" t="s">
        <v>2</v>
      </c>
      <c r="L2268" s="88">
        <f>L2269+L2270+L2271+L2272</f>
        <v>2654783.0499999998</v>
      </c>
      <c r="M2268" s="88">
        <f t="shared" ref="M2268:P2268" si="867">M2269+M2270+M2271+M2272</f>
        <v>2654783.0499999998</v>
      </c>
      <c r="N2268" s="88">
        <f t="shared" si="867"/>
        <v>0</v>
      </c>
      <c r="O2268" s="88">
        <f t="shared" si="867"/>
        <v>0</v>
      </c>
      <c r="P2268" s="88">
        <f t="shared" si="867"/>
        <v>0</v>
      </c>
      <c r="Q2268" s="451">
        <f t="shared" si="847"/>
        <v>2654783.0499999998</v>
      </c>
      <c r="R2268" s="225"/>
      <c r="S2268" s="225"/>
    </row>
    <row r="2269" spans="1:19" s="78" customFormat="1" ht="31.5">
      <c r="A2269" s="472"/>
      <c r="B2269" s="62">
        <v>71916000</v>
      </c>
      <c r="C2269" s="211" t="s">
        <v>375</v>
      </c>
      <c r="D2269" s="211"/>
      <c r="E2269" s="211"/>
      <c r="F2269" s="49"/>
      <c r="G2269" s="64"/>
      <c r="H2269" s="63"/>
      <c r="I2269" s="49"/>
      <c r="J2269" s="423" t="s">
        <v>103</v>
      </c>
      <c r="K2269" s="67" t="s">
        <v>104</v>
      </c>
      <c r="L2269" s="409">
        <f>M2269</f>
        <v>537275</v>
      </c>
      <c r="M2269" s="88">
        <v>537275</v>
      </c>
      <c r="N2269" s="63"/>
      <c r="O2269" s="409"/>
      <c r="P2269" s="63"/>
      <c r="Q2269" s="451">
        <f t="shared" si="847"/>
        <v>537275</v>
      </c>
      <c r="R2269" s="226"/>
      <c r="S2269" s="226"/>
    </row>
    <row r="2270" spans="1:19" s="78" customFormat="1" ht="31.5">
      <c r="A2270" s="472"/>
      <c r="B2270" s="62">
        <v>71916000</v>
      </c>
      <c r="C2270" s="211" t="s">
        <v>375</v>
      </c>
      <c r="D2270" s="211"/>
      <c r="E2270" s="211"/>
      <c r="F2270" s="49"/>
      <c r="G2270" s="64"/>
      <c r="H2270" s="63"/>
      <c r="I2270" s="49"/>
      <c r="J2270" s="68" t="s">
        <v>105</v>
      </c>
      <c r="K2270" s="67" t="s">
        <v>106</v>
      </c>
      <c r="L2270" s="409">
        <f t="shared" ref="L2270" si="868">M2270</f>
        <v>650469</v>
      </c>
      <c r="M2270" s="88">
        <v>650469</v>
      </c>
      <c r="N2270" s="63"/>
      <c r="O2270" s="409"/>
      <c r="P2270" s="63"/>
      <c r="Q2270" s="451">
        <f t="shared" si="847"/>
        <v>650469</v>
      </c>
      <c r="R2270" s="226"/>
      <c r="S2270" s="226"/>
    </row>
    <row r="2271" spans="1:19" s="79" customFormat="1" ht="31.5">
      <c r="A2271" s="472"/>
      <c r="B2271" s="62">
        <v>71916000</v>
      </c>
      <c r="C2271" s="211" t="s">
        <v>375</v>
      </c>
      <c r="D2271" s="211"/>
      <c r="E2271" s="211"/>
      <c r="F2271" s="49"/>
      <c r="G2271" s="64"/>
      <c r="H2271" s="63"/>
      <c r="I2271" s="49"/>
      <c r="J2271" s="423" t="s">
        <v>101</v>
      </c>
      <c r="K2271" s="67" t="s">
        <v>102</v>
      </c>
      <c r="L2271" s="409">
        <v>1411417</v>
      </c>
      <c r="M2271" s="88">
        <v>1411417</v>
      </c>
      <c r="N2271" s="88"/>
      <c r="O2271" s="88"/>
      <c r="P2271" s="88"/>
      <c r="Q2271" s="451">
        <f t="shared" si="847"/>
        <v>1411417</v>
      </c>
      <c r="R2271" s="230"/>
      <c r="S2271" s="230"/>
    </row>
    <row r="2272" spans="1:19" s="79" customFormat="1" ht="31.5">
      <c r="A2272" s="473"/>
      <c r="B2272" s="62">
        <v>71916000</v>
      </c>
      <c r="C2272" s="211" t="s">
        <v>375</v>
      </c>
      <c r="D2272" s="211"/>
      <c r="E2272" s="211"/>
      <c r="F2272" s="49"/>
      <c r="G2272" s="64"/>
      <c r="H2272" s="63"/>
      <c r="I2272" s="49"/>
      <c r="J2272" s="423" t="s">
        <v>100</v>
      </c>
      <c r="K2272" s="64" t="s">
        <v>181</v>
      </c>
      <c r="L2272" s="88">
        <f>ROUND((L2271+L2270+L2269)*2.14%,2)</f>
        <v>55622.05</v>
      </c>
      <c r="M2272" s="451">
        <f t="shared" ref="M2272" si="869">L2272</f>
        <v>55622.05</v>
      </c>
      <c r="N2272" s="88"/>
      <c r="O2272" s="88"/>
      <c r="P2272" s="88"/>
      <c r="Q2272" s="451">
        <f t="shared" si="847"/>
        <v>55622.05</v>
      </c>
      <c r="R2272" s="230"/>
      <c r="S2272" s="230"/>
    </row>
    <row r="2273" spans="1:17" ht="31.5">
      <c r="A2273" s="465">
        <v>13</v>
      </c>
      <c r="B2273" s="65">
        <v>71916000</v>
      </c>
      <c r="C2273" s="211" t="s">
        <v>375</v>
      </c>
      <c r="D2273" s="423" t="s">
        <v>30</v>
      </c>
      <c r="E2273" s="423" t="s">
        <v>170</v>
      </c>
      <c r="F2273" s="49">
        <v>6</v>
      </c>
      <c r="G2273" s="50" t="s">
        <v>38</v>
      </c>
      <c r="H2273" s="63">
        <v>1934.3</v>
      </c>
      <c r="I2273" s="49">
        <v>73</v>
      </c>
      <c r="J2273" s="423" t="s">
        <v>39</v>
      </c>
      <c r="K2273" s="431" t="s">
        <v>2</v>
      </c>
      <c r="L2273" s="88">
        <f>L2274+L2275</f>
        <v>1160847.6599999999</v>
      </c>
      <c r="M2273" s="88">
        <f t="shared" ref="M2273:P2273" si="870">M2274+M2275</f>
        <v>1160847.6599999999</v>
      </c>
      <c r="N2273" s="88">
        <f t="shared" si="870"/>
        <v>0</v>
      </c>
      <c r="O2273" s="88">
        <f t="shared" si="870"/>
        <v>0</v>
      </c>
      <c r="P2273" s="88">
        <f t="shared" si="870"/>
        <v>0</v>
      </c>
      <c r="Q2273" s="451">
        <f t="shared" si="847"/>
        <v>1160847.6599999999</v>
      </c>
    </row>
    <row r="2274" spans="1:17" ht="31.5">
      <c r="A2274" s="466"/>
      <c r="B2274" s="65">
        <v>71916000</v>
      </c>
      <c r="C2274" s="211" t="s">
        <v>375</v>
      </c>
      <c r="D2274" s="423"/>
      <c r="E2274" s="423"/>
      <c r="F2274" s="49"/>
      <c r="G2274" s="50"/>
      <c r="H2274" s="63"/>
      <c r="I2274" s="49"/>
      <c r="J2274" s="423" t="s">
        <v>103</v>
      </c>
      <c r="K2274" s="67" t="s">
        <v>104</v>
      </c>
      <c r="L2274" s="88">
        <f>M2274</f>
        <v>1136526</v>
      </c>
      <c r="M2274" s="88">
        <v>1136526</v>
      </c>
      <c r="N2274" s="88"/>
      <c r="O2274" s="88"/>
      <c r="P2274" s="88"/>
      <c r="Q2274" s="451">
        <f t="shared" si="847"/>
        <v>1136526</v>
      </c>
    </row>
    <row r="2275" spans="1:17" ht="31.5">
      <c r="A2275" s="467"/>
      <c r="B2275" s="65">
        <v>71916000</v>
      </c>
      <c r="C2275" s="211" t="s">
        <v>375</v>
      </c>
      <c r="D2275" s="68"/>
      <c r="E2275" s="68"/>
      <c r="F2275" s="69"/>
      <c r="G2275" s="50"/>
      <c r="H2275" s="451"/>
      <c r="I2275" s="49"/>
      <c r="J2275" s="423" t="s">
        <v>100</v>
      </c>
      <c r="K2275" s="64" t="s">
        <v>181</v>
      </c>
      <c r="L2275" s="88">
        <f>ROUND((L2274)*2.14%,2)</f>
        <v>24321.66</v>
      </c>
      <c r="M2275" s="451">
        <f t="shared" ref="M2275" si="871">L2275</f>
        <v>24321.66</v>
      </c>
      <c r="N2275" s="403"/>
      <c r="O2275" s="403"/>
      <c r="P2275" s="403"/>
      <c r="Q2275" s="451">
        <f t="shared" si="847"/>
        <v>24321.66</v>
      </c>
    </row>
    <row r="2276" spans="1:17" ht="31.5">
      <c r="A2276" s="465">
        <v>14</v>
      </c>
      <c r="B2276" s="65">
        <v>71916000</v>
      </c>
      <c r="C2276" s="211" t="s">
        <v>375</v>
      </c>
      <c r="D2276" s="423" t="s">
        <v>30</v>
      </c>
      <c r="E2276" s="423" t="s">
        <v>170</v>
      </c>
      <c r="F2276" s="49">
        <v>11</v>
      </c>
      <c r="G2276" s="50" t="s">
        <v>38</v>
      </c>
      <c r="H2276" s="63">
        <v>3558.1</v>
      </c>
      <c r="I2276" s="49">
        <v>141</v>
      </c>
      <c r="J2276" s="423" t="s">
        <v>39</v>
      </c>
      <c r="K2276" s="431" t="s">
        <v>2</v>
      </c>
      <c r="L2276" s="88">
        <f>L2277+L2278+L2279</f>
        <v>8967757.1799999997</v>
      </c>
      <c r="M2276" s="88">
        <f t="shared" ref="M2276:P2276" si="872">M2277+M2278+M2279</f>
        <v>8967757.1799999997</v>
      </c>
      <c r="N2276" s="88">
        <f t="shared" si="872"/>
        <v>0</v>
      </c>
      <c r="O2276" s="88">
        <f t="shared" si="872"/>
        <v>0</v>
      </c>
      <c r="P2276" s="88">
        <f t="shared" si="872"/>
        <v>0</v>
      </c>
      <c r="Q2276" s="451">
        <f t="shared" si="847"/>
        <v>8967757.1799999997</v>
      </c>
    </row>
    <row r="2277" spans="1:17" ht="31.5">
      <c r="A2277" s="466"/>
      <c r="B2277" s="65">
        <v>71916000</v>
      </c>
      <c r="C2277" s="211" t="s">
        <v>375</v>
      </c>
      <c r="D2277" s="423"/>
      <c r="E2277" s="423"/>
      <c r="F2277" s="49"/>
      <c r="G2277" s="50"/>
      <c r="H2277" s="63"/>
      <c r="I2277" s="49"/>
      <c r="J2277" s="423" t="s">
        <v>103</v>
      </c>
      <c r="K2277" s="67" t="s">
        <v>104</v>
      </c>
      <c r="L2277" s="88">
        <f>M2277</f>
        <v>2366023</v>
      </c>
      <c r="M2277" s="88">
        <v>2366023</v>
      </c>
      <c r="N2277" s="88"/>
      <c r="O2277" s="88"/>
      <c r="P2277" s="88"/>
      <c r="Q2277" s="451">
        <f t="shared" si="847"/>
        <v>2366023</v>
      </c>
    </row>
    <row r="2278" spans="1:17" ht="31.5">
      <c r="A2278" s="466"/>
      <c r="B2278" s="65">
        <v>71916000</v>
      </c>
      <c r="C2278" s="211" t="s">
        <v>375</v>
      </c>
      <c r="D2278" s="68"/>
      <c r="E2278" s="68"/>
      <c r="F2278" s="69"/>
      <c r="G2278" s="50"/>
      <c r="H2278" s="451"/>
      <c r="I2278" s="49"/>
      <c r="J2278" s="423" t="s">
        <v>101</v>
      </c>
      <c r="K2278" s="67" t="s">
        <v>102</v>
      </c>
      <c r="L2278" s="88">
        <v>6413845</v>
      </c>
      <c r="M2278" s="88">
        <v>6413845</v>
      </c>
      <c r="N2278" s="403"/>
      <c r="O2278" s="403"/>
      <c r="P2278" s="403"/>
      <c r="Q2278" s="451">
        <f t="shared" si="847"/>
        <v>6413845</v>
      </c>
    </row>
    <row r="2279" spans="1:17" ht="31.5">
      <c r="A2279" s="467"/>
      <c r="B2279" s="65">
        <v>71916000</v>
      </c>
      <c r="C2279" s="211" t="s">
        <v>375</v>
      </c>
      <c r="D2279" s="68"/>
      <c r="E2279" s="68"/>
      <c r="F2279" s="69"/>
      <c r="G2279" s="50"/>
      <c r="H2279" s="451"/>
      <c r="I2279" s="49"/>
      <c r="J2279" s="423" t="s">
        <v>100</v>
      </c>
      <c r="K2279" s="64" t="s">
        <v>181</v>
      </c>
      <c r="L2279" s="88">
        <f>ROUND((L2278+L2277)*2.14%,2)</f>
        <v>187889.18</v>
      </c>
      <c r="M2279" s="451">
        <f t="shared" ref="M2279" si="873">L2279</f>
        <v>187889.18</v>
      </c>
      <c r="N2279" s="403"/>
      <c r="O2279" s="403"/>
      <c r="P2279" s="403"/>
      <c r="Q2279" s="451">
        <f t="shared" si="847"/>
        <v>187889.18</v>
      </c>
    </row>
    <row r="2280" spans="1:17" ht="31.5">
      <c r="A2280" s="465">
        <v>15</v>
      </c>
      <c r="B2280" s="62">
        <v>71916000</v>
      </c>
      <c r="C2280" s="211" t="s">
        <v>375</v>
      </c>
      <c r="D2280" s="68" t="s">
        <v>31</v>
      </c>
      <c r="E2280" s="211" t="s">
        <v>171</v>
      </c>
      <c r="F2280" s="49">
        <v>12</v>
      </c>
      <c r="G2280" s="64" t="s">
        <v>38</v>
      </c>
      <c r="H2280" s="63">
        <v>484.5</v>
      </c>
      <c r="I2280" s="49">
        <v>29</v>
      </c>
      <c r="J2280" s="423" t="s">
        <v>39</v>
      </c>
      <c r="K2280" s="431" t="s">
        <v>2</v>
      </c>
      <c r="L2280" s="88">
        <f>L2281+L2282+L2283</f>
        <v>2792878.37</v>
      </c>
      <c r="M2280" s="88">
        <f t="shared" ref="M2280:P2280" si="874">M2281+M2282+M2283</f>
        <v>2792878.37</v>
      </c>
      <c r="N2280" s="88">
        <f t="shared" si="874"/>
        <v>0</v>
      </c>
      <c r="O2280" s="88">
        <f t="shared" si="874"/>
        <v>0</v>
      </c>
      <c r="P2280" s="88">
        <f t="shared" si="874"/>
        <v>0</v>
      </c>
      <c r="Q2280" s="451">
        <f t="shared" si="847"/>
        <v>2792878.37</v>
      </c>
    </row>
    <row r="2281" spans="1:17" ht="31.5">
      <c r="A2281" s="466"/>
      <c r="B2281" s="62">
        <v>71916000</v>
      </c>
      <c r="C2281" s="211" t="s">
        <v>375</v>
      </c>
      <c r="D2281" s="211"/>
      <c r="E2281" s="211"/>
      <c r="F2281" s="49"/>
      <c r="G2281" s="64"/>
      <c r="H2281" s="63"/>
      <c r="I2281" s="49"/>
      <c r="J2281" s="423" t="s">
        <v>103</v>
      </c>
      <c r="K2281" s="67" t="s">
        <v>104</v>
      </c>
      <c r="L2281" s="88">
        <f>M2281</f>
        <v>410135</v>
      </c>
      <c r="M2281" s="88">
        <v>410135</v>
      </c>
      <c r="N2281" s="63"/>
      <c r="O2281" s="63"/>
      <c r="P2281" s="63"/>
      <c r="Q2281" s="451">
        <f t="shared" si="847"/>
        <v>410135</v>
      </c>
    </row>
    <row r="2282" spans="1:17" ht="31.5">
      <c r="A2282" s="466"/>
      <c r="B2282" s="62">
        <v>71916000</v>
      </c>
      <c r="C2282" s="211" t="s">
        <v>375</v>
      </c>
      <c r="D2282" s="68"/>
      <c r="E2282" s="68"/>
      <c r="F2282" s="69"/>
      <c r="G2282" s="50"/>
      <c r="H2282" s="451"/>
      <c r="I2282" s="49"/>
      <c r="J2282" s="423" t="s">
        <v>101</v>
      </c>
      <c r="K2282" s="67" t="s">
        <v>102</v>
      </c>
      <c r="L2282" s="88">
        <f t="shared" ref="L2282" si="875">M2282</f>
        <v>2324228</v>
      </c>
      <c r="M2282" s="88">
        <v>2324228</v>
      </c>
      <c r="N2282" s="403"/>
      <c r="O2282" s="403"/>
      <c r="P2282" s="403"/>
      <c r="Q2282" s="451">
        <f t="shared" si="847"/>
        <v>2324228</v>
      </c>
    </row>
    <row r="2283" spans="1:17" ht="31.5">
      <c r="A2283" s="467"/>
      <c r="B2283" s="62">
        <v>71916000</v>
      </c>
      <c r="C2283" s="211" t="s">
        <v>375</v>
      </c>
      <c r="D2283" s="68"/>
      <c r="E2283" s="68"/>
      <c r="F2283" s="69"/>
      <c r="G2283" s="50"/>
      <c r="H2283" s="451"/>
      <c r="I2283" s="49"/>
      <c r="J2283" s="423" t="s">
        <v>100</v>
      </c>
      <c r="K2283" s="64" t="s">
        <v>181</v>
      </c>
      <c r="L2283" s="88">
        <f>ROUND((L2282+L2281)*2.14%,2)</f>
        <v>58515.37</v>
      </c>
      <c r="M2283" s="451">
        <f t="shared" ref="M2283" si="876">L2283</f>
        <v>58515.37</v>
      </c>
      <c r="N2283" s="403"/>
      <c r="O2283" s="403"/>
      <c r="P2283" s="403"/>
      <c r="Q2283" s="451">
        <f t="shared" si="847"/>
        <v>58515.37</v>
      </c>
    </row>
    <row r="2284" spans="1:17" ht="31.5">
      <c r="A2284" s="465">
        <v>16</v>
      </c>
      <c r="B2284" s="65">
        <v>71916000</v>
      </c>
      <c r="C2284" s="211" t="s">
        <v>375</v>
      </c>
      <c r="D2284" s="423" t="s">
        <v>31</v>
      </c>
      <c r="E2284" s="423" t="s">
        <v>95</v>
      </c>
      <c r="F2284" s="49">
        <v>8</v>
      </c>
      <c r="G2284" s="50" t="s">
        <v>38</v>
      </c>
      <c r="H2284" s="63">
        <v>5225.5</v>
      </c>
      <c r="I2284" s="49">
        <v>171</v>
      </c>
      <c r="J2284" s="423" t="s">
        <v>39</v>
      </c>
      <c r="K2284" s="431" t="s">
        <v>2</v>
      </c>
      <c r="L2284" s="88">
        <f>L2285+L2286</f>
        <v>3094928.82</v>
      </c>
      <c r="M2284" s="88">
        <f t="shared" ref="M2284:P2284" si="877">M2285+M2286</f>
        <v>3094928.82</v>
      </c>
      <c r="N2284" s="88">
        <f t="shared" si="877"/>
        <v>0</v>
      </c>
      <c r="O2284" s="88">
        <f t="shared" si="877"/>
        <v>0</v>
      </c>
      <c r="P2284" s="88">
        <f t="shared" si="877"/>
        <v>0</v>
      </c>
      <c r="Q2284" s="451">
        <f t="shared" si="847"/>
        <v>3094928.82</v>
      </c>
    </row>
    <row r="2285" spans="1:17" ht="31.5">
      <c r="A2285" s="466"/>
      <c r="B2285" s="65">
        <v>71916000</v>
      </c>
      <c r="C2285" s="211" t="s">
        <v>375</v>
      </c>
      <c r="D2285" s="423"/>
      <c r="E2285" s="423"/>
      <c r="F2285" s="49"/>
      <c r="G2285" s="50"/>
      <c r="H2285" s="63"/>
      <c r="I2285" s="49"/>
      <c r="J2285" s="423" t="s">
        <v>103</v>
      </c>
      <c r="K2285" s="67" t="s">
        <v>104</v>
      </c>
      <c r="L2285" s="88">
        <f>M2285</f>
        <v>3030085</v>
      </c>
      <c r="M2285" s="88">
        <v>3030085</v>
      </c>
      <c r="N2285" s="88"/>
      <c r="O2285" s="88"/>
      <c r="P2285" s="88"/>
      <c r="Q2285" s="451">
        <f t="shared" si="847"/>
        <v>3030085</v>
      </c>
    </row>
    <row r="2286" spans="1:17" ht="31.5">
      <c r="A2286" s="467"/>
      <c r="B2286" s="65">
        <v>71916000</v>
      </c>
      <c r="C2286" s="211" t="s">
        <v>375</v>
      </c>
      <c r="D2286" s="423"/>
      <c r="E2286" s="423"/>
      <c r="F2286" s="49"/>
      <c r="G2286" s="50"/>
      <c r="H2286" s="63"/>
      <c r="I2286" s="49"/>
      <c r="J2286" s="423" t="s">
        <v>100</v>
      </c>
      <c r="K2286" s="64" t="s">
        <v>181</v>
      </c>
      <c r="L2286" s="88">
        <f>ROUND((L2285)*2.14%,2)</f>
        <v>64843.82</v>
      </c>
      <c r="M2286" s="451">
        <f t="shared" ref="M2286" si="878">L2286</f>
        <v>64843.82</v>
      </c>
      <c r="N2286" s="88"/>
      <c r="O2286" s="88"/>
      <c r="P2286" s="88"/>
      <c r="Q2286" s="451">
        <f t="shared" si="847"/>
        <v>64843.82</v>
      </c>
    </row>
    <row r="2287" spans="1:17" ht="31.5">
      <c r="A2287" s="465">
        <v>17</v>
      </c>
      <c r="B2287" s="65">
        <v>71916000</v>
      </c>
      <c r="C2287" s="211" t="s">
        <v>375</v>
      </c>
      <c r="D2287" s="423" t="s">
        <v>31</v>
      </c>
      <c r="E2287" s="423" t="s">
        <v>95</v>
      </c>
      <c r="F2287" s="49">
        <v>14</v>
      </c>
      <c r="G2287" s="50" t="s">
        <v>38</v>
      </c>
      <c r="H2287" s="63">
        <v>778.1</v>
      </c>
      <c r="I2287" s="49">
        <v>40</v>
      </c>
      <c r="J2287" s="423" t="s">
        <v>39</v>
      </c>
      <c r="K2287" s="431" t="s">
        <v>2</v>
      </c>
      <c r="L2287" s="88">
        <f>L2288+L2289</f>
        <v>789780.19</v>
      </c>
      <c r="M2287" s="88">
        <f t="shared" ref="M2287:P2287" si="879">M2288+M2289</f>
        <v>789780.19</v>
      </c>
      <c r="N2287" s="88">
        <f t="shared" si="879"/>
        <v>0</v>
      </c>
      <c r="O2287" s="88">
        <f t="shared" si="879"/>
        <v>0</v>
      </c>
      <c r="P2287" s="88">
        <f t="shared" si="879"/>
        <v>0</v>
      </c>
      <c r="Q2287" s="451">
        <f t="shared" si="847"/>
        <v>789780.19</v>
      </c>
    </row>
    <row r="2288" spans="1:17" ht="31.5">
      <c r="A2288" s="466"/>
      <c r="B2288" s="65">
        <v>71916000</v>
      </c>
      <c r="C2288" s="211" t="s">
        <v>375</v>
      </c>
      <c r="D2288" s="423"/>
      <c r="E2288" s="423"/>
      <c r="F2288" s="49"/>
      <c r="G2288" s="50"/>
      <c r="H2288" s="63"/>
      <c r="I2288" s="49"/>
      <c r="J2288" s="423" t="s">
        <v>103</v>
      </c>
      <c r="K2288" s="67" t="s">
        <v>104</v>
      </c>
      <c r="L2288" s="88">
        <f>M2288</f>
        <v>773233</v>
      </c>
      <c r="M2288" s="88">
        <v>773233</v>
      </c>
      <c r="N2288" s="88"/>
      <c r="O2288" s="88"/>
      <c r="P2288" s="88"/>
      <c r="Q2288" s="451">
        <f t="shared" si="847"/>
        <v>773233</v>
      </c>
    </row>
    <row r="2289" spans="1:17" ht="31.5">
      <c r="A2289" s="467"/>
      <c r="B2289" s="65">
        <v>71916000</v>
      </c>
      <c r="C2289" s="211" t="s">
        <v>375</v>
      </c>
      <c r="D2289" s="423"/>
      <c r="E2289" s="423"/>
      <c r="F2289" s="49"/>
      <c r="G2289" s="50"/>
      <c r="H2289" s="63"/>
      <c r="I2289" s="49"/>
      <c r="J2289" s="423" t="s">
        <v>100</v>
      </c>
      <c r="K2289" s="64" t="s">
        <v>181</v>
      </c>
      <c r="L2289" s="88">
        <f>ROUND((L2288)*2.14%,2)</f>
        <v>16547.189999999999</v>
      </c>
      <c r="M2289" s="451">
        <f t="shared" ref="M2289" si="880">L2289</f>
        <v>16547.189999999999</v>
      </c>
      <c r="N2289" s="88"/>
      <c r="O2289" s="88"/>
      <c r="P2289" s="88"/>
      <c r="Q2289" s="451">
        <f t="shared" si="847"/>
        <v>16547.189999999999</v>
      </c>
    </row>
    <row r="2290" spans="1:17" ht="31.5">
      <c r="A2290" s="465">
        <v>18</v>
      </c>
      <c r="B2290" s="65">
        <v>71916000</v>
      </c>
      <c r="C2290" s="211" t="s">
        <v>375</v>
      </c>
      <c r="D2290" s="423" t="s">
        <v>31</v>
      </c>
      <c r="E2290" s="423" t="s">
        <v>95</v>
      </c>
      <c r="F2290" s="49">
        <v>22</v>
      </c>
      <c r="G2290" s="50" t="s">
        <v>38</v>
      </c>
      <c r="H2290" s="63">
        <v>3679.6</v>
      </c>
      <c r="I2290" s="49">
        <v>160</v>
      </c>
      <c r="J2290" s="423" t="s">
        <v>39</v>
      </c>
      <c r="K2290" s="431" t="s">
        <v>2</v>
      </c>
      <c r="L2290" s="88">
        <f>L2291+L2292</f>
        <v>2182295.66</v>
      </c>
      <c r="M2290" s="88">
        <f t="shared" ref="M2290:P2290" si="881">M2291+M2292</f>
        <v>2182295.66</v>
      </c>
      <c r="N2290" s="88">
        <f t="shared" si="881"/>
        <v>0</v>
      </c>
      <c r="O2290" s="88">
        <f t="shared" si="881"/>
        <v>0</v>
      </c>
      <c r="P2290" s="88">
        <f t="shared" si="881"/>
        <v>0</v>
      </c>
      <c r="Q2290" s="451">
        <f t="shared" si="847"/>
        <v>2182295.66</v>
      </c>
    </row>
    <row r="2291" spans="1:17" ht="31.5">
      <c r="A2291" s="466"/>
      <c r="B2291" s="65">
        <v>71916000</v>
      </c>
      <c r="C2291" s="211" t="s">
        <v>375</v>
      </c>
      <c r="D2291" s="68"/>
      <c r="E2291" s="68"/>
      <c r="F2291" s="69"/>
      <c r="G2291" s="50"/>
      <c r="H2291" s="451"/>
      <c r="I2291" s="49"/>
      <c r="J2291" s="423" t="s">
        <v>103</v>
      </c>
      <c r="K2291" s="67" t="s">
        <v>104</v>
      </c>
      <c r="L2291" s="88">
        <f>M2291</f>
        <v>2136573</v>
      </c>
      <c r="M2291" s="88">
        <v>2136573</v>
      </c>
      <c r="N2291" s="403"/>
      <c r="O2291" s="403"/>
      <c r="P2291" s="403"/>
      <c r="Q2291" s="451">
        <f t="shared" si="847"/>
        <v>2136573</v>
      </c>
    </row>
    <row r="2292" spans="1:17" ht="31.5">
      <c r="A2292" s="467"/>
      <c r="B2292" s="65">
        <v>71916000</v>
      </c>
      <c r="C2292" s="211" t="s">
        <v>375</v>
      </c>
      <c r="D2292" s="68"/>
      <c r="E2292" s="68"/>
      <c r="F2292" s="69"/>
      <c r="G2292" s="50"/>
      <c r="H2292" s="451"/>
      <c r="I2292" s="49"/>
      <c r="J2292" s="423" t="s">
        <v>100</v>
      </c>
      <c r="K2292" s="64" t="s">
        <v>181</v>
      </c>
      <c r="L2292" s="88">
        <f>ROUND((L2291)*2.14%,2)</f>
        <v>45722.66</v>
      </c>
      <c r="M2292" s="451">
        <f t="shared" ref="M2292" si="882">L2292</f>
        <v>45722.66</v>
      </c>
      <c r="N2292" s="403"/>
      <c r="O2292" s="403"/>
      <c r="P2292" s="403"/>
      <c r="Q2292" s="451">
        <f t="shared" si="847"/>
        <v>45722.66</v>
      </c>
    </row>
    <row r="2293" spans="1:17" ht="31.5">
      <c r="A2293" s="465">
        <v>19</v>
      </c>
      <c r="B2293" s="65">
        <v>71916000</v>
      </c>
      <c r="C2293" s="211" t="s">
        <v>375</v>
      </c>
      <c r="D2293" s="423" t="s">
        <v>31</v>
      </c>
      <c r="E2293" s="423" t="s">
        <v>65</v>
      </c>
      <c r="F2293" s="49">
        <v>7</v>
      </c>
      <c r="G2293" s="50" t="s">
        <v>38</v>
      </c>
      <c r="H2293" s="63">
        <v>3086.3</v>
      </c>
      <c r="I2293" s="49">
        <v>115</v>
      </c>
      <c r="J2293" s="423" t="s">
        <v>39</v>
      </c>
      <c r="K2293" s="431" t="s">
        <v>2</v>
      </c>
      <c r="L2293" s="88">
        <f>L2294+L2295</f>
        <v>1714896.89</v>
      </c>
      <c r="M2293" s="88">
        <f t="shared" ref="M2293:P2293" si="883">M2294+M2295</f>
        <v>1714896.89</v>
      </c>
      <c r="N2293" s="88">
        <f t="shared" si="883"/>
        <v>0</v>
      </c>
      <c r="O2293" s="88">
        <f t="shared" si="883"/>
        <v>0</v>
      </c>
      <c r="P2293" s="88">
        <f t="shared" si="883"/>
        <v>0</v>
      </c>
      <c r="Q2293" s="451">
        <f t="shared" si="847"/>
        <v>1714896.89</v>
      </c>
    </row>
    <row r="2294" spans="1:17" ht="31.5">
      <c r="A2294" s="466"/>
      <c r="B2294" s="65">
        <v>71916000</v>
      </c>
      <c r="C2294" s="211" t="s">
        <v>375</v>
      </c>
      <c r="D2294" s="423"/>
      <c r="E2294" s="423"/>
      <c r="F2294" s="49"/>
      <c r="G2294" s="50"/>
      <c r="H2294" s="63"/>
      <c r="I2294" s="49"/>
      <c r="J2294" s="423" t="s">
        <v>103</v>
      </c>
      <c r="K2294" s="67" t="s">
        <v>104</v>
      </c>
      <c r="L2294" s="88">
        <f>M2294</f>
        <v>1678967</v>
      </c>
      <c r="M2294" s="88">
        <v>1678967</v>
      </c>
      <c r="N2294" s="88"/>
      <c r="O2294" s="88"/>
      <c r="P2294" s="88"/>
      <c r="Q2294" s="451">
        <f t="shared" si="847"/>
        <v>1678967</v>
      </c>
    </row>
    <row r="2295" spans="1:17" ht="31.5">
      <c r="A2295" s="467"/>
      <c r="B2295" s="65">
        <v>71916000</v>
      </c>
      <c r="C2295" s="211" t="s">
        <v>375</v>
      </c>
      <c r="D2295" s="423"/>
      <c r="E2295" s="423"/>
      <c r="F2295" s="49"/>
      <c r="G2295" s="50"/>
      <c r="H2295" s="63"/>
      <c r="I2295" s="49"/>
      <c r="J2295" s="423" t="s">
        <v>100</v>
      </c>
      <c r="K2295" s="64" t="s">
        <v>181</v>
      </c>
      <c r="L2295" s="88">
        <f>ROUND((L2294)*2.14%,2)</f>
        <v>35929.89</v>
      </c>
      <c r="M2295" s="451">
        <f t="shared" ref="M2295" si="884">L2295</f>
        <v>35929.89</v>
      </c>
      <c r="N2295" s="88"/>
      <c r="O2295" s="88"/>
      <c r="P2295" s="88"/>
      <c r="Q2295" s="451">
        <f t="shared" si="847"/>
        <v>35929.89</v>
      </c>
    </row>
    <row r="2296" spans="1:17" ht="31.5">
      <c r="A2296" s="465">
        <v>20</v>
      </c>
      <c r="B2296" s="65">
        <v>71916000</v>
      </c>
      <c r="C2296" s="211" t="s">
        <v>375</v>
      </c>
      <c r="D2296" s="423" t="s">
        <v>31</v>
      </c>
      <c r="E2296" s="423" t="s">
        <v>65</v>
      </c>
      <c r="F2296" s="49">
        <v>12</v>
      </c>
      <c r="G2296" s="50" t="s">
        <v>38</v>
      </c>
      <c r="H2296" s="63">
        <v>3575.4</v>
      </c>
      <c r="I2296" s="49">
        <v>168</v>
      </c>
      <c r="J2296" s="423" t="s">
        <v>39</v>
      </c>
      <c r="K2296" s="431" t="s">
        <v>2</v>
      </c>
      <c r="L2296" s="88">
        <f>L2297+L2298+L2299</f>
        <v>7165800.54</v>
      </c>
      <c r="M2296" s="88">
        <f t="shared" ref="M2296:P2296" si="885">M2297+M2298+M2299</f>
        <v>7165800.54</v>
      </c>
      <c r="N2296" s="88">
        <f t="shared" si="885"/>
        <v>0</v>
      </c>
      <c r="O2296" s="88">
        <f t="shared" si="885"/>
        <v>0</v>
      </c>
      <c r="P2296" s="88">
        <f t="shared" si="885"/>
        <v>0</v>
      </c>
      <c r="Q2296" s="451">
        <f t="shared" si="847"/>
        <v>7165800.54</v>
      </c>
    </row>
    <row r="2297" spans="1:17" ht="31.5">
      <c r="A2297" s="466"/>
      <c r="B2297" s="65">
        <v>71916000</v>
      </c>
      <c r="C2297" s="211" t="s">
        <v>375</v>
      </c>
      <c r="D2297" s="423"/>
      <c r="E2297" s="423"/>
      <c r="F2297" s="49"/>
      <c r="G2297" s="50"/>
      <c r="H2297" s="63"/>
      <c r="I2297" s="49"/>
      <c r="J2297" s="423" t="s">
        <v>103</v>
      </c>
      <c r="K2297" s="67" t="s">
        <v>104</v>
      </c>
      <c r="L2297" s="88">
        <v>4633363.3</v>
      </c>
      <c r="M2297" s="88">
        <v>4633363.3</v>
      </c>
      <c r="N2297" s="88"/>
      <c r="O2297" s="88"/>
      <c r="P2297" s="88"/>
      <c r="Q2297" s="451">
        <f t="shared" si="847"/>
        <v>4633363.3</v>
      </c>
    </row>
    <row r="2298" spans="1:17" ht="31.5">
      <c r="A2298" s="466"/>
      <c r="B2298" s="65">
        <v>71916000</v>
      </c>
      <c r="C2298" s="211" t="s">
        <v>375</v>
      </c>
      <c r="D2298" s="68"/>
      <c r="E2298" s="68"/>
      <c r="F2298" s="69"/>
      <c r="G2298" s="50"/>
      <c r="H2298" s="451"/>
      <c r="I2298" s="49"/>
      <c r="J2298" s="423" t="s">
        <v>101</v>
      </c>
      <c r="K2298" s="67" t="s">
        <v>102</v>
      </c>
      <c r="L2298" s="88">
        <f t="shared" ref="L2298" si="886">M2298</f>
        <v>2382302</v>
      </c>
      <c r="M2298" s="88">
        <v>2382302</v>
      </c>
      <c r="N2298" s="403"/>
      <c r="O2298" s="403"/>
      <c r="P2298" s="403"/>
      <c r="Q2298" s="451">
        <f t="shared" si="847"/>
        <v>2382302</v>
      </c>
    </row>
    <row r="2299" spans="1:17" ht="31.5">
      <c r="A2299" s="467"/>
      <c r="B2299" s="65">
        <v>71916000</v>
      </c>
      <c r="C2299" s="211" t="s">
        <v>375</v>
      </c>
      <c r="D2299" s="68"/>
      <c r="E2299" s="68"/>
      <c r="F2299" s="69"/>
      <c r="G2299" s="50"/>
      <c r="H2299" s="451"/>
      <c r="I2299" s="49"/>
      <c r="J2299" s="423" t="s">
        <v>100</v>
      </c>
      <c r="K2299" s="64" t="s">
        <v>181</v>
      </c>
      <c r="L2299" s="88">
        <f>ROUND((L2298+L2297)*2.14%,2)</f>
        <v>150135.24</v>
      </c>
      <c r="M2299" s="451">
        <f t="shared" ref="M2299" si="887">L2299</f>
        <v>150135.24</v>
      </c>
      <c r="N2299" s="403"/>
      <c r="O2299" s="403"/>
      <c r="P2299" s="403"/>
      <c r="Q2299" s="451">
        <f t="shared" si="847"/>
        <v>150135.24</v>
      </c>
    </row>
    <row r="2300" spans="1:17" ht="31.5">
      <c r="A2300" s="465">
        <v>21</v>
      </c>
      <c r="B2300" s="65">
        <v>71916000</v>
      </c>
      <c r="C2300" s="211" t="s">
        <v>375</v>
      </c>
      <c r="D2300" s="423" t="s">
        <v>31</v>
      </c>
      <c r="E2300" s="423" t="s">
        <v>65</v>
      </c>
      <c r="F2300" s="49">
        <v>45</v>
      </c>
      <c r="G2300" s="50" t="s">
        <v>38</v>
      </c>
      <c r="H2300" s="63">
        <v>5182.8</v>
      </c>
      <c r="I2300" s="49">
        <v>216</v>
      </c>
      <c r="J2300" s="423" t="s">
        <v>39</v>
      </c>
      <c r="K2300" s="431" t="s">
        <v>2</v>
      </c>
      <c r="L2300" s="88">
        <f>L2301+L2302+L2303</f>
        <v>11661450.449999999</v>
      </c>
      <c r="M2300" s="88">
        <f t="shared" ref="M2300:P2300" si="888">M2301+M2302+M2303</f>
        <v>11661450.449999999</v>
      </c>
      <c r="N2300" s="88">
        <f t="shared" si="888"/>
        <v>0</v>
      </c>
      <c r="O2300" s="88">
        <f t="shared" si="888"/>
        <v>0</v>
      </c>
      <c r="P2300" s="88">
        <f t="shared" si="888"/>
        <v>0</v>
      </c>
      <c r="Q2300" s="451">
        <f t="shared" si="847"/>
        <v>11661450.449999999</v>
      </c>
    </row>
    <row r="2301" spans="1:17" ht="31.5">
      <c r="A2301" s="466"/>
      <c r="B2301" s="65">
        <v>71916000</v>
      </c>
      <c r="C2301" s="211" t="s">
        <v>375</v>
      </c>
      <c r="D2301" s="423"/>
      <c r="E2301" s="423"/>
      <c r="F2301" s="49"/>
      <c r="G2301" s="50"/>
      <c r="H2301" s="63"/>
      <c r="I2301" s="49"/>
      <c r="J2301" s="423" t="s">
        <v>103</v>
      </c>
      <c r="K2301" s="67" t="s">
        <v>104</v>
      </c>
      <c r="L2301" s="88">
        <f>M2301</f>
        <v>3138627</v>
      </c>
      <c r="M2301" s="88">
        <v>3138627</v>
      </c>
      <c r="N2301" s="88"/>
      <c r="O2301" s="88"/>
      <c r="P2301" s="88"/>
      <c r="Q2301" s="451">
        <f t="shared" si="847"/>
        <v>3138627</v>
      </c>
    </row>
    <row r="2302" spans="1:17" ht="31.5">
      <c r="A2302" s="466"/>
      <c r="B2302" s="65">
        <v>71916000</v>
      </c>
      <c r="C2302" s="211" t="s">
        <v>375</v>
      </c>
      <c r="D2302" s="68"/>
      <c r="E2302" s="68"/>
      <c r="F2302" s="69"/>
      <c r="G2302" s="50"/>
      <c r="H2302" s="451"/>
      <c r="I2302" s="49"/>
      <c r="J2302" s="423" t="s">
        <v>101</v>
      </c>
      <c r="K2302" s="67" t="s">
        <v>102</v>
      </c>
      <c r="L2302" s="88">
        <f t="shared" ref="L2302" si="889">M2302</f>
        <v>8278497</v>
      </c>
      <c r="M2302" s="88">
        <v>8278497</v>
      </c>
      <c r="N2302" s="403"/>
      <c r="O2302" s="403"/>
      <c r="P2302" s="403"/>
      <c r="Q2302" s="451">
        <f t="shared" ref="Q2302:Q2365" si="890">M2302+N2302+O2302+P2302</f>
        <v>8278497</v>
      </c>
    </row>
    <row r="2303" spans="1:17" ht="31.5">
      <c r="A2303" s="467"/>
      <c r="B2303" s="65">
        <v>71916000</v>
      </c>
      <c r="C2303" s="211" t="s">
        <v>375</v>
      </c>
      <c r="D2303" s="68"/>
      <c r="E2303" s="68"/>
      <c r="F2303" s="69"/>
      <c r="G2303" s="50"/>
      <c r="H2303" s="451"/>
      <c r="I2303" s="49"/>
      <c r="J2303" s="423" t="s">
        <v>100</v>
      </c>
      <c r="K2303" s="64" t="s">
        <v>181</v>
      </c>
      <c r="L2303" s="88">
        <f>ROUND((L2302+L2301)*2.14%,2)</f>
        <v>244326.45</v>
      </c>
      <c r="M2303" s="451">
        <f t="shared" ref="M2303" si="891">L2303</f>
        <v>244326.45</v>
      </c>
      <c r="N2303" s="403"/>
      <c r="O2303" s="403"/>
      <c r="P2303" s="403"/>
      <c r="Q2303" s="451">
        <f t="shared" si="890"/>
        <v>244326.45</v>
      </c>
    </row>
    <row r="2304" spans="1:17" ht="31.5">
      <c r="A2304" s="465">
        <v>22</v>
      </c>
      <c r="B2304" s="65">
        <v>71916000</v>
      </c>
      <c r="C2304" s="211" t="s">
        <v>375</v>
      </c>
      <c r="D2304" s="423" t="s">
        <v>31</v>
      </c>
      <c r="E2304" s="423" t="s">
        <v>65</v>
      </c>
      <c r="F2304" s="49">
        <v>46</v>
      </c>
      <c r="G2304" s="50" t="s">
        <v>38</v>
      </c>
      <c r="H2304" s="63">
        <v>3523.9</v>
      </c>
      <c r="I2304" s="49">
        <v>144</v>
      </c>
      <c r="J2304" s="423" t="s">
        <v>39</v>
      </c>
      <c r="K2304" s="431" t="s">
        <v>2</v>
      </c>
      <c r="L2304" s="88">
        <f>L2305+L2306+L2307</f>
        <v>8512189.2799999993</v>
      </c>
      <c r="M2304" s="88">
        <f t="shared" ref="M2304:P2304" si="892">M2305+M2306+M2307</f>
        <v>8512189.2799999993</v>
      </c>
      <c r="N2304" s="88">
        <f t="shared" si="892"/>
        <v>0</v>
      </c>
      <c r="O2304" s="88">
        <f t="shared" si="892"/>
        <v>0</v>
      </c>
      <c r="P2304" s="88">
        <f t="shared" si="892"/>
        <v>0</v>
      </c>
      <c r="Q2304" s="451">
        <f t="shared" si="890"/>
        <v>8512189.2799999993</v>
      </c>
    </row>
    <row r="2305" spans="1:17" ht="31.5">
      <c r="A2305" s="466"/>
      <c r="B2305" s="65">
        <v>71916000</v>
      </c>
      <c r="C2305" s="211" t="s">
        <v>375</v>
      </c>
      <c r="D2305" s="423"/>
      <c r="E2305" s="423"/>
      <c r="F2305" s="49"/>
      <c r="G2305" s="50"/>
      <c r="H2305" s="63"/>
      <c r="I2305" s="49"/>
      <c r="J2305" s="423" t="s">
        <v>103</v>
      </c>
      <c r="K2305" s="67" t="s">
        <v>104</v>
      </c>
      <c r="L2305" s="88">
        <f>M2305</f>
        <v>2086320</v>
      </c>
      <c r="M2305" s="88">
        <v>2086320</v>
      </c>
      <c r="N2305" s="88"/>
      <c r="O2305" s="88"/>
      <c r="P2305" s="88"/>
      <c r="Q2305" s="451">
        <f t="shared" si="890"/>
        <v>2086320</v>
      </c>
    </row>
    <row r="2306" spans="1:17" ht="31.5">
      <c r="A2306" s="466"/>
      <c r="B2306" s="65">
        <v>71916000</v>
      </c>
      <c r="C2306" s="211" t="s">
        <v>375</v>
      </c>
      <c r="D2306" s="68"/>
      <c r="E2306" s="68"/>
      <c r="F2306" s="69"/>
      <c r="G2306" s="50"/>
      <c r="H2306" s="451"/>
      <c r="I2306" s="49"/>
      <c r="J2306" s="423" t="s">
        <v>101</v>
      </c>
      <c r="K2306" s="67" t="s">
        <v>102</v>
      </c>
      <c r="L2306" s="88">
        <v>6247525</v>
      </c>
      <c r="M2306" s="88">
        <v>6247525</v>
      </c>
      <c r="N2306" s="403"/>
      <c r="O2306" s="403"/>
      <c r="P2306" s="403"/>
      <c r="Q2306" s="451">
        <f t="shared" si="890"/>
        <v>6247525</v>
      </c>
    </row>
    <row r="2307" spans="1:17" ht="31.5">
      <c r="A2307" s="467"/>
      <c r="B2307" s="65">
        <v>71916000</v>
      </c>
      <c r="C2307" s="211" t="s">
        <v>375</v>
      </c>
      <c r="D2307" s="68"/>
      <c r="E2307" s="68"/>
      <c r="F2307" s="69"/>
      <c r="G2307" s="50"/>
      <c r="H2307" s="451"/>
      <c r="I2307" s="49"/>
      <c r="J2307" s="423" t="s">
        <v>100</v>
      </c>
      <c r="K2307" s="64" t="s">
        <v>181</v>
      </c>
      <c r="L2307" s="88">
        <f>ROUND((L2306+L2305)*2.14%,2)</f>
        <v>178344.28</v>
      </c>
      <c r="M2307" s="451">
        <f t="shared" ref="M2307" si="893">L2307</f>
        <v>178344.28</v>
      </c>
      <c r="N2307" s="403"/>
      <c r="O2307" s="403"/>
      <c r="P2307" s="403"/>
      <c r="Q2307" s="451">
        <f t="shared" si="890"/>
        <v>178344.28</v>
      </c>
    </row>
    <row r="2308" spans="1:17" ht="31.5">
      <c r="A2308" s="465">
        <v>23</v>
      </c>
      <c r="B2308" s="65">
        <v>71916000</v>
      </c>
      <c r="C2308" s="211" t="s">
        <v>375</v>
      </c>
      <c r="D2308" s="423" t="s">
        <v>31</v>
      </c>
      <c r="E2308" s="423" t="s">
        <v>65</v>
      </c>
      <c r="F2308" s="49">
        <v>48</v>
      </c>
      <c r="G2308" s="50" t="s">
        <v>38</v>
      </c>
      <c r="H2308" s="63">
        <v>3474.4</v>
      </c>
      <c r="I2308" s="49">
        <v>142</v>
      </c>
      <c r="J2308" s="423" t="s">
        <v>39</v>
      </c>
      <c r="K2308" s="431" t="s">
        <v>2</v>
      </c>
      <c r="L2308" s="88">
        <f>L2309+L2310</f>
        <v>2359251.17</v>
      </c>
      <c r="M2308" s="88">
        <f t="shared" ref="M2308:P2308" si="894">M2309+M2310</f>
        <v>2359251.17</v>
      </c>
      <c r="N2308" s="88">
        <f t="shared" si="894"/>
        <v>0</v>
      </c>
      <c r="O2308" s="88">
        <f t="shared" si="894"/>
        <v>0</v>
      </c>
      <c r="P2308" s="88">
        <f t="shared" si="894"/>
        <v>0</v>
      </c>
      <c r="Q2308" s="451">
        <f t="shared" si="890"/>
        <v>2359251.17</v>
      </c>
    </row>
    <row r="2309" spans="1:17" ht="31.5">
      <c r="A2309" s="466"/>
      <c r="B2309" s="65">
        <v>71916000</v>
      </c>
      <c r="C2309" s="211" t="s">
        <v>375</v>
      </c>
      <c r="D2309" s="423"/>
      <c r="E2309" s="423"/>
      <c r="F2309" s="49"/>
      <c r="G2309" s="50"/>
      <c r="H2309" s="63"/>
      <c r="I2309" s="49"/>
      <c r="J2309" s="423" t="s">
        <v>103</v>
      </c>
      <c r="K2309" s="67" t="s">
        <v>104</v>
      </c>
      <c r="L2309" s="88">
        <f>M2309</f>
        <v>2309821</v>
      </c>
      <c r="M2309" s="88">
        <v>2309821</v>
      </c>
      <c r="N2309" s="88"/>
      <c r="O2309" s="88"/>
      <c r="P2309" s="88"/>
      <c r="Q2309" s="451">
        <f t="shared" si="890"/>
        <v>2309821</v>
      </c>
    </row>
    <row r="2310" spans="1:17" ht="31.5">
      <c r="A2310" s="467"/>
      <c r="B2310" s="65">
        <v>71916000</v>
      </c>
      <c r="C2310" s="211" t="s">
        <v>375</v>
      </c>
      <c r="D2310" s="423"/>
      <c r="E2310" s="423"/>
      <c r="F2310" s="49"/>
      <c r="G2310" s="50"/>
      <c r="H2310" s="63"/>
      <c r="I2310" s="49"/>
      <c r="J2310" s="423" t="s">
        <v>100</v>
      </c>
      <c r="K2310" s="64" t="s">
        <v>181</v>
      </c>
      <c r="L2310" s="88">
        <f>ROUND((L2309)*2.14%,2)</f>
        <v>49430.17</v>
      </c>
      <c r="M2310" s="451">
        <f t="shared" ref="M2310" si="895">L2310</f>
        <v>49430.17</v>
      </c>
      <c r="N2310" s="88"/>
      <c r="O2310" s="88"/>
      <c r="P2310" s="88"/>
      <c r="Q2310" s="451">
        <f t="shared" si="890"/>
        <v>49430.17</v>
      </c>
    </row>
    <row r="2311" spans="1:17" ht="31.5">
      <c r="A2311" s="465">
        <v>24</v>
      </c>
      <c r="B2311" s="65">
        <v>71916000</v>
      </c>
      <c r="C2311" s="211" t="s">
        <v>375</v>
      </c>
      <c r="D2311" s="423" t="s">
        <v>31</v>
      </c>
      <c r="E2311" s="423" t="s">
        <v>65</v>
      </c>
      <c r="F2311" s="49">
        <v>50</v>
      </c>
      <c r="G2311" s="431" t="s">
        <v>38</v>
      </c>
      <c r="H2311" s="63">
        <v>3425.7</v>
      </c>
      <c r="I2311" s="49">
        <v>166</v>
      </c>
      <c r="J2311" s="423" t="s">
        <v>39</v>
      </c>
      <c r="K2311" s="162" t="s">
        <v>2</v>
      </c>
      <c r="L2311" s="88">
        <f>L2312+L2313+L2314</f>
        <v>7957241.21</v>
      </c>
      <c r="M2311" s="88">
        <f t="shared" ref="M2311:P2311" si="896">M2312+M2313+M2314</f>
        <v>7957241.21</v>
      </c>
      <c r="N2311" s="88">
        <f t="shared" si="896"/>
        <v>0</v>
      </c>
      <c r="O2311" s="88">
        <f t="shared" si="896"/>
        <v>0</v>
      </c>
      <c r="P2311" s="88">
        <f t="shared" si="896"/>
        <v>0</v>
      </c>
      <c r="Q2311" s="451">
        <f t="shared" si="890"/>
        <v>7957241.21</v>
      </c>
    </row>
    <row r="2312" spans="1:17" ht="31.5">
      <c r="A2312" s="466"/>
      <c r="B2312" s="65">
        <v>71916000</v>
      </c>
      <c r="C2312" s="211" t="s">
        <v>375</v>
      </c>
      <c r="D2312" s="423"/>
      <c r="E2312" s="423"/>
      <c r="F2312" s="49"/>
      <c r="G2312" s="50"/>
      <c r="H2312" s="63"/>
      <c r="I2312" s="49"/>
      <c r="J2312" s="423" t="s">
        <v>103</v>
      </c>
      <c r="K2312" s="67" t="s">
        <v>104</v>
      </c>
      <c r="L2312" s="88">
        <f>M2312</f>
        <v>2267319</v>
      </c>
      <c r="M2312" s="88">
        <v>2267319</v>
      </c>
      <c r="N2312" s="88"/>
      <c r="O2312" s="88"/>
      <c r="P2312" s="88"/>
      <c r="Q2312" s="451">
        <f t="shared" si="890"/>
        <v>2267319</v>
      </c>
    </row>
    <row r="2313" spans="1:17" ht="31.5">
      <c r="A2313" s="466"/>
      <c r="B2313" s="65">
        <v>71916000</v>
      </c>
      <c r="C2313" s="211" t="s">
        <v>375</v>
      </c>
      <c r="D2313" s="68"/>
      <c r="E2313" s="68"/>
      <c r="F2313" s="69"/>
      <c r="G2313" s="50"/>
      <c r="H2313" s="451"/>
      <c r="I2313" s="49"/>
      <c r="J2313" s="423" t="s">
        <v>101</v>
      </c>
      <c r="K2313" s="67" t="s">
        <v>102</v>
      </c>
      <c r="L2313" s="88">
        <v>5523205</v>
      </c>
      <c r="M2313" s="88">
        <v>5523205</v>
      </c>
      <c r="N2313" s="403"/>
      <c r="O2313" s="403"/>
      <c r="P2313" s="403"/>
      <c r="Q2313" s="451">
        <f t="shared" si="890"/>
        <v>5523205</v>
      </c>
    </row>
    <row r="2314" spans="1:17" ht="31.5">
      <c r="A2314" s="467"/>
      <c r="B2314" s="65">
        <v>71916000</v>
      </c>
      <c r="C2314" s="211" t="s">
        <v>375</v>
      </c>
      <c r="D2314" s="68"/>
      <c r="E2314" s="68"/>
      <c r="F2314" s="69"/>
      <c r="G2314" s="50"/>
      <c r="H2314" s="451"/>
      <c r="I2314" s="49"/>
      <c r="J2314" s="423" t="s">
        <v>100</v>
      </c>
      <c r="K2314" s="64" t="s">
        <v>181</v>
      </c>
      <c r="L2314" s="88">
        <f>ROUND((L2313+L2312)*2.14%,2)</f>
        <v>166717.21</v>
      </c>
      <c r="M2314" s="451">
        <f t="shared" ref="M2314" si="897">L2314</f>
        <v>166717.21</v>
      </c>
      <c r="N2314" s="403"/>
      <c r="O2314" s="403"/>
      <c r="P2314" s="403"/>
      <c r="Q2314" s="451">
        <f t="shared" si="890"/>
        <v>166717.21</v>
      </c>
    </row>
    <row r="2315" spans="1:17" ht="31.5">
      <c r="A2315" s="465">
        <v>25</v>
      </c>
      <c r="B2315" s="65">
        <v>71916000</v>
      </c>
      <c r="C2315" s="211" t="s">
        <v>375</v>
      </c>
      <c r="D2315" s="423" t="s">
        <v>31</v>
      </c>
      <c r="E2315" s="423" t="s">
        <v>65</v>
      </c>
      <c r="F2315" s="49" t="s">
        <v>177</v>
      </c>
      <c r="G2315" s="50" t="s">
        <v>38</v>
      </c>
      <c r="H2315" s="63">
        <v>2631.9</v>
      </c>
      <c r="I2315" s="49">
        <v>109</v>
      </c>
      <c r="J2315" s="423" t="s">
        <v>39</v>
      </c>
      <c r="K2315" s="431" t="s">
        <v>2</v>
      </c>
      <c r="L2315" s="88">
        <f>L2316+L2317</f>
        <v>1549110.4</v>
      </c>
      <c r="M2315" s="88">
        <f t="shared" ref="M2315:P2315" si="898">M2316+M2317</f>
        <v>1549110.4</v>
      </c>
      <c r="N2315" s="88">
        <f t="shared" si="898"/>
        <v>0</v>
      </c>
      <c r="O2315" s="88">
        <f t="shared" si="898"/>
        <v>0</v>
      </c>
      <c r="P2315" s="88">
        <f t="shared" si="898"/>
        <v>0</v>
      </c>
      <c r="Q2315" s="451">
        <f t="shared" si="890"/>
        <v>1549110.4</v>
      </c>
    </row>
    <row r="2316" spans="1:17" ht="31.5">
      <c r="A2316" s="466"/>
      <c r="B2316" s="65">
        <v>71916000</v>
      </c>
      <c r="C2316" s="211" t="s">
        <v>375</v>
      </c>
      <c r="D2316" s="423"/>
      <c r="E2316" s="423"/>
      <c r="F2316" s="49"/>
      <c r="G2316" s="50"/>
      <c r="H2316" s="63"/>
      <c r="I2316" s="49"/>
      <c r="J2316" s="423" t="s">
        <v>103</v>
      </c>
      <c r="K2316" s="67" t="s">
        <v>104</v>
      </c>
      <c r="L2316" s="88">
        <f>M2316</f>
        <v>1516654</v>
      </c>
      <c r="M2316" s="88">
        <v>1516654</v>
      </c>
      <c r="N2316" s="88"/>
      <c r="O2316" s="88"/>
      <c r="P2316" s="88"/>
      <c r="Q2316" s="451">
        <f t="shared" si="890"/>
        <v>1516654</v>
      </c>
    </row>
    <row r="2317" spans="1:17" ht="31.5">
      <c r="A2317" s="467"/>
      <c r="B2317" s="65">
        <v>71916000</v>
      </c>
      <c r="C2317" s="211" t="s">
        <v>375</v>
      </c>
      <c r="D2317" s="72"/>
      <c r="E2317" s="72"/>
      <c r="F2317" s="88"/>
      <c r="G2317" s="180"/>
      <c r="H2317" s="88"/>
      <c r="I2317" s="84"/>
      <c r="J2317" s="423" t="s">
        <v>100</v>
      </c>
      <c r="K2317" s="64" t="s">
        <v>181</v>
      </c>
      <c r="L2317" s="88">
        <f>ROUND((L2316)*2.14%,2)</f>
        <v>32456.400000000001</v>
      </c>
      <c r="M2317" s="451">
        <f t="shared" ref="M2317" si="899">L2317</f>
        <v>32456.400000000001</v>
      </c>
      <c r="N2317" s="88"/>
      <c r="O2317" s="88"/>
      <c r="P2317" s="88"/>
      <c r="Q2317" s="451">
        <f t="shared" si="890"/>
        <v>32456.400000000001</v>
      </c>
    </row>
    <row r="2318" spans="1:17" ht="31.5">
      <c r="A2318" s="471">
        <v>26</v>
      </c>
      <c r="B2318" s="62">
        <v>71916000</v>
      </c>
      <c r="C2318" s="211" t="s">
        <v>375</v>
      </c>
      <c r="D2318" s="211" t="s">
        <v>30</v>
      </c>
      <c r="E2318" s="211" t="s">
        <v>118</v>
      </c>
      <c r="F2318" s="102" t="s">
        <v>257</v>
      </c>
      <c r="G2318" s="64" t="s">
        <v>38</v>
      </c>
      <c r="H2318" s="453">
        <v>546.1</v>
      </c>
      <c r="I2318" s="46">
        <v>24</v>
      </c>
      <c r="J2318" s="423" t="s">
        <v>39</v>
      </c>
      <c r="K2318" s="431" t="s">
        <v>2</v>
      </c>
      <c r="L2318" s="88">
        <f>L2319+L2320</f>
        <v>184680</v>
      </c>
      <c r="M2318" s="88">
        <f t="shared" ref="M2318:P2318" si="900">M2319+M2320</f>
        <v>20000</v>
      </c>
      <c r="N2318" s="88">
        <f t="shared" si="900"/>
        <v>0</v>
      </c>
      <c r="O2318" s="88">
        <f t="shared" si="900"/>
        <v>156446</v>
      </c>
      <c r="P2318" s="88">
        <f t="shared" si="900"/>
        <v>8234</v>
      </c>
      <c r="Q2318" s="451">
        <f t="shared" si="890"/>
        <v>184680</v>
      </c>
    </row>
    <row r="2319" spans="1:17" ht="63">
      <c r="A2319" s="472"/>
      <c r="B2319" s="62">
        <v>71916000</v>
      </c>
      <c r="C2319" s="211" t="s">
        <v>375</v>
      </c>
      <c r="D2319" s="211"/>
      <c r="E2319" s="183"/>
      <c r="F2319" s="46"/>
      <c r="G2319" s="64"/>
      <c r="H2319" s="453"/>
      <c r="I2319" s="46"/>
      <c r="J2319" s="423" t="s">
        <v>48</v>
      </c>
      <c r="K2319" s="59">
        <v>20</v>
      </c>
      <c r="L2319" s="88">
        <v>164680</v>
      </c>
      <c r="M2319" s="88"/>
      <c r="N2319" s="63"/>
      <c r="O2319" s="403">
        <f>L2319*0.95</f>
        <v>156446</v>
      </c>
      <c r="P2319" s="403">
        <f>L2319*0.05</f>
        <v>8234</v>
      </c>
      <c r="Q2319" s="451">
        <f t="shared" si="890"/>
        <v>164680</v>
      </c>
    </row>
    <row r="2320" spans="1:17" ht="110.25">
      <c r="A2320" s="473"/>
      <c r="B2320" s="62">
        <v>71916000</v>
      </c>
      <c r="C2320" s="211" t="s">
        <v>375</v>
      </c>
      <c r="D2320" s="211"/>
      <c r="E2320" s="183"/>
      <c r="F2320" s="46"/>
      <c r="G2320" s="64"/>
      <c r="H2320" s="453"/>
      <c r="I2320" s="46"/>
      <c r="J2320" s="423" t="s">
        <v>352</v>
      </c>
      <c r="K2320" s="67" t="s">
        <v>185</v>
      </c>
      <c r="L2320" s="88">
        <v>20000</v>
      </c>
      <c r="M2320" s="88">
        <v>20000</v>
      </c>
      <c r="N2320" s="63"/>
      <c r="O2320" s="63"/>
      <c r="P2320" s="63"/>
      <c r="Q2320" s="451">
        <f t="shared" si="890"/>
        <v>20000</v>
      </c>
    </row>
    <row r="2321" spans="1:17" ht="31.5">
      <c r="A2321" s="471">
        <v>27</v>
      </c>
      <c r="B2321" s="62">
        <v>71916000</v>
      </c>
      <c r="C2321" s="211" t="s">
        <v>375</v>
      </c>
      <c r="D2321" s="211" t="s">
        <v>30</v>
      </c>
      <c r="E2321" s="54" t="s">
        <v>371</v>
      </c>
      <c r="F2321" s="46">
        <v>2</v>
      </c>
      <c r="G2321" s="64" t="s">
        <v>38</v>
      </c>
      <c r="H2321" s="453">
        <v>5438.1</v>
      </c>
      <c r="I2321" s="46">
        <v>210</v>
      </c>
      <c r="J2321" s="423" t="s">
        <v>39</v>
      </c>
      <c r="K2321" s="431" t="s">
        <v>2</v>
      </c>
      <c r="L2321" s="88">
        <f t="shared" ref="L2321:P2321" si="901">L2322+L2323</f>
        <v>579250</v>
      </c>
      <c r="M2321" s="88">
        <f t="shared" si="901"/>
        <v>20000</v>
      </c>
      <c r="N2321" s="88">
        <f t="shared" si="901"/>
        <v>0</v>
      </c>
      <c r="O2321" s="88">
        <f t="shared" si="901"/>
        <v>531287.5</v>
      </c>
      <c r="P2321" s="88">
        <f t="shared" si="901"/>
        <v>27962.5</v>
      </c>
      <c r="Q2321" s="451">
        <f t="shared" si="890"/>
        <v>579250</v>
      </c>
    </row>
    <row r="2322" spans="1:17" ht="63">
      <c r="A2322" s="472"/>
      <c r="B2322" s="62">
        <v>71916000</v>
      </c>
      <c r="C2322" s="211" t="s">
        <v>375</v>
      </c>
      <c r="D2322" s="211"/>
      <c r="E2322" s="183"/>
      <c r="F2322" s="46"/>
      <c r="G2322" s="64"/>
      <c r="H2322" s="453"/>
      <c r="I2322" s="46"/>
      <c r="J2322" s="423" t="s">
        <v>48</v>
      </c>
      <c r="K2322" s="59">
        <v>20</v>
      </c>
      <c r="L2322" s="88">
        <v>559250</v>
      </c>
      <c r="M2322" s="88"/>
      <c r="N2322" s="63"/>
      <c r="O2322" s="403">
        <f>L2322*0.95</f>
        <v>531287.5</v>
      </c>
      <c r="P2322" s="403">
        <f>L2322*0.05</f>
        <v>27962.5</v>
      </c>
      <c r="Q2322" s="451">
        <f t="shared" si="890"/>
        <v>559250</v>
      </c>
    </row>
    <row r="2323" spans="1:17" ht="110.25">
      <c r="A2323" s="473"/>
      <c r="B2323" s="62">
        <v>71916000</v>
      </c>
      <c r="C2323" s="211" t="s">
        <v>375</v>
      </c>
      <c r="D2323" s="211"/>
      <c r="E2323" s="183"/>
      <c r="F2323" s="46"/>
      <c r="G2323" s="64"/>
      <c r="H2323" s="453"/>
      <c r="I2323" s="46"/>
      <c r="J2323" s="423" t="s">
        <v>352</v>
      </c>
      <c r="K2323" s="67" t="s">
        <v>185</v>
      </c>
      <c r="L2323" s="88">
        <v>20000</v>
      </c>
      <c r="M2323" s="88">
        <v>20000</v>
      </c>
      <c r="N2323" s="63"/>
      <c r="O2323" s="63"/>
      <c r="P2323" s="63"/>
      <c r="Q2323" s="451">
        <f t="shared" si="890"/>
        <v>20000</v>
      </c>
    </row>
    <row r="2324" spans="1:17" ht="31.5">
      <c r="A2324" s="471">
        <v>28</v>
      </c>
      <c r="B2324" s="62">
        <v>71916000</v>
      </c>
      <c r="C2324" s="211" t="s">
        <v>375</v>
      </c>
      <c r="D2324" s="211" t="s">
        <v>30</v>
      </c>
      <c r="E2324" s="54" t="s">
        <v>371</v>
      </c>
      <c r="F2324" s="102" t="s">
        <v>97</v>
      </c>
      <c r="G2324" s="64" t="s">
        <v>38</v>
      </c>
      <c r="H2324" s="453">
        <v>3693.5</v>
      </c>
      <c r="I2324" s="46">
        <v>176</v>
      </c>
      <c r="J2324" s="423" t="s">
        <v>39</v>
      </c>
      <c r="K2324" s="431" t="s">
        <v>2</v>
      </c>
      <c r="L2324" s="88">
        <f t="shared" ref="L2324:P2324" si="902">L2325+L2326</f>
        <v>327830</v>
      </c>
      <c r="M2324" s="88">
        <f t="shared" si="902"/>
        <v>20000</v>
      </c>
      <c r="N2324" s="88">
        <f t="shared" si="902"/>
        <v>0</v>
      </c>
      <c r="O2324" s="88">
        <f t="shared" si="902"/>
        <v>292438.5</v>
      </c>
      <c r="P2324" s="88">
        <f t="shared" si="902"/>
        <v>15391.5</v>
      </c>
      <c r="Q2324" s="451">
        <f t="shared" si="890"/>
        <v>327830</v>
      </c>
    </row>
    <row r="2325" spans="1:17" ht="63">
      <c r="A2325" s="472"/>
      <c r="B2325" s="62">
        <v>71916000</v>
      </c>
      <c r="C2325" s="211" t="s">
        <v>375</v>
      </c>
      <c r="D2325" s="211"/>
      <c r="E2325" s="183"/>
      <c r="F2325" s="46"/>
      <c r="G2325" s="64"/>
      <c r="H2325" s="453"/>
      <c r="I2325" s="46"/>
      <c r="J2325" s="423" t="s">
        <v>48</v>
      </c>
      <c r="K2325" s="59">
        <v>20</v>
      </c>
      <c r="L2325" s="88">
        <v>307830</v>
      </c>
      <c r="M2325" s="88"/>
      <c r="N2325" s="63"/>
      <c r="O2325" s="403">
        <f>L2325*0.95</f>
        <v>292438.5</v>
      </c>
      <c r="P2325" s="403">
        <f>L2325*0.05</f>
        <v>15391.5</v>
      </c>
      <c r="Q2325" s="451">
        <f t="shared" si="890"/>
        <v>307830</v>
      </c>
    </row>
    <row r="2326" spans="1:17" ht="110.25">
      <c r="A2326" s="473"/>
      <c r="B2326" s="62">
        <v>71916000</v>
      </c>
      <c r="C2326" s="211" t="s">
        <v>375</v>
      </c>
      <c r="D2326" s="211"/>
      <c r="E2326" s="183"/>
      <c r="F2326" s="46"/>
      <c r="G2326" s="64"/>
      <c r="H2326" s="453"/>
      <c r="I2326" s="46"/>
      <c r="J2326" s="423" t="s">
        <v>352</v>
      </c>
      <c r="K2326" s="67" t="s">
        <v>185</v>
      </c>
      <c r="L2326" s="88">
        <v>20000</v>
      </c>
      <c r="M2326" s="88">
        <v>20000</v>
      </c>
      <c r="N2326" s="63"/>
      <c r="O2326" s="63"/>
      <c r="P2326" s="63"/>
      <c r="Q2326" s="451">
        <f t="shared" si="890"/>
        <v>20000</v>
      </c>
    </row>
    <row r="2327" spans="1:17" ht="31.5">
      <c r="A2327" s="471">
        <v>29</v>
      </c>
      <c r="B2327" s="62">
        <v>71916000</v>
      </c>
      <c r="C2327" s="211" t="s">
        <v>375</v>
      </c>
      <c r="D2327" s="211" t="s">
        <v>30</v>
      </c>
      <c r="E2327" s="54" t="s">
        <v>371</v>
      </c>
      <c r="F2327" s="46">
        <v>5</v>
      </c>
      <c r="G2327" s="64" t="s">
        <v>38</v>
      </c>
      <c r="H2327" s="453">
        <v>3595.2</v>
      </c>
      <c r="I2327" s="46">
        <v>138</v>
      </c>
      <c r="J2327" s="423" t="s">
        <v>39</v>
      </c>
      <c r="K2327" s="431" t="s">
        <v>2</v>
      </c>
      <c r="L2327" s="88">
        <f t="shared" ref="L2327:P2327" si="903">L2328+L2329</f>
        <v>329250</v>
      </c>
      <c r="M2327" s="88">
        <f t="shared" si="903"/>
        <v>20000</v>
      </c>
      <c r="N2327" s="88">
        <f t="shared" si="903"/>
        <v>0</v>
      </c>
      <c r="O2327" s="88">
        <f t="shared" si="903"/>
        <v>293787.5</v>
      </c>
      <c r="P2327" s="88">
        <f t="shared" si="903"/>
        <v>15462.5</v>
      </c>
      <c r="Q2327" s="451">
        <f t="shared" si="890"/>
        <v>329250</v>
      </c>
    </row>
    <row r="2328" spans="1:17" ht="63">
      <c r="A2328" s="472"/>
      <c r="B2328" s="62">
        <v>71916000</v>
      </c>
      <c r="C2328" s="211" t="s">
        <v>375</v>
      </c>
      <c r="D2328" s="211"/>
      <c r="E2328" s="183"/>
      <c r="F2328" s="46"/>
      <c r="G2328" s="64"/>
      <c r="H2328" s="453"/>
      <c r="I2328" s="46"/>
      <c r="J2328" s="423" t="s">
        <v>48</v>
      </c>
      <c r="K2328" s="59">
        <v>20</v>
      </c>
      <c r="L2328" s="88">
        <v>309250</v>
      </c>
      <c r="M2328" s="88"/>
      <c r="N2328" s="63"/>
      <c r="O2328" s="403">
        <f>L2328*0.95</f>
        <v>293787.5</v>
      </c>
      <c r="P2328" s="403">
        <f>L2328*0.05</f>
        <v>15462.5</v>
      </c>
      <c r="Q2328" s="451">
        <f t="shared" si="890"/>
        <v>309250</v>
      </c>
    </row>
    <row r="2329" spans="1:17" ht="110.25">
      <c r="A2329" s="473"/>
      <c r="B2329" s="62">
        <v>71916000</v>
      </c>
      <c r="C2329" s="211" t="s">
        <v>375</v>
      </c>
      <c r="D2329" s="211"/>
      <c r="E2329" s="183"/>
      <c r="F2329" s="46"/>
      <c r="G2329" s="64"/>
      <c r="H2329" s="453"/>
      <c r="I2329" s="46"/>
      <c r="J2329" s="423" t="s">
        <v>352</v>
      </c>
      <c r="K2329" s="67" t="s">
        <v>185</v>
      </c>
      <c r="L2329" s="88">
        <v>20000</v>
      </c>
      <c r="M2329" s="88">
        <v>20000</v>
      </c>
      <c r="N2329" s="63"/>
      <c r="O2329" s="63"/>
      <c r="P2329" s="63"/>
      <c r="Q2329" s="451">
        <f t="shared" si="890"/>
        <v>20000</v>
      </c>
    </row>
    <row r="2330" spans="1:17" ht="31.5">
      <c r="A2330" s="471">
        <v>30</v>
      </c>
      <c r="B2330" s="62">
        <v>71916000</v>
      </c>
      <c r="C2330" s="211" t="s">
        <v>375</v>
      </c>
      <c r="D2330" s="211" t="s">
        <v>30</v>
      </c>
      <c r="E2330" s="54" t="s">
        <v>371</v>
      </c>
      <c r="F2330" s="46">
        <v>7</v>
      </c>
      <c r="G2330" s="64" t="s">
        <v>38</v>
      </c>
      <c r="H2330" s="453">
        <v>3705.7</v>
      </c>
      <c r="I2330" s="46">
        <v>145</v>
      </c>
      <c r="J2330" s="423" t="s">
        <v>39</v>
      </c>
      <c r="K2330" s="431" t="s">
        <v>2</v>
      </c>
      <c r="L2330" s="88">
        <f t="shared" ref="L2330:P2330" si="904">L2331+L2332</f>
        <v>330280</v>
      </c>
      <c r="M2330" s="88">
        <f t="shared" si="904"/>
        <v>20000</v>
      </c>
      <c r="N2330" s="88">
        <f t="shared" si="904"/>
        <v>0</v>
      </c>
      <c r="O2330" s="88">
        <f t="shared" si="904"/>
        <v>294766</v>
      </c>
      <c r="P2330" s="88">
        <f t="shared" si="904"/>
        <v>15514</v>
      </c>
      <c r="Q2330" s="451">
        <f t="shared" si="890"/>
        <v>330280</v>
      </c>
    </row>
    <row r="2331" spans="1:17" ht="63">
      <c r="A2331" s="472"/>
      <c r="B2331" s="62">
        <v>71916000</v>
      </c>
      <c r="C2331" s="211" t="s">
        <v>375</v>
      </c>
      <c r="D2331" s="211"/>
      <c r="E2331" s="183"/>
      <c r="F2331" s="46"/>
      <c r="G2331" s="64"/>
      <c r="H2331" s="453"/>
      <c r="I2331" s="46"/>
      <c r="J2331" s="423" t="s">
        <v>48</v>
      </c>
      <c r="K2331" s="59">
        <v>20</v>
      </c>
      <c r="L2331" s="88">
        <v>310280</v>
      </c>
      <c r="M2331" s="88"/>
      <c r="N2331" s="63"/>
      <c r="O2331" s="403">
        <f>L2331*0.95</f>
        <v>294766</v>
      </c>
      <c r="P2331" s="403">
        <f>L2331*0.05</f>
        <v>15514</v>
      </c>
      <c r="Q2331" s="451">
        <f t="shared" si="890"/>
        <v>310280</v>
      </c>
    </row>
    <row r="2332" spans="1:17" ht="110.25">
      <c r="A2332" s="473"/>
      <c r="B2332" s="62">
        <v>71916000</v>
      </c>
      <c r="C2332" s="211" t="s">
        <v>375</v>
      </c>
      <c r="D2332" s="211"/>
      <c r="E2332" s="183"/>
      <c r="F2332" s="46"/>
      <c r="G2332" s="64"/>
      <c r="H2332" s="453"/>
      <c r="I2332" s="46"/>
      <c r="J2332" s="423" t="s">
        <v>352</v>
      </c>
      <c r="K2332" s="67" t="s">
        <v>185</v>
      </c>
      <c r="L2332" s="88">
        <v>20000</v>
      </c>
      <c r="M2332" s="88">
        <v>20000</v>
      </c>
      <c r="N2332" s="63"/>
      <c r="O2332" s="63"/>
      <c r="P2332" s="63"/>
      <c r="Q2332" s="451">
        <f t="shared" si="890"/>
        <v>20000</v>
      </c>
    </row>
    <row r="2333" spans="1:17" ht="31.5">
      <c r="A2333" s="471">
        <v>31</v>
      </c>
      <c r="B2333" s="62">
        <v>71916000</v>
      </c>
      <c r="C2333" s="211" t="s">
        <v>375</v>
      </c>
      <c r="D2333" s="211" t="s">
        <v>30</v>
      </c>
      <c r="E2333" s="54" t="s">
        <v>371</v>
      </c>
      <c r="F2333" s="46">
        <v>10</v>
      </c>
      <c r="G2333" s="64" t="s">
        <v>38</v>
      </c>
      <c r="H2333" s="453">
        <v>3897.8</v>
      </c>
      <c r="I2333" s="46">
        <v>147</v>
      </c>
      <c r="J2333" s="423" t="s">
        <v>39</v>
      </c>
      <c r="K2333" s="431" t="s">
        <v>2</v>
      </c>
      <c r="L2333" s="88">
        <f t="shared" ref="L2333:P2333" si="905">L2334+L2335</f>
        <v>334670</v>
      </c>
      <c r="M2333" s="88">
        <f t="shared" si="905"/>
        <v>20000</v>
      </c>
      <c r="N2333" s="88">
        <f t="shared" si="905"/>
        <v>0</v>
      </c>
      <c r="O2333" s="88">
        <f t="shared" si="905"/>
        <v>298936.5</v>
      </c>
      <c r="P2333" s="88">
        <f t="shared" si="905"/>
        <v>15733.5</v>
      </c>
      <c r="Q2333" s="451">
        <f t="shared" si="890"/>
        <v>334670</v>
      </c>
    </row>
    <row r="2334" spans="1:17" ht="63">
      <c r="A2334" s="472"/>
      <c r="B2334" s="62">
        <v>71916000</v>
      </c>
      <c r="C2334" s="211" t="s">
        <v>375</v>
      </c>
      <c r="D2334" s="211"/>
      <c r="E2334" s="183"/>
      <c r="F2334" s="46"/>
      <c r="G2334" s="64"/>
      <c r="H2334" s="453"/>
      <c r="I2334" s="46"/>
      <c r="J2334" s="423" t="s">
        <v>48</v>
      </c>
      <c r="K2334" s="59">
        <v>20</v>
      </c>
      <c r="L2334" s="88">
        <v>314670</v>
      </c>
      <c r="M2334" s="88"/>
      <c r="N2334" s="63"/>
      <c r="O2334" s="403">
        <f>L2334*0.95</f>
        <v>298936.5</v>
      </c>
      <c r="P2334" s="403">
        <f>L2334*0.05</f>
        <v>15733.5</v>
      </c>
      <c r="Q2334" s="451">
        <f t="shared" si="890"/>
        <v>314670</v>
      </c>
    </row>
    <row r="2335" spans="1:17" ht="110.25">
      <c r="A2335" s="473"/>
      <c r="B2335" s="62">
        <v>71916000</v>
      </c>
      <c r="C2335" s="211" t="s">
        <v>375</v>
      </c>
      <c r="D2335" s="211"/>
      <c r="E2335" s="183"/>
      <c r="F2335" s="46"/>
      <c r="G2335" s="64"/>
      <c r="H2335" s="453"/>
      <c r="I2335" s="46"/>
      <c r="J2335" s="423" t="s">
        <v>352</v>
      </c>
      <c r="K2335" s="67" t="s">
        <v>185</v>
      </c>
      <c r="L2335" s="88">
        <v>20000</v>
      </c>
      <c r="M2335" s="88">
        <v>20000</v>
      </c>
      <c r="N2335" s="63"/>
      <c r="O2335" s="63"/>
      <c r="P2335" s="63"/>
      <c r="Q2335" s="451">
        <f t="shared" si="890"/>
        <v>20000</v>
      </c>
    </row>
    <row r="2336" spans="1:17" ht="31.5">
      <c r="A2336" s="471">
        <v>32</v>
      </c>
      <c r="B2336" s="62">
        <v>71916000</v>
      </c>
      <c r="C2336" s="211" t="s">
        <v>375</v>
      </c>
      <c r="D2336" s="211" t="s">
        <v>30</v>
      </c>
      <c r="E2336" s="54" t="s">
        <v>371</v>
      </c>
      <c r="F2336" s="46">
        <v>15</v>
      </c>
      <c r="G2336" s="64" t="s">
        <v>38</v>
      </c>
      <c r="H2336" s="453">
        <v>3728.7</v>
      </c>
      <c r="I2336" s="46">
        <v>179</v>
      </c>
      <c r="J2336" s="423" t="s">
        <v>39</v>
      </c>
      <c r="K2336" s="431" t="s">
        <v>2</v>
      </c>
      <c r="L2336" s="88">
        <f t="shared" ref="L2336:P2336" si="906">L2337+L2338</f>
        <v>333510</v>
      </c>
      <c r="M2336" s="88">
        <f t="shared" si="906"/>
        <v>20000</v>
      </c>
      <c r="N2336" s="88">
        <f t="shared" si="906"/>
        <v>0</v>
      </c>
      <c r="O2336" s="88">
        <f t="shared" si="906"/>
        <v>297834.5</v>
      </c>
      <c r="P2336" s="88">
        <f t="shared" si="906"/>
        <v>15675.5</v>
      </c>
      <c r="Q2336" s="451">
        <f t="shared" si="890"/>
        <v>333510</v>
      </c>
    </row>
    <row r="2337" spans="1:17" ht="63">
      <c r="A2337" s="472"/>
      <c r="B2337" s="62">
        <v>71916000</v>
      </c>
      <c r="C2337" s="211" t="s">
        <v>375</v>
      </c>
      <c r="D2337" s="211"/>
      <c r="E2337" s="183"/>
      <c r="F2337" s="46"/>
      <c r="G2337" s="64"/>
      <c r="H2337" s="453"/>
      <c r="I2337" s="46"/>
      <c r="J2337" s="423" t="s">
        <v>48</v>
      </c>
      <c r="K2337" s="59">
        <v>20</v>
      </c>
      <c r="L2337" s="88">
        <v>313510</v>
      </c>
      <c r="M2337" s="88"/>
      <c r="N2337" s="63"/>
      <c r="O2337" s="403">
        <f>L2337*0.95</f>
        <v>297834.5</v>
      </c>
      <c r="P2337" s="403">
        <f>L2337*0.05</f>
        <v>15675.5</v>
      </c>
      <c r="Q2337" s="451">
        <f t="shared" si="890"/>
        <v>313510</v>
      </c>
    </row>
    <row r="2338" spans="1:17" ht="110.25">
      <c r="A2338" s="473"/>
      <c r="B2338" s="62">
        <v>71916000</v>
      </c>
      <c r="C2338" s="211" t="s">
        <v>375</v>
      </c>
      <c r="D2338" s="211"/>
      <c r="E2338" s="183"/>
      <c r="F2338" s="46"/>
      <c r="G2338" s="64"/>
      <c r="H2338" s="453"/>
      <c r="I2338" s="46"/>
      <c r="J2338" s="423" t="s">
        <v>352</v>
      </c>
      <c r="K2338" s="67" t="s">
        <v>185</v>
      </c>
      <c r="L2338" s="88">
        <v>20000</v>
      </c>
      <c r="M2338" s="88">
        <v>20000</v>
      </c>
      <c r="N2338" s="63"/>
      <c r="O2338" s="63"/>
      <c r="P2338" s="63"/>
      <c r="Q2338" s="451">
        <f t="shared" si="890"/>
        <v>20000</v>
      </c>
    </row>
    <row r="2339" spans="1:17" ht="31.5">
      <c r="A2339" s="471">
        <v>33</v>
      </c>
      <c r="B2339" s="62">
        <v>71916000</v>
      </c>
      <c r="C2339" s="211" t="s">
        <v>375</v>
      </c>
      <c r="D2339" s="211" t="s">
        <v>30</v>
      </c>
      <c r="E2339" s="54" t="s">
        <v>371</v>
      </c>
      <c r="F2339" s="46">
        <v>19</v>
      </c>
      <c r="G2339" s="64" t="s">
        <v>38</v>
      </c>
      <c r="H2339" s="453">
        <v>3974</v>
      </c>
      <c r="I2339" s="46">
        <v>159</v>
      </c>
      <c r="J2339" s="423" t="s">
        <v>39</v>
      </c>
      <c r="K2339" s="431" t="s">
        <v>2</v>
      </c>
      <c r="L2339" s="88">
        <f t="shared" ref="L2339:P2339" si="907">L2340+L2341</f>
        <v>330800</v>
      </c>
      <c r="M2339" s="88">
        <f t="shared" si="907"/>
        <v>20000</v>
      </c>
      <c r="N2339" s="88">
        <f t="shared" si="907"/>
        <v>0</v>
      </c>
      <c r="O2339" s="88">
        <f t="shared" si="907"/>
        <v>295260</v>
      </c>
      <c r="P2339" s="88">
        <f t="shared" si="907"/>
        <v>15540</v>
      </c>
      <c r="Q2339" s="451">
        <f t="shared" si="890"/>
        <v>330800</v>
      </c>
    </row>
    <row r="2340" spans="1:17" ht="63">
      <c r="A2340" s="472"/>
      <c r="B2340" s="62">
        <v>71916000</v>
      </c>
      <c r="C2340" s="211" t="s">
        <v>375</v>
      </c>
      <c r="D2340" s="211"/>
      <c r="E2340" s="183"/>
      <c r="F2340" s="46"/>
      <c r="G2340" s="64"/>
      <c r="H2340" s="453"/>
      <c r="I2340" s="46"/>
      <c r="J2340" s="423" t="s">
        <v>48</v>
      </c>
      <c r="K2340" s="59">
        <v>20</v>
      </c>
      <c r="L2340" s="88">
        <v>310800</v>
      </c>
      <c r="M2340" s="88"/>
      <c r="N2340" s="63"/>
      <c r="O2340" s="403">
        <f>L2340*0.95</f>
        <v>295260</v>
      </c>
      <c r="P2340" s="403">
        <f>L2340*0.05</f>
        <v>15540</v>
      </c>
      <c r="Q2340" s="451">
        <f t="shared" si="890"/>
        <v>310800</v>
      </c>
    </row>
    <row r="2341" spans="1:17" ht="110.25">
      <c r="A2341" s="473"/>
      <c r="B2341" s="62">
        <v>71916000</v>
      </c>
      <c r="C2341" s="211" t="s">
        <v>375</v>
      </c>
      <c r="D2341" s="211"/>
      <c r="E2341" s="183"/>
      <c r="F2341" s="46"/>
      <c r="G2341" s="64"/>
      <c r="H2341" s="453"/>
      <c r="I2341" s="46"/>
      <c r="J2341" s="423" t="s">
        <v>352</v>
      </c>
      <c r="K2341" s="67" t="s">
        <v>185</v>
      </c>
      <c r="L2341" s="88">
        <v>20000</v>
      </c>
      <c r="M2341" s="88">
        <v>20000</v>
      </c>
      <c r="N2341" s="63"/>
      <c r="O2341" s="63"/>
      <c r="P2341" s="63"/>
      <c r="Q2341" s="451">
        <f t="shared" si="890"/>
        <v>20000</v>
      </c>
    </row>
    <row r="2342" spans="1:17" ht="31.5">
      <c r="A2342" s="471">
        <v>34</v>
      </c>
      <c r="B2342" s="62">
        <v>71916000</v>
      </c>
      <c r="C2342" s="211" t="s">
        <v>375</v>
      </c>
      <c r="D2342" s="211" t="s">
        <v>30</v>
      </c>
      <c r="E2342" s="54" t="s">
        <v>371</v>
      </c>
      <c r="F2342" s="46">
        <v>24</v>
      </c>
      <c r="G2342" s="64" t="s">
        <v>38</v>
      </c>
      <c r="H2342" s="453">
        <v>5804.3</v>
      </c>
      <c r="I2342" s="46">
        <v>200</v>
      </c>
      <c r="J2342" s="423" t="s">
        <v>39</v>
      </c>
      <c r="K2342" s="431" t="s">
        <v>2</v>
      </c>
      <c r="L2342" s="88">
        <f t="shared" ref="L2342:P2342" si="908">L2343+L2344</f>
        <v>410200</v>
      </c>
      <c r="M2342" s="88">
        <f t="shared" si="908"/>
        <v>20000</v>
      </c>
      <c r="N2342" s="88">
        <f t="shared" si="908"/>
        <v>0</v>
      </c>
      <c r="O2342" s="88">
        <f t="shared" si="908"/>
        <v>370690</v>
      </c>
      <c r="P2342" s="88">
        <f t="shared" si="908"/>
        <v>19510</v>
      </c>
      <c r="Q2342" s="451">
        <f t="shared" si="890"/>
        <v>410200</v>
      </c>
    </row>
    <row r="2343" spans="1:17" ht="63">
      <c r="A2343" s="472"/>
      <c r="B2343" s="62">
        <v>71916000</v>
      </c>
      <c r="C2343" s="211" t="s">
        <v>375</v>
      </c>
      <c r="D2343" s="211"/>
      <c r="E2343" s="183"/>
      <c r="F2343" s="46"/>
      <c r="G2343" s="64"/>
      <c r="H2343" s="453"/>
      <c r="I2343" s="46"/>
      <c r="J2343" s="423" t="s">
        <v>48</v>
      </c>
      <c r="K2343" s="59">
        <v>20</v>
      </c>
      <c r="L2343" s="88">
        <v>390200</v>
      </c>
      <c r="M2343" s="88"/>
      <c r="N2343" s="63"/>
      <c r="O2343" s="403">
        <f>L2343*0.95</f>
        <v>370690</v>
      </c>
      <c r="P2343" s="403">
        <f>L2343*0.05</f>
        <v>19510</v>
      </c>
      <c r="Q2343" s="451">
        <f t="shared" si="890"/>
        <v>390200</v>
      </c>
    </row>
    <row r="2344" spans="1:17" ht="110.25">
      <c r="A2344" s="473"/>
      <c r="B2344" s="62">
        <v>71916000</v>
      </c>
      <c r="C2344" s="211" t="s">
        <v>375</v>
      </c>
      <c r="D2344" s="211"/>
      <c r="E2344" s="183"/>
      <c r="F2344" s="46"/>
      <c r="G2344" s="64"/>
      <c r="H2344" s="453"/>
      <c r="I2344" s="46"/>
      <c r="J2344" s="423" t="s">
        <v>352</v>
      </c>
      <c r="K2344" s="67" t="s">
        <v>185</v>
      </c>
      <c r="L2344" s="88">
        <v>20000</v>
      </c>
      <c r="M2344" s="88">
        <v>20000</v>
      </c>
      <c r="N2344" s="63"/>
      <c r="O2344" s="63"/>
      <c r="P2344" s="63"/>
      <c r="Q2344" s="451">
        <f t="shared" si="890"/>
        <v>20000</v>
      </c>
    </row>
    <row r="2345" spans="1:17" ht="31.5">
      <c r="A2345" s="471">
        <v>35</v>
      </c>
      <c r="B2345" s="62">
        <v>71916000</v>
      </c>
      <c r="C2345" s="211" t="s">
        <v>375</v>
      </c>
      <c r="D2345" s="211" t="s">
        <v>30</v>
      </c>
      <c r="E2345" s="211" t="s">
        <v>253</v>
      </c>
      <c r="F2345" s="102" t="s">
        <v>167</v>
      </c>
      <c r="G2345" s="64" t="s">
        <v>38</v>
      </c>
      <c r="H2345" s="453">
        <v>1873.8</v>
      </c>
      <c r="I2345" s="46">
        <v>72</v>
      </c>
      <c r="J2345" s="423" t="s">
        <v>39</v>
      </c>
      <c r="K2345" s="431" t="s">
        <v>2</v>
      </c>
      <c r="L2345" s="88">
        <f t="shared" ref="L2345:P2345" si="909">L2346+L2347</f>
        <v>277500</v>
      </c>
      <c r="M2345" s="88">
        <f t="shared" si="909"/>
        <v>20000</v>
      </c>
      <c r="N2345" s="88">
        <f t="shared" si="909"/>
        <v>0</v>
      </c>
      <c r="O2345" s="88">
        <f t="shared" si="909"/>
        <v>244625</v>
      </c>
      <c r="P2345" s="88">
        <f t="shared" si="909"/>
        <v>12875</v>
      </c>
      <c r="Q2345" s="451">
        <f t="shared" si="890"/>
        <v>277500</v>
      </c>
    </row>
    <row r="2346" spans="1:17" ht="63">
      <c r="A2346" s="472"/>
      <c r="B2346" s="62">
        <v>71916000</v>
      </c>
      <c r="C2346" s="211" t="s">
        <v>375</v>
      </c>
      <c r="D2346" s="211"/>
      <c r="E2346" s="183"/>
      <c r="F2346" s="46"/>
      <c r="G2346" s="64"/>
      <c r="H2346" s="453"/>
      <c r="I2346" s="46"/>
      <c r="J2346" s="423" t="s">
        <v>48</v>
      </c>
      <c r="K2346" s="59">
        <v>20</v>
      </c>
      <c r="L2346" s="88">
        <v>257500</v>
      </c>
      <c r="M2346" s="88"/>
      <c r="N2346" s="63"/>
      <c r="O2346" s="403">
        <f>L2346*0.95</f>
        <v>244625</v>
      </c>
      <c r="P2346" s="403">
        <f>L2346*0.05</f>
        <v>12875</v>
      </c>
      <c r="Q2346" s="451">
        <f t="shared" si="890"/>
        <v>257500</v>
      </c>
    </row>
    <row r="2347" spans="1:17" ht="110.25">
      <c r="A2347" s="473"/>
      <c r="B2347" s="62">
        <v>71916000</v>
      </c>
      <c r="C2347" s="211" t="s">
        <v>375</v>
      </c>
      <c r="D2347" s="211"/>
      <c r="E2347" s="183"/>
      <c r="F2347" s="46"/>
      <c r="G2347" s="64"/>
      <c r="H2347" s="453"/>
      <c r="I2347" s="46"/>
      <c r="J2347" s="423" t="s">
        <v>352</v>
      </c>
      <c r="K2347" s="67" t="s">
        <v>185</v>
      </c>
      <c r="L2347" s="88">
        <v>20000</v>
      </c>
      <c r="M2347" s="88">
        <v>20000</v>
      </c>
      <c r="N2347" s="63"/>
      <c r="O2347" s="63"/>
      <c r="P2347" s="63"/>
      <c r="Q2347" s="451">
        <f t="shared" si="890"/>
        <v>20000</v>
      </c>
    </row>
    <row r="2348" spans="1:17" ht="31.5">
      <c r="A2348" s="471">
        <v>36</v>
      </c>
      <c r="B2348" s="62">
        <v>71916000</v>
      </c>
      <c r="C2348" s="211" t="s">
        <v>375</v>
      </c>
      <c r="D2348" s="211" t="s">
        <v>30</v>
      </c>
      <c r="E2348" s="211" t="s">
        <v>253</v>
      </c>
      <c r="F2348" s="102" t="s">
        <v>137</v>
      </c>
      <c r="G2348" s="64" t="s">
        <v>38</v>
      </c>
      <c r="H2348" s="453">
        <v>3594.5</v>
      </c>
      <c r="I2348" s="46">
        <v>142</v>
      </c>
      <c r="J2348" s="423" t="s">
        <v>39</v>
      </c>
      <c r="K2348" s="431" t="s">
        <v>2</v>
      </c>
      <c r="L2348" s="88">
        <f t="shared" ref="L2348:P2363" si="910">L2349+L2350</f>
        <v>330210</v>
      </c>
      <c r="M2348" s="88">
        <f t="shared" si="910"/>
        <v>20000</v>
      </c>
      <c r="N2348" s="88">
        <f t="shared" si="910"/>
        <v>0</v>
      </c>
      <c r="O2348" s="88">
        <f t="shared" si="910"/>
        <v>294699.5</v>
      </c>
      <c r="P2348" s="88">
        <f t="shared" si="910"/>
        <v>15510.5</v>
      </c>
      <c r="Q2348" s="451">
        <f t="shared" si="890"/>
        <v>330210</v>
      </c>
    </row>
    <row r="2349" spans="1:17" ht="63">
      <c r="A2349" s="472"/>
      <c r="B2349" s="62">
        <v>71916000</v>
      </c>
      <c r="C2349" s="211" t="s">
        <v>375</v>
      </c>
      <c r="D2349" s="211"/>
      <c r="E2349" s="183"/>
      <c r="F2349" s="46"/>
      <c r="G2349" s="64"/>
      <c r="H2349" s="453"/>
      <c r="I2349" s="46"/>
      <c r="J2349" s="423" t="s">
        <v>48</v>
      </c>
      <c r="K2349" s="59">
        <v>20</v>
      </c>
      <c r="L2349" s="88">
        <v>310210</v>
      </c>
      <c r="M2349" s="88"/>
      <c r="N2349" s="63"/>
      <c r="O2349" s="403">
        <f>L2349*0.95</f>
        <v>294699.5</v>
      </c>
      <c r="P2349" s="403">
        <f>L2349*0.05</f>
        <v>15510.5</v>
      </c>
      <c r="Q2349" s="451">
        <f t="shared" si="890"/>
        <v>310210</v>
      </c>
    </row>
    <row r="2350" spans="1:17" ht="110.25">
      <c r="A2350" s="473"/>
      <c r="B2350" s="62">
        <v>71916000</v>
      </c>
      <c r="C2350" s="211" t="s">
        <v>375</v>
      </c>
      <c r="D2350" s="211"/>
      <c r="E2350" s="183"/>
      <c r="F2350" s="46"/>
      <c r="G2350" s="64"/>
      <c r="H2350" s="453"/>
      <c r="I2350" s="46"/>
      <c r="J2350" s="423" t="s">
        <v>352</v>
      </c>
      <c r="K2350" s="67" t="s">
        <v>185</v>
      </c>
      <c r="L2350" s="88">
        <v>20000</v>
      </c>
      <c r="M2350" s="88">
        <v>20000</v>
      </c>
      <c r="N2350" s="63"/>
      <c r="O2350" s="63"/>
      <c r="P2350" s="63"/>
      <c r="Q2350" s="451">
        <f t="shared" si="890"/>
        <v>20000</v>
      </c>
    </row>
    <row r="2351" spans="1:17" ht="31.5">
      <c r="A2351" s="471">
        <v>37</v>
      </c>
      <c r="B2351" s="62">
        <v>71916000</v>
      </c>
      <c r="C2351" s="211" t="s">
        <v>375</v>
      </c>
      <c r="D2351" s="211" t="s">
        <v>30</v>
      </c>
      <c r="E2351" s="211" t="s">
        <v>253</v>
      </c>
      <c r="F2351" s="102" t="s">
        <v>142</v>
      </c>
      <c r="G2351" s="64" t="s">
        <v>38</v>
      </c>
      <c r="H2351" s="453">
        <v>3555.9</v>
      </c>
      <c r="I2351" s="46">
        <v>141</v>
      </c>
      <c r="J2351" s="423" t="s">
        <v>39</v>
      </c>
      <c r="K2351" s="431" t="s">
        <v>2</v>
      </c>
      <c r="L2351" s="88">
        <f t="shared" si="910"/>
        <v>330290</v>
      </c>
      <c r="M2351" s="88">
        <f t="shared" si="910"/>
        <v>20000</v>
      </c>
      <c r="N2351" s="88">
        <f t="shared" si="910"/>
        <v>0</v>
      </c>
      <c r="O2351" s="88">
        <f t="shared" si="910"/>
        <v>294775.5</v>
      </c>
      <c r="P2351" s="88">
        <f t="shared" si="910"/>
        <v>15514.5</v>
      </c>
      <c r="Q2351" s="451">
        <f t="shared" si="890"/>
        <v>330290</v>
      </c>
    </row>
    <row r="2352" spans="1:17" ht="63">
      <c r="A2352" s="472"/>
      <c r="B2352" s="62">
        <v>71916000</v>
      </c>
      <c r="C2352" s="211" t="s">
        <v>375</v>
      </c>
      <c r="D2352" s="211"/>
      <c r="E2352" s="183"/>
      <c r="F2352" s="46"/>
      <c r="G2352" s="64"/>
      <c r="H2352" s="453"/>
      <c r="I2352" s="46"/>
      <c r="J2352" s="423" t="s">
        <v>48</v>
      </c>
      <c r="K2352" s="59">
        <v>20</v>
      </c>
      <c r="L2352" s="88">
        <v>310290</v>
      </c>
      <c r="M2352" s="88"/>
      <c r="N2352" s="63"/>
      <c r="O2352" s="403">
        <f>L2352*0.95</f>
        <v>294775.5</v>
      </c>
      <c r="P2352" s="403">
        <f>L2352*0.05</f>
        <v>15514.5</v>
      </c>
      <c r="Q2352" s="451">
        <f t="shared" si="890"/>
        <v>310290</v>
      </c>
    </row>
    <row r="2353" spans="1:17" ht="110.25">
      <c r="A2353" s="473"/>
      <c r="B2353" s="62">
        <v>71916000</v>
      </c>
      <c r="C2353" s="211" t="s">
        <v>375</v>
      </c>
      <c r="D2353" s="211"/>
      <c r="E2353" s="183"/>
      <c r="F2353" s="46"/>
      <c r="G2353" s="64"/>
      <c r="H2353" s="453"/>
      <c r="I2353" s="46"/>
      <c r="J2353" s="423" t="s">
        <v>352</v>
      </c>
      <c r="K2353" s="67" t="s">
        <v>185</v>
      </c>
      <c r="L2353" s="88">
        <v>20000</v>
      </c>
      <c r="M2353" s="88">
        <v>20000</v>
      </c>
      <c r="N2353" s="63"/>
      <c r="O2353" s="63"/>
      <c r="P2353" s="63"/>
      <c r="Q2353" s="451">
        <f t="shared" si="890"/>
        <v>20000</v>
      </c>
    </row>
    <row r="2354" spans="1:17" ht="31.5">
      <c r="A2354" s="471">
        <v>38</v>
      </c>
      <c r="B2354" s="62">
        <v>71916000</v>
      </c>
      <c r="C2354" s="211" t="s">
        <v>375</v>
      </c>
      <c r="D2354" s="211" t="s">
        <v>30</v>
      </c>
      <c r="E2354" s="211" t="s">
        <v>253</v>
      </c>
      <c r="F2354" s="102" t="s">
        <v>204</v>
      </c>
      <c r="G2354" s="64" t="s">
        <v>38</v>
      </c>
      <c r="H2354" s="453">
        <v>3653.3</v>
      </c>
      <c r="I2354" s="46">
        <v>147</v>
      </c>
      <c r="J2354" s="423" t="s">
        <v>39</v>
      </c>
      <c r="K2354" s="431" t="s">
        <v>2</v>
      </c>
      <c r="L2354" s="88">
        <f t="shared" si="910"/>
        <v>328570</v>
      </c>
      <c r="M2354" s="88">
        <f t="shared" si="910"/>
        <v>20000</v>
      </c>
      <c r="N2354" s="88">
        <f t="shared" si="910"/>
        <v>0</v>
      </c>
      <c r="O2354" s="88">
        <f t="shared" si="910"/>
        <v>293141.5</v>
      </c>
      <c r="P2354" s="88">
        <f t="shared" si="910"/>
        <v>15428.5</v>
      </c>
      <c r="Q2354" s="451">
        <f t="shared" si="890"/>
        <v>328570</v>
      </c>
    </row>
    <row r="2355" spans="1:17" ht="63">
      <c r="A2355" s="472"/>
      <c r="B2355" s="62">
        <v>71916000</v>
      </c>
      <c r="C2355" s="211" t="s">
        <v>375</v>
      </c>
      <c r="D2355" s="211"/>
      <c r="E2355" s="183"/>
      <c r="F2355" s="46"/>
      <c r="G2355" s="64"/>
      <c r="H2355" s="453"/>
      <c r="I2355" s="46"/>
      <c r="J2355" s="423" t="s">
        <v>48</v>
      </c>
      <c r="K2355" s="59">
        <v>20</v>
      </c>
      <c r="L2355" s="88">
        <v>308570</v>
      </c>
      <c r="M2355" s="88"/>
      <c r="N2355" s="63"/>
      <c r="O2355" s="403">
        <f>L2355*0.95</f>
        <v>293141.5</v>
      </c>
      <c r="P2355" s="403">
        <f>L2355*0.05</f>
        <v>15428.5</v>
      </c>
      <c r="Q2355" s="451">
        <f t="shared" si="890"/>
        <v>308570</v>
      </c>
    </row>
    <row r="2356" spans="1:17" ht="110.25">
      <c r="A2356" s="473"/>
      <c r="B2356" s="62">
        <v>71916000</v>
      </c>
      <c r="C2356" s="211" t="s">
        <v>375</v>
      </c>
      <c r="D2356" s="211"/>
      <c r="E2356" s="183"/>
      <c r="F2356" s="46"/>
      <c r="G2356" s="64"/>
      <c r="H2356" s="453"/>
      <c r="I2356" s="46"/>
      <c r="J2356" s="423" t="s">
        <v>352</v>
      </c>
      <c r="K2356" s="67" t="s">
        <v>185</v>
      </c>
      <c r="L2356" s="88">
        <v>20000</v>
      </c>
      <c r="M2356" s="88">
        <v>20000</v>
      </c>
      <c r="N2356" s="63"/>
      <c r="O2356" s="63"/>
      <c r="P2356" s="63"/>
      <c r="Q2356" s="451">
        <f t="shared" si="890"/>
        <v>20000</v>
      </c>
    </row>
    <row r="2357" spans="1:17" ht="31.5">
      <c r="A2357" s="471">
        <v>39</v>
      </c>
      <c r="B2357" s="62">
        <v>71916000</v>
      </c>
      <c r="C2357" s="211" t="s">
        <v>375</v>
      </c>
      <c r="D2357" s="211" t="s">
        <v>30</v>
      </c>
      <c r="E2357" s="211" t="s">
        <v>253</v>
      </c>
      <c r="F2357" s="102" t="s">
        <v>135</v>
      </c>
      <c r="G2357" s="64" t="s">
        <v>38</v>
      </c>
      <c r="H2357" s="453">
        <v>3597.1</v>
      </c>
      <c r="I2357" s="46">
        <v>166</v>
      </c>
      <c r="J2357" s="423" t="s">
        <v>39</v>
      </c>
      <c r="K2357" s="431" t="s">
        <v>2</v>
      </c>
      <c r="L2357" s="88">
        <f t="shared" si="910"/>
        <v>330310</v>
      </c>
      <c r="M2357" s="88">
        <f t="shared" si="910"/>
        <v>20000</v>
      </c>
      <c r="N2357" s="88">
        <f t="shared" si="910"/>
        <v>0</v>
      </c>
      <c r="O2357" s="88">
        <f t="shared" si="910"/>
        <v>294794.5</v>
      </c>
      <c r="P2357" s="88">
        <f t="shared" si="910"/>
        <v>15515.5</v>
      </c>
      <c r="Q2357" s="451">
        <f t="shared" si="890"/>
        <v>330310</v>
      </c>
    </row>
    <row r="2358" spans="1:17" ht="63">
      <c r="A2358" s="472"/>
      <c r="B2358" s="62">
        <v>71916000</v>
      </c>
      <c r="C2358" s="211" t="s">
        <v>375</v>
      </c>
      <c r="D2358" s="211"/>
      <c r="E2358" s="183"/>
      <c r="F2358" s="46"/>
      <c r="G2358" s="64"/>
      <c r="H2358" s="453"/>
      <c r="I2358" s="46"/>
      <c r="J2358" s="423" t="s">
        <v>48</v>
      </c>
      <c r="K2358" s="59">
        <v>20</v>
      </c>
      <c r="L2358" s="88">
        <v>310310</v>
      </c>
      <c r="M2358" s="88"/>
      <c r="N2358" s="63"/>
      <c r="O2358" s="403">
        <f>L2358*0.95</f>
        <v>294794.5</v>
      </c>
      <c r="P2358" s="403">
        <f>L2358*0.05</f>
        <v>15515.5</v>
      </c>
      <c r="Q2358" s="451">
        <f t="shared" si="890"/>
        <v>310310</v>
      </c>
    </row>
    <row r="2359" spans="1:17" ht="110.25">
      <c r="A2359" s="473"/>
      <c r="B2359" s="62">
        <v>71916000</v>
      </c>
      <c r="C2359" s="211" t="s">
        <v>375</v>
      </c>
      <c r="D2359" s="211"/>
      <c r="E2359" s="183"/>
      <c r="F2359" s="46"/>
      <c r="G2359" s="64"/>
      <c r="H2359" s="453"/>
      <c r="I2359" s="46"/>
      <c r="J2359" s="423" t="s">
        <v>352</v>
      </c>
      <c r="K2359" s="67" t="s">
        <v>185</v>
      </c>
      <c r="L2359" s="88">
        <v>20000</v>
      </c>
      <c r="M2359" s="88">
        <v>20000</v>
      </c>
      <c r="N2359" s="63"/>
      <c r="O2359" s="63"/>
      <c r="P2359" s="63"/>
      <c r="Q2359" s="451">
        <f t="shared" si="890"/>
        <v>20000</v>
      </c>
    </row>
    <row r="2360" spans="1:17" ht="31.5">
      <c r="A2360" s="471">
        <v>40</v>
      </c>
      <c r="B2360" s="62">
        <v>71916000</v>
      </c>
      <c r="C2360" s="211" t="s">
        <v>375</v>
      </c>
      <c r="D2360" s="211" t="s">
        <v>30</v>
      </c>
      <c r="E2360" s="211" t="s">
        <v>253</v>
      </c>
      <c r="F2360" s="102" t="s">
        <v>221</v>
      </c>
      <c r="G2360" s="64" t="s">
        <v>38</v>
      </c>
      <c r="H2360" s="453">
        <v>1799.2</v>
      </c>
      <c r="I2360" s="46">
        <v>64</v>
      </c>
      <c r="J2360" s="423" t="s">
        <v>39</v>
      </c>
      <c r="K2360" s="431" t="s">
        <v>2</v>
      </c>
      <c r="L2360" s="88">
        <f t="shared" si="910"/>
        <v>278310</v>
      </c>
      <c r="M2360" s="88">
        <f t="shared" si="910"/>
        <v>20000</v>
      </c>
      <c r="N2360" s="88">
        <f t="shared" si="910"/>
        <v>0</v>
      </c>
      <c r="O2360" s="88">
        <f t="shared" si="910"/>
        <v>245394.5</v>
      </c>
      <c r="P2360" s="88">
        <f t="shared" si="910"/>
        <v>12915.5</v>
      </c>
      <c r="Q2360" s="451">
        <f t="shared" si="890"/>
        <v>278310</v>
      </c>
    </row>
    <row r="2361" spans="1:17" ht="63">
      <c r="A2361" s="472"/>
      <c r="B2361" s="62">
        <v>71916000</v>
      </c>
      <c r="C2361" s="211" t="s">
        <v>375</v>
      </c>
      <c r="D2361" s="211"/>
      <c r="E2361" s="183"/>
      <c r="F2361" s="46"/>
      <c r="G2361" s="64"/>
      <c r="H2361" s="453"/>
      <c r="I2361" s="46"/>
      <c r="J2361" s="423" t="s">
        <v>48</v>
      </c>
      <c r="K2361" s="59">
        <v>20</v>
      </c>
      <c r="L2361" s="88">
        <v>258310</v>
      </c>
      <c r="M2361" s="88"/>
      <c r="N2361" s="63"/>
      <c r="O2361" s="403">
        <f>L2361*0.95</f>
        <v>245394.5</v>
      </c>
      <c r="P2361" s="403">
        <f>L2361*0.05</f>
        <v>12915.5</v>
      </c>
      <c r="Q2361" s="451">
        <f t="shared" si="890"/>
        <v>258310</v>
      </c>
    </row>
    <row r="2362" spans="1:17" ht="110.25">
      <c r="A2362" s="473"/>
      <c r="B2362" s="62">
        <v>71916000</v>
      </c>
      <c r="C2362" s="211" t="s">
        <v>375</v>
      </c>
      <c r="D2362" s="211"/>
      <c r="E2362" s="183"/>
      <c r="F2362" s="46"/>
      <c r="G2362" s="64"/>
      <c r="H2362" s="453"/>
      <c r="I2362" s="46"/>
      <c r="J2362" s="423" t="s">
        <v>352</v>
      </c>
      <c r="K2362" s="67" t="s">
        <v>185</v>
      </c>
      <c r="L2362" s="88">
        <v>20000</v>
      </c>
      <c r="M2362" s="88">
        <v>20000</v>
      </c>
      <c r="N2362" s="63"/>
      <c r="O2362" s="63"/>
      <c r="P2362" s="63"/>
      <c r="Q2362" s="451">
        <f t="shared" si="890"/>
        <v>20000</v>
      </c>
    </row>
    <row r="2363" spans="1:17" ht="31.5">
      <c r="A2363" s="471">
        <v>41</v>
      </c>
      <c r="B2363" s="62">
        <v>71916000</v>
      </c>
      <c r="C2363" s="211" t="s">
        <v>375</v>
      </c>
      <c r="D2363" s="211" t="s">
        <v>30</v>
      </c>
      <c r="E2363" s="211" t="s">
        <v>253</v>
      </c>
      <c r="F2363" s="102" t="s">
        <v>99</v>
      </c>
      <c r="G2363" s="64" t="s">
        <v>38</v>
      </c>
      <c r="H2363" s="453">
        <v>1805.7</v>
      </c>
      <c r="I2363" s="46">
        <v>68</v>
      </c>
      <c r="J2363" s="423" t="s">
        <v>39</v>
      </c>
      <c r="K2363" s="431" t="s">
        <v>2</v>
      </c>
      <c r="L2363" s="88">
        <f t="shared" si="910"/>
        <v>275800</v>
      </c>
      <c r="M2363" s="88">
        <f t="shared" si="910"/>
        <v>20000</v>
      </c>
      <c r="N2363" s="88">
        <f t="shared" si="910"/>
        <v>0</v>
      </c>
      <c r="O2363" s="88">
        <f t="shared" si="910"/>
        <v>243010</v>
      </c>
      <c r="P2363" s="88">
        <f t="shared" si="910"/>
        <v>12790</v>
      </c>
      <c r="Q2363" s="451">
        <f t="shared" si="890"/>
        <v>275800</v>
      </c>
    </row>
    <row r="2364" spans="1:17" ht="63">
      <c r="A2364" s="472"/>
      <c r="B2364" s="62">
        <v>71916000</v>
      </c>
      <c r="C2364" s="211" t="s">
        <v>375</v>
      </c>
      <c r="D2364" s="211"/>
      <c r="E2364" s="183"/>
      <c r="F2364" s="46"/>
      <c r="G2364" s="64"/>
      <c r="H2364" s="453"/>
      <c r="I2364" s="46"/>
      <c r="J2364" s="423" t="s">
        <v>48</v>
      </c>
      <c r="K2364" s="59">
        <v>20</v>
      </c>
      <c r="L2364" s="88">
        <v>255800</v>
      </c>
      <c r="M2364" s="88"/>
      <c r="N2364" s="63"/>
      <c r="O2364" s="403">
        <f>L2364*0.95</f>
        <v>243010</v>
      </c>
      <c r="P2364" s="403">
        <f>L2364*0.05</f>
        <v>12790</v>
      </c>
      <c r="Q2364" s="451">
        <f t="shared" si="890"/>
        <v>255800</v>
      </c>
    </row>
    <row r="2365" spans="1:17" ht="93.6" customHeight="1">
      <c r="A2365" s="473"/>
      <c r="B2365" s="62">
        <v>71916000</v>
      </c>
      <c r="C2365" s="211" t="s">
        <v>375</v>
      </c>
      <c r="D2365" s="211"/>
      <c r="E2365" s="183"/>
      <c r="F2365" s="46"/>
      <c r="G2365" s="64"/>
      <c r="H2365" s="453"/>
      <c r="I2365" s="46"/>
      <c r="J2365" s="423" t="s">
        <v>352</v>
      </c>
      <c r="K2365" s="67" t="s">
        <v>185</v>
      </c>
      <c r="L2365" s="88">
        <v>20000</v>
      </c>
      <c r="M2365" s="88">
        <v>20000</v>
      </c>
      <c r="N2365" s="63"/>
      <c r="O2365" s="63"/>
      <c r="P2365" s="63"/>
      <c r="Q2365" s="451">
        <f t="shared" si="890"/>
        <v>20000</v>
      </c>
    </row>
    <row r="2366" spans="1:17" ht="31.5">
      <c r="A2366" s="471">
        <v>42</v>
      </c>
      <c r="B2366" s="62">
        <v>71916000</v>
      </c>
      <c r="C2366" s="211" t="s">
        <v>375</v>
      </c>
      <c r="D2366" s="211" t="s">
        <v>30</v>
      </c>
      <c r="E2366" s="211" t="s">
        <v>253</v>
      </c>
      <c r="F2366" s="102" t="s">
        <v>111</v>
      </c>
      <c r="G2366" s="64" t="s">
        <v>38</v>
      </c>
      <c r="H2366" s="453">
        <v>3596.6</v>
      </c>
      <c r="I2366" s="46">
        <v>124</v>
      </c>
      <c r="J2366" s="423" t="s">
        <v>39</v>
      </c>
      <c r="K2366" s="431" t="s">
        <v>2</v>
      </c>
      <c r="L2366" s="88">
        <f t="shared" ref="L2366:P2381" si="911">L2367+L2368</f>
        <v>325810</v>
      </c>
      <c r="M2366" s="88">
        <f t="shared" si="911"/>
        <v>20000</v>
      </c>
      <c r="N2366" s="88">
        <f t="shared" si="911"/>
        <v>0</v>
      </c>
      <c r="O2366" s="88">
        <f t="shared" si="911"/>
        <v>290519.5</v>
      </c>
      <c r="P2366" s="88">
        <f t="shared" si="911"/>
        <v>15290.5</v>
      </c>
      <c r="Q2366" s="451">
        <f t="shared" ref="Q2366:Q2423" si="912">M2366+N2366+O2366+P2366</f>
        <v>325810</v>
      </c>
    </row>
    <row r="2367" spans="1:17" ht="63">
      <c r="A2367" s="472"/>
      <c r="B2367" s="62">
        <v>71916000</v>
      </c>
      <c r="C2367" s="211" t="s">
        <v>375</v>
      </c>
      <c r="D2367" s="211"/>
      <c r="E2367" s="183"/>
      <c r="F2367" s="46"/>
      <c r="G2367" s="64"/>
      <c r="H2367" s="453"/>
      <c r="I2367" s="46"/>
      <c r="J2367" s="423" t="s">
        <v>48</v>
      </c>
      <c r="K2367" s="59">
        <v>20</v>
      </c>
      <c r="L2367" s="88">
        <v>305810</v>
      </c>
      <c r="M2367" s="88"/>
      <c r="N2367" s="63"/>
      <c r="O2367" s="403">
        <f>L2367*0.95</f>
        <v>290519.5</v>
      </c>
      <c r="P2367" s="403">
        <f>L2367*0.05</f>
        <v>15290.5</v>
      </c>
      <c r="Q2367" s="451">
        <f t="shared" si="912"/>
        <v>305810</v>
      </c>
    </row>
    <row r="2368" spans="1:17" ht="94.9" customHeight="1">
      <c r="A2368" s="473"/>
      <c r="B2368" s="62">
        <v>71916000</v>
      </c>
      <c r="C2368" s="211" t="s">
        <v>375</v>
      </c>
      <c r="D2368" s="211"/>
      <c r="E2368" s="183"/>
      <c r="F2368" s="46"/>
      <c r="G2368" s="64"/>
      <c r="H2368" s="453"/>
      <c r="I2368" s="46"/>
      <c r="J2368" s="423" t="s">
        <v>352</v>
      </c>
      <c r="K2368" s="67" t="s">
        <v>185</v>
      </c>
      <c r="L2368" s="88">
        <v>20000</v>
      </c>
      <c r="M2368" s="88">
        <v>20000</v>
      </c>
      <c r="N2368" s="63"/>
      <c r="O2368" s="63"/>
      <c r="P2368" s="63"/>
      <c r="Q2368" s="451">
        <f t="shared" si="912"/>
        <v>20000</v>
      </c>
    </row>
    <row r="2369" spans="1:17" ht="31.5">
      <c r="A2369" s="471">
        <v>43</v>
      </c>
      <c r="B2369" s="62">
        <v>71916000</v>
      </c>
      <c r="C2369" s="211" t="s">
        <v>375</v>
      </c>
      <c r="D2369" s="211" t="s">
        <v>30</v>
      </c>
      <c r="E2369" s="211" t="s">
        <v>253</v>
      </c>
      <c r="F2369" s="102" t="s">
        <v>205</v>
      </c>
      <c r="G2369" s="64" t="s">
        <v>38</v>
      </c>
      <c r="H2369" s="453">
        <v>1791.3</v>
      </c>
      <c r="I2369" s="46">
        <v>57</v>
      </c>
      <c r="J2369" s="423" t="s">
        <v>39</v>
      </c>
      <c r="K2369" s="431" t="s">
        <v>2</v>
      </c>
      <c r="L2369" s="88">
        <f t="shared" si="911"/>
        <v>275300</v>
      </c>
      <c r="M2369" s="88">
        <f t="shared" si="911"/>
        <v>20000</v>
      </c>
      <c r="N2369" s="88">
        <f t="shared" si="911"/>
        <v>0</v>
      </c>
      <c r="O2369" s="88">
        <f t="shared" si="911"/>
        <v>242535</v>
      </c>
      <c r="P2369" s="88">
        <f t="shared" si="911"/>
        <v>12765</v>
      </c>
      <c r="Q2369" s="451">
        <f t="shared" si="912"/>
        <v>275300</v>
      </c>
    </row>
    <row r="2370" spans="1:17" ht="63">
      <c r="A2370" s="472"/>
      <c r="B2370" s="62">
        <v>71916000</v>
      </c>
      <c r="C2370" s="211" t="s">
        <v>375</v>
      </c>
      <c r="D2370" s="211"/>
      <c r="E2370" s="183"/>
      <c r="F2370" s="46"/>
      <c r="G2370" s="64"/>
      <c r="H2370" s="453"/>
      <c r="I2370" s="46"/>
      <c r="J2370" s="423" t="s">
        <v>48</v>
      </c>
      <c r="K2370" s="59">
        <v>20</v>
      </c>
      <c r="L2370" s="88">
        <v>255300</v>
      </c>
      <c r="M2370" s="88"/>
      <c r="N2370" s="63"/>
      <c r="O2370" s="403">
        <f>L2370*0.95</f>
        <v>242535</v>
      </c>
      <c r="P2370" s="403">
        <f>L2370*0.05</f>
        <v>12765</v>
      </c>
      <c r="Q2370" s="451">
        <f t="shared" si="912"/>
        <v>255300</v>
      </c>
    </row>
    <row r="2371" spans="1:17" ht="99.75" customHeight="1">
      <c r="A2371" s="473"/>
      <c r="B2371" s="62">
        <v>71916000</v>
      </c>
      <c r="C2371" s="211" t="s">
        <v>375</v>
      </c>
      <c r="D2371" s="211"/>
      <c r="E2371" s="183"/>
      <c r="F2371" s="46"/>
      <c r="G2371" s="64"/>
      <c r="H2371" s="453"/>
      <c r="I2371" s="46"/>
      <c r="J2371" s="423" t="s">
        <v>352</v>
      </c>
      <c r="K2371" s="67" t="s">
        <v>185</v>
      </c>
      <c r="L2371" s="88">
        <v>20000</v>
      </c>
      <c r="M2371" s="88">
        <v>20000</v>
      </c>
      <c r="N2371" s="63"/>
      <c r="O2371" s="63"/>
      <c r="P2371" s="63"/>
      <c r="Q2371" s="451">
        <f t="shared" si="912"/>
        <v>20000</v>
      </c>
    </row>
    <row r="2372" spans="1:17" ht="31.5">
      <c r="A2372" s="471">
        <v>44</v>
      </c>
      <c r="B2372" s="62">
        <v>71916000</v>
      </c>
      <c r="C2372" s="211" t="s">
        <v>375</v>
      </c>
      <c r="D2372" s="211" t="s">
        <v>30</v>
      </c>
      <c r="E2372" s="211" t="s">
        <v>253</v>
      </c>
      <c r="F2372" s="102" t="s">
        <v>134</v>
      </c>
      <c r="G2372" s="64" t="s">
        <v>38</v>
      </c>
      <c r="H2372" s="453">
        <v>3611.6</v>
      </c>
      <c r="I2372" s="46">
        <v>148</v>
      </c>
      <c r="J2372" s="423" t="s">
        <v>39</v>
      </c>
      <c r="K2372" s="431" t="s">
        <v>2</v>
      </c>
      <c r="L2372" s="88">
        <f t="shared" si="911"/>
        <v>325890</v>
      </c>
      <c r="M2372" s="88">
        <f t="shared" si="911"/>
        <v>20000</v>
      </c>
      <c r="N2372" s="88">
        <f t="shared" si="911"/>
        <v>0</v>
      </c>
      <c r="O2372" s="88">
        <f t="shared" si="911"/>
        <v>290595.5</v>
      </c>
      <c r="P2372" s="88">
        <f t="shared" si="911"/>
        <v>15294.5</v>
      </c>
      <c r="Q2372" s="451">
        <f t="shared" si="912"/>
        <v>325890</v>
      </c>
    </row>
    <row r="2373" spans="1:17" ht="63">
      <c r="A2373" s="472"/>
      <c r="B2373" s="62">
        <v>71916000</v>
      </c>
      <c r="C2373" s="211" t="s">
        <v>375</v>
      </c>
      <c r="D2373" s="211"/>
      <c r="E2373" s="183"/>
      <c r="F2373" s="46"/>
      <c r="G2373" s="64"/>
      <c r="H2373" s="453"/>
      <c r="I2373" s="46"/>
      <c r="J2373" s="423" t="s">
        <v>48</v>
      </c>
      <c r="K2373" s="59">
        <v>20</v>
      </c>
      <c r="L2373" s="88">
        <v>305890</v>
      </c>
      <c r="M2373" s="88"/>
      <c r="N2373" s="63"/>
      <c r="O2373" s="403">
        <f>L2373*0.95</f>
        <v>290595.5</v>
      </c>
      <c r="P2373" s="403">
        <f>L2373*0.05</f>
        <v>15294.5</v>
      </c>
      <c r="Q2373" s="451">
        <f t="shared" si="912"/>
        <v>305890</v>
      </c>
    </row>
    <row r="2374" spans="1:17" ht="101.25" customHeight="1">
      <c r="A2374" s="473"/>
      <c r="B2374" s="62">
        <v>71916000</v>
      </c>
      <c r="C2374" s="211" t="s">
        <v>375</v>
      </c>
      <c r="D2374" s="211"/>
      <c r="E2374" s="183"/>
      <c r="F2374" s="46"/>
      <c r="G2374" s="64"/>
      <c r="H2374" s="453"/>
      <c r="I2374" s="46"/>
      <c r="J2374" s="423" t="s">
        <v>352</v>
      </c>
      <c r="K2374" s="67" t="s">
        <v>185</v>
      </c>
      <c r="L2374" s="88">
        <v>20000</v>
      </c>
      <c r="M2374" s="88">
        <v>20000</v>
      </c>
      <c r="N2374" s="63"/>
      <c r="O2374" s="63"/>
      <c r="P2374" s="63"/>
      <c r="Q2374" s="451">
        <f t="shared" si="912"/>
        <v>20000</v>
      </c>
    </row>
    <row r="2375" spans="1:17" ht="31.5">
      <c r="A2375" s="471">
        <v>45</v>
      </c>
      <c r="B2375" s="62">
        <v>71916000</v>
      </c>
      <c r="C2375" s="211" t="s">
        <v>375</v>
      </c>
      <c r="D2375" s="211" t="s">
        <v>30</v>
      </c>
      <c r="E2375" s="211" t="s">
        <v>253</v>
      </c>
      <c r="F2375" s="102" t="s">
        <v>232</v>
      </c>
      <c r="G2375" s="64" t="s">
        <v>38</v>
      </c>
      <c r="H2375" s="453">
        <v>3600</v>
      </c>
      <c r="I2375" s="46">
        <v>151</v>
      </c>
      <c r="J2375" s="423" t="s">
        <v>39</v>
      </c>
      <c r="K2375" s="431" t="s">
        <v>2</v>
      </c>
      <c r="L2375" s="88">
        <f t="shared" si="911"/>
        <v>329800</v>
      </c>
      <c r="M2375" s="88">
        <f t="shared" si="911"/>
        <v>20000</v>
      </c>
      <c r="N2375" s="88">
        <f t="shared" si="911"/>
        <v>0</v>
      </c>
      <c r="O2375" s="88">
        <f t="shared" si="911"/>
        <v>294310</v>
      </c>
      <c r="P2375" s="88">
        <f t="shared" si="911"/>
        <v>15490</v>
      </c>
      <c r="Q2375" s="451">
        <f t="shared" si="912"/>
        <v>329800</v>
      </c>
    </row>
    <row r="2376" spans="1:17" ht="63">
      <c r="A2376" s="472"/>
      <c r="B2376" s="62">
        <v>71916000</v>
      </c>
      <c r="C2376" s="211" t="s">
        <v>375</v>
      </c>
      <c r="D2376" s="211"/>
      <c r="E2376" s="183"/>
      <c r="F2376" s="46"/>
      <c r="G2376" s="64"/>
      <c r="H2376" s="453"/>
      <c r="I2376" s="46"/>
      <c r="J2376" s="423" t="s">
        <v>48</v>
      </c>
      <c r="K2376" s="59">
        <v>20</v>
      </c>
      <c r="L2376" s="88">
        <v>309800</v>
      </c>
      <c r="M2376" s="88"/>
      <c r="N2376" s="63"/>
      <c r="O2376" s="403">
        <f>L2376*0.95</f>
        <v>294310</v>
      </c>
      <c r="P2376" s="403">
        <f>L2376*0.05</f>
        <v>15490</v>
      </c>
      <c r="Q2376" s="451">
        <f t="shared" si="912"/>
        <v>309800</v>
      </c>
    </row>
    <row r="2377" spans="1:17" ht="110.25">
      <c r="A2377" s="473"/>
      <c r="B2377" s="62">
        <v>71916000</v>
      </c>
      <c r="C2377" s="211" t="s">
        <v>375</v>
      </c>
      <c r="D2377" s="211"/>
      <c r="E2377" s="183"/>
      <c r="F2377" s="46"/>
      <c r="G2377" s="64"/>
      <c r="H2377" s="453"/>
      <c r="I2377" s="46"/>
      <c r="J2377" s="423" t="s">
        <v>352</v>
      </c>
      <c r="K2377" s="67" t="s">
        <v>185</v>
      </c>
      <c r="L2377" s="88">
        <v>20000</v>
      </c>
      <c r="M2377" s="88">
        <v>20000</v>
      </c>
      <c r="N2377" s="63"/>
      <c r="O2377" s="63"/>
      <c r="P2377" s="63"/>
      <c r="Q2377" s="451">
        <f t="shared" si="912"/>
        <v>20000</v>
      </c>
    </row>
    <row r="2378" spans="1:17" ht="31.5">
      <c r="A2378" s="471">
        <v>46</v>
      </c>
      <c r="B2378" s="62">
        <v>71916000</v>
      </c>
      <c r="C2378" s="211" t="s">
        <v>375</v>
      </c>
      <c r="D2378" s="211" t="s">
        <v>30</v>
      </c>
      <c r="E2378" s="211" t="s">
        <v>253</v>
      </c>
      <c r="F2378" s="102" t="s">
        <v>254</v>
      </c>
      <c r="G2378" s="64" t="s">
        <v>38</v>
      </c>
      <c r="H2378" s="453">
        <v>3710.1</v>
      </c>
      <c r="I2378" s="46">
        <v>145</v>
      </c>
      <c r="J2378" s="423" t="s">
        <v>39</v>
      </c>
      <c r="K2378" s="431" t="s">
        <v>2</v>
      </c>
      <c r="L2378" s="88">
        <f t="shared" si="911"/>
        <v>330700</v>
      </c>
      <c r="M2378" s="88">
        <f t="shared" si="911"/>
        <v>20000</v>
      </c>
      <c r="N2378" s="88">
        <f t="shared" si="911"/>
        <v>0</v>
      </c>
      <c r="O2378" s="88">
        <f t="shared" si="911"/>
        <v>295165</v>
      </c>
      <c r="P2378" s="88">
        <f t="shared" si="911"/>
        <v>15535</v>
      </c>
      <c r="Q2378" s="451">
        <f t="shared" si="912"/>
        <v>330700</v>
      </c>
    </row>
    <row r="2379" spans="1:17" ht="63">
      <c r="A2379" s="472"/>
      <c r="B2379" s="62">
        <v>71916000</v>
      </c>
      <c r="C2379" s="211" t="s">
        <v>375</v>
      </c>
      <c r="D2379" s="211"/>
      <c r="E2379" s="183"/>
      <c r="F2379" s="46"/>
      <c r="G2379" s="64"/>
      <c r="H2379" s="453"/>
      <c r="I2379" s="46"/>
      <c r="J2379" s="423" t="s">
        <v>48</v>
      </c>
      <c r="K2379" s="59">
        <v>20</v>
      </c>
      <c r="L2379" s="88">
        <v>310700</v>
      </c>
      <c r="M2379" s="88"/>
      <c r="N2379" s="63"/>
      <c r="O2379" s="403">
        <f>L2379*0.95</f>
        <v>295165</v>
      </c>
      <c r="P2379" s="403">
        <f>L2379*0.05</f>
        <v>15535</v>
      </c>
      <c r="Q2379" s="451">
        <f t="shared" si="912"/>
        <v>310700</v>
      </c>
    </row>
    <row r="2380" spans="1:17" ht="110.25">
      <c r="A2380" s="473"/>
      <c r="B2380" s="62">
        <v>71916000</v>
      </c>
      <c r="C2380" s="211" t="s">
        <v>375</v>
      </c>
      <c r="D2380" s="211"/>
      <c r="E2380" s="183"/>
      <c r="F2380" s="46"/>
      <c r="G2380" s="64"/>
      <c r="H2380" s="453"/>
      <c r="I2380" s="46"/>
      <c r="J2380" s="423" t="s">
        <v>352</v>
      </c>
      <c r="K2380" s="67" t="s">
        <v>185</v>
      </c>
      <c r="L2380" s="88">
        <v>20000</v>
      </c>
      <c r="M2380" s="88">
        <v>20000</v>
      </c>
      <c r="N2380" s="63"/>
      <c r="O2380" s="63"/>
      <c r="P2380" s="63"/>
      <c r="Q2380" s="451">
        <f t="shared" si="912"/>
        <v>20000</v>
      </c>
    </row>
    <row r="2381" spans="1:17" ht="31.5">
      <c r="A2381" s="471">
        <v>47</v>
      </c>
      <c r="B2381" s="62">
        <v>71916000</v>
      </c>
      <c r="C2381" s="211" t="s">
        <v>375</v>
      </c>
      <c r="D2381" s="211" t="s">
        <v>30</v>
      </c>
      <c r="E2381" s="211" t="s">
        <v>253</v>
      </c>
      <c r="F2381" s="102" t="s">
        <v>255</v>
      </c>
      <c r="G2381" s="64" t="s">
        <v>38</v>
      </c>
      <c r="H2381" s="453">
        <v>3939</v>
      </c>
      <c r="I2381" s="46">
        <v>168</v>
      </c>
      <c r="J2381" s="423" t="s">
        <v>39</v>
      </c>
      <c r="K2381" s="431" t="s">
        <v>2</v>
      </c>
      <c r="L2381" s="88">
        <f t="shared" si="911"/>
        <v>334400</v>
      </c>
      <c r="M2381" s="88">
        <f t="shared" si="911"/>
        <v>20000</v>
      </c>
      <c r="N2381" s="88">
        <f t="shared" si="911"/>
        <v>0</v>
      </c>
      <c r="O2381" s="88">
        <f t="shared" si="911"/>
        <v>298680</v>
      </c>
      <c r="P2381" s="88">
        <f t="shared" si="911"/>
        <v>15720</v>
      </c>
      <c r="Q2381" s="451">
        <f t="shared" si="912"/>
        <v>334400</v>
      </c>
    </row>
    <row r="2382" spans="1:17" ht="63">
      <c r="A2382" s="472"/>
      <c r="B2382" s="62">
        <v>71916000</v>
      </c>
      <c r="C2382" s="211" t="s">
        <v>375</v>
      </c>
      <c r="D2382" s="211"/>
      <c r="E2382" s="183"/>
      <c r="F2382" s="46"/>
      <c r="G2382" s="64"/>
      <c r="H2382" s="453"/>
      <c r="I2382" s="46"/>
      <c r="J2382" s="423" t="s">
        <v>48</v>
      </c>
      <c r="K2382" s="59">
        <v>20</v>
      </c>
      <c r="L2382" s="88">
        <v>314400</v>
      </c>
      <c r="M2382" s="88"/>
      <c r="N2382" s="63"/>
      <c r="O2382" s="403">
        <f>L2382*0.95</f>
        <v>298680</v>
      </c>
      <c r="P2382" s="403">
        <f>L2382*0.05</f>
        <v>15720</v>
      </c>
      <c r="Q2382" s="451">
        <f t="shared" si="912"/>
        <v>314400</v>
      </c>
    </row>
    <row r="2383" spans="1:17" ht="110.25">
      <c r="A2383" s="473"/>
      <c r="B2383" s="62">
        <v>71916000</v>
      </c>
      <c r="C2383" s="211" t="s">
        <v>375</v>
      </c>
      <c r="D2383" s="211"/>
      <c r="E2383" s="183"/>
      <c r="F2383" s="46"/>
      <c r="G2383" s="64"/>
      <c r="H2383" s="453"/>
      <c r="I2383" s="46"/>
      <c r="J2383" s="423" t="s">
        <v>352</v>
      </c>
      <c r="K2383" s="67" t="s">
        <v>185</v>
      </c>
      <c r="L2383" s="88">
        <v>20000</v>
      </c>
      <c r="M2383" s="88">
        <v>20000</v>
      </c>
      <c r="N2383" s="63"/>
      <c r="O2383" s="63"/>
      <c r="P2383" s="63"/>
      <c r="Q2383" s="451">
        <f t="shared" si="912"/>
        <v>20000</v>
      </c>
    </row>
    <row r="2384" spans="1:17" ht="31.5">
      <c r="A2384" s="471">
        <v>48</v>
      </c>
      <c r="B2384" s="62">
        <v>71916000</v>
      </c>
      <c r="C2384" s="211" t="s">
        <v>375</v>
      </c>
      <c r="D2384" s="211" t="s">
        <v>30</v>
      </c>
      <c r="E2384" s="112" t="s">
        <v>256</v>
      </c>
      <c r="F2384" s="102" t="s">
        <v>99</v>
      </c>
      <c r="G2384" s="64" t="s">
        <v>38</v>
      </c>
      <c r="H2384" s="453">
        <v>3598.9</v>
      </c>
      <c r="I2384" s="46">
        <v>119</v>
      </c>
      <c r="J2384" s="423" t="s">
        <v>39</v>
      </c>
      <c r="K2384" s="431" t="s">
        <v>2</v>
      </c>
      <c r="L2384" s="88">
        <f t="shared" ref="L2384:P2384" si="913">L2385+L2386</f>
        <v>334400</v>
      </c>
      <c r="M2384" s="88">
        <f t="shared" si="913"/>
        <v>20000</v>
      </c>
      <c r="N2384" s="88">
        <f t="shared" si="913"/>
        <v>0</v>
      </c>
      <c r="O2384" s="88">
        <f t="shared" si="913"/>
        <v>298680</v>
      </c>
      <c r="P2384" s="88">
        <f t="shared" si="913"/>
        <v>15720</v>
      </c>
      <c r="Q2384" s="451">
        <f t="shared" si="912"/>
        <v>334400</v>
      </c>
    </row>
    <row r="2385" spans="1:17" ht="63">
      <c r="A2385" s="472"/>
      <c r="B2385" s="62">
        <v>71916000</v>
      </c>
      <c r="C2385" s="211" t="s">
        <v>375</v>
      </c>
      <c r="D2385" s="211"/>
      <c r="E2385" s="183"/>
      <c r="F2385" s="46"/>
      <c r="G2385" s="64"/>
      <c r="H2385" s="453"/>
      <c r="I2385" s="46"/>
      <c r="J2385" s="423" t="s">
        <v>48</v>
      </c>
      <c r="K2385" s="59">
        <v>20</v>
      </c>
      <c r="L2385" s="88">
        <v>314400</v>
      </c>
      <c r="M2385" s="88"/>
      <c r="N2385" s="63"/>
      <c r="O2385" s="403">
        <f>L2385*0.95</f>
        <v>298680</v>
      </c>
      <c r="P2385" s="403">
        <f>L2385*0.05</f>
        <v>15720</v>
      </c>
      <c r="Q2385" s="451">
        <f t="shared" si="912"/>
        <v>314400</v>
      </c>
    </row>
    <row r="2386" spans="1:17" ht="110.25">
      <c r="A2386" s="473"/>
      <c r="B2386" s="62">
        <v>71916000</v>
      </c>
      <c r="C2386" s="211" t="s">
        <v>375</v>
      </c>
      <c r="D2386" s="211"/>
      <c r="E2386" s="183"/>
      <c r="F2386" s="46"/>
      <c r="G2386" s="64"/>
      <c r="H2386" s="453"/>
      <c r="I2386" s="46"/>
      <c r="J2386" s="423" t="s">
        <v>352</v>
      </c>
      <c r="K2386" s="67" t="s">
        <v>185</v>
      </c>
      <c r="L2386" s="88">
        <v>20000</v>
      </c>
      <c r="M2386" s="88">
        <v>20000</v>
      </c>
      <c r="N2386" s="63"/>
      <c r="O2386" s="63"/>
      <c r="P2386" s="63"/>
      <c r="Q2386" s="451">
        <f t="shared" si="912"/>
        <v>20000</v>
      </c>
    </row>
    <row r="2387" spans="1:17" ht="31.5">
      <c r="A2387" s="471">
        <v>49</v>
      </c>
      <c r="B2387" s="62">
        <v>71916000</v>
      </c>
      <c r="C2387" s="211" t="s">
        <v>375</v>
      </c>
      <c r="D2387" s="211" t="s">
        <v>30</v>
      </c>
      <c r="E2387" s="112" t="s">
        <v>92</v>
      </c>
      <c r="F2387" s="102" t="s">
        <v>99</v>
      </c>
      <c r="G2387" s="64" t="s">
        <v>38</v>
      </c>
      <c r="H2387" s="453">
        <v>5791.6</v>
      </c>
      <c r="I2387" s="46">
        <v>278</v>
      </c>
      <c r="J2387" s="423" t="s">
        <v>39</v>
      </c>
      <c r="K2387" s="431" t="s">
        <v>2</v>
      </c>
      <c r="L2387" s="88">
        <f t="shared" ref="L2387:P2387" si="914">L2388+L2389</f>
        <v>394960</v>
      </c>
      <c r="M2387" s="88">
        <f t="shared" si="914"/>
        <v>20000</v>
      </c>
      <c r="N2387" s="88">
        <f t="shared" si="914"/>
        <v>0</v>
      </c>
      <c r="O2387" s="88">
        <f t="shared" si="914"/>
        <v>356212</v>
      </c>
      <c r="P2387" s="88">
        <f t="shared" si="914"/>
        <v>18748</v>
      </c>
      <c r="Q2387" s="451">
        <f t="shared" si="912"/>
        <v>394960</v>
      </c>
    </row>
    <row r="2388" spans="1:17" ht="63">
      <c r="A2388" s="472"/>
      <c r="B2388" s="62">
        <v>71916000</v>
      </c>
      <c r="C2388" s="211" t="s">
        <v>375</v>
      </c>
      <c r="D2388" s="211"/>
      <c r="E2388" s="183"/>
      <c r="F2388" s="46"/>
      <c r="G2388" s="64"/>
      <c r="H2388" s="453"/>
      <c r="I2388" s="46"/>
      <c r="J2388" s="423" t="s">
        <v>48</v>
      </c>
      <c r="K2388" s="59">
        <v>20</v>
      </c>
      <c r="L2388" s="88">
        <v>374960</v>
      </c>
      <c r="M2388" s="88"/>
      <c r="N2388" s="63"/>
      <c r="O2388" s="403">
        <f>L2388*0.95</f>
        <v>356212</v>
      </c>
      <c r="P2388" s="403">
        <f>L2388*0.05</f>
        <v>18748</v>
      </c>
      <c r="Q2388" s="451">
        <f t="shared" si="912"/>
        <v>374960</v>
      </c>
    </row>
    <row r="2389" spans="1:17" ht="110.25">
      <c r="A2389" s="473"/>
      <c r="B2389" s="62">
        <v>71916000</v>
      </c>
      <c r="C2389" s="211" t="s">
        <v>375</v>
      </c>
      <c r="D2389" s="211"/>
      <c r="E2389" s="183"/>
      <c r="F2389" s="46"/>
      <c r="G2389" s="64"/>
      <c r="H2389" s="453"/>
      <c r="I2389" s="46"/>
      <c r="J2389" s="423" t="s">
        <v>352</v>
      </c>
      <c r="K2389" s="67" t="s">
        <v>185</v>
      </c>
      <c r="L2389" s="88">
        <v>20000</v>
      </c>
      <c r="M2389" s="88">
        <v>20000</v>
      </c>
      <c r="N2389" s="63"/>
      <c r="O2389" s="63"/>
      <c r="P2389" s="63"/>
      <c r="Q2389" s="451">
        <f t="shared" si="912"/>
        <v>20000</v>
      </c>
    </row>
    <row r="2390" spans="1:17" ht="31.5">
      <c r="A2390" s="471">
        <v>50</v>
      </c>
      <c r="B2390" s="62">
        <v>71916000</v>
      </c>
      <c r="C2390" s="211" t="s">
        <v>375</v>
      </c>
      <c r="D2390" s="211" t="s">
        <v>30</v>
      </c>
      <c r="E2390" s="112" t="s">
        <v>92</v>
      </c>
      <c r="F2390" s="102" t="s">
        <v>205</v>
      </c>
      <c r="G2390" s="64" t="s">
        <v>38</v>
      </c>
      <c r="H2390" s="453">
        <v>5655.4</v>
      </c>
      <c r="I2390" s="46">
        <v>204</v>
      </c>
      <c r="J2390" s="423" t="s">
        <v>39</v>
      </c>
      <c r="K2390" s="431" t="s">
        <v>2</v>
      </c>
      <c r="L2390" s="88">
        <f t="shared" ref="L2390:P2390" si="915">L2391+L2392</f>
        <v>410190</v>
      </c>
      <c r="M2390" s="88">
        <f t="shared" si="915"/>
        <v>20000</v>
      </c>
      <c r="N2390" s="88">
        <f t="shared" si="915"/>
        <v>0</v>
      </c>
      <c r="O2390" s="88">
        <f t="shared" si="915"/>
        <v>370680.5</v>
      </c>
      <c r="P2390" s="88">
        <f t="shared" si="915"/>
        <v>19509.5</v>
      </c>
      <c r="Q2390" s="451">
        <f t="shared" si="912"/>
        <v>410190</v>
      </c>
    </row>
    <row r="2391" spans="1:17" ht="63">
      <c r="A2391" s="472"/>
      <c r="B2391" s="62">
        <v>71916000</v>
      </c>
      <c r="C2391" s="211" t="s">
        <v>375</v>
      </c>
      <c r="D2391" s="211"/>
      <c r="E2391" s="183"/>
      <c r="F2391" s="46"/>
      <c r="G2391" s="64"/>
      <c r="H2391" s="453"/>
      <c r="I2391" s="46"/>
      <c r="J2391" s="423" t="s">
        <v>48</v>
      </c>
      <c r="K2391" s="59">
        <v>20</v>
      </c>
      <c r="L2391" s="88">
        <v>390190</v>
      </c>
      <c r="M2391" s="88"/>
      <c r="N2391" s="63"/>
      <c r="O2391" s="403">
        <f>L2391*0.95</f>
        <v>370680.5</v>
      </c>
      <c r="P2391" s="403">
        <f>L2391*0.05</f>
        <v>19509.5</v>
      </c>
      <c r="Q2391" s="451">
        <f t="shared" si="912"/>
        <v>390190</v>
      </c>
    </row>
    <row r="2392" spans="1:17" ht="110.25">
      <c r="A2392" s="473"/>
      <c r="B2392" s="62">
        <v>71916000</v>
      </c>
      <c r="C2392" s="211" t="s">
        <v>375</v>
      </c>
      <c r="D2392" s="211"/>
      <c r="E2392" s="183"/>
      <c r="F2392" s="46"/>
      <c r="G2392" s="64"/>
      <c r="H2392" s="453"/>
      <c r="I2392" s="46"/>
      <c r="J2392" s="423" t="s">
        <v>352</v>
      </c>
      <c r="K2392" s="67" t="s">
        <v>185</v>
      </c>
      <c r="L2392" s="88">
        <v>20000</v>
      </c>
      <c r="M2392" s="88">
        <v>20000</v>
      </c>
      <c r="N2392" s="63"/>
      <c r="O2392" s="63"/>
      <c r="P2392" s="63"/>
      <c r="Q2392" s="451">
        <f t="shared" si="912"/>
        <v>20000</v>
      </c>
    </row>
    <row r="2393" spans="1:17" ht="31.5">
      <c r="A2393" s="471">
        <v>51</v>
      </c>
      <c r="B2393" s="62">
        <v>71916000</v>
      </c>
      <c r="C2393" s="211" t="s">
        <v>375</v>
      </c>
      <c r="D2393" s="211" t="s">
        <v>30</v>
      </c>
      <c r="E2393" s="112" t="s">
        <v>92</v>
      </c>
      <c r="F2393" s="102" t="s">
        <v>134</v>
      </c>
      <c r="G2393" s="64" t="s">
        <v>38</v>
      </c>
      <c r="H2393" s="453">
        <v>926</v>
      </c>
      <c r="I2393" s="46">
        <v>28</v>
      </c>
      <c r="J2393" s="423" t="s">
        <v>39</v>
      </c>
      <c r="K2393" s="431" t="s">
        <v>2</v>
      </c>
      <c r="L2393" s="88">
        <f t="shared" ref="L2393:P2393" si="916">L2394+L2395</f>
        <v>254270</v>
      </c>
      <c r="M2393" s="88">
        <f t="shared" si="916"/>
        <v>20000</v>
      </c>
      <c r="N2393" s="88">
        <f t="shared" si="916"/>
        <v>0</v>
      </c>
      <c r="O2393" s="88">
        <f t="shared" si="916"/>
        <v>222556.5</v>
      </c>
      <c r="P2393" s="88">
        <f t="shared" si="916"/>
        <v>11713.5</v>
      </c>
      <c r="Q2393" s="451">
        <f t="shared" si="912"/>
        <v>254270</v>
      </c>
    </row>
    <row r="2394" spans="1:17" ht="63">
      <c r="A2394" s="472"/>
      <c r="B2394" s="62">
        <v>71916000</v>
      </c>
      <c r="C2394" s="211" t="s">
        <v>375</v>
      </c>
      <c r="D2394" s="211"/>
      <c r="E2394" s="183"/>
      <c r="F2394" s="46"/>
      <c r="G2394" s="64"/>
      <c r="H2394" s="453"/>
      <c r="I2394" s="46"/>
      <c r="J2394" s="423" t="s">
        <v>48</v>
      </c>
      <c r="K2394" s="59">
        <v>20</v>
      </c>
      <c r="L2394" s="88">
        <v>234270</v>
      </c>
      <c r="M2394" s="88"/>
      <c r="N2394" s="63"/>
      <c r="O2394" s="403">
        <f>L2394*0.95</f>
        <v>222556.5</v>
      </c>
      <c r="P2394" s="403">
        <f>L2394*0.05</f>
        <v>11713.5</v>
      </c>
      <c r="Q2394" s="451">
        <f t="shared" si="912"/>
        <v>234270</v>
      </c>
    </row>
    <row r="2395" spans="1:17" ht="110.25">
      <c r="A2395" s="473"/>
      <c r="B2395" s="62">
        <v>71916000</v>
      </c>
      <c r="C2395" s="211" t="s">
        <v>375</v>
      </c>
      <c r="D2395" s="211"/>
      <c r="E2395" s="183"/>
      <c r="F2395" s="46"/>
      <c r="G2395" s="64"/>
      <c r="H2395" s="453"/>
      <c r="I2395" s="46"/>
      <c r="J2395" s="423" t="s">
        <v>352</v>
      </c>
      <c r="K2395" s="67" t="s">
        <v>185</v>
      </c>
      <c r="L2395" s="88">
        <v>20000</v>
      </c>
      <c r="M2395" s="88">
        <v>20000</v>
      </c>
      <c r="N2395" s="63"/>
      <c r="O2395" s="63"/>
      <c r="P2395" s="63"/>
      <c r="Q2395" s="451">
        <f t="shared" si="912"/>
        <v>20000</v>
      </c>
    </row>
    <row r="2396" spans="1:17" ht="31.5">
      <c r="A2396" s="471">
        <v>52</v>
      </c>
      <c r="B2396" s="62">
        <v>71916000</v>
      </c>
      <c r="C2396" s="211" t="s">
        <v>375</v>
      </c>
      <c r="D2396" s="211" t="s">
        <v>30</v>
      </c>
      <c r="E2396" s="112" t="s">
        <v>92</v>
      </c>
      <c r="F2396" s="102" t="s">
        <v>140</v>
      </c>
      <c r="G2396" s="64" t="s">
        <v>38</v>
      </c>
      <c r="H2396" s="453">
        <v>5736.4</v>
      </c>
      <c r="I2396" s="46">
        <v>213</v>
      </c>
      <c r="J2396" s="423" t="s">
        <v>39</v>
      </c>
      <c r="K2396" s="431" t="s">
        <v>2</v>
      </c>
      <c r="L2396" s="88">
        <f t="shared" ref="L2396:P2396" si="917">L2397+L2398</f>
        <v>410190</v>
      </c>
      <c r="M2396" s="88">
        <f t="shared" si="917"/>
        <v>20000</v>
      </c>
      <c r="N2396" s="88">
        <f t="shared" si="917"/>
        <v>0</v>
      </c>
      <c r="O2396" s="88">
        <f t="shared" si="917"/>
        <v>370680.5</v>
      </c>
      <c r="P2396" s="88">
        <f t="shared" si="917"/>
        <v>19509.5</v>
      </c>
      <c r="Q2396" s="451">
        <f t="shared" si="912"/>
        <v>410190</v>
      </c>
    </row>
    <row r="2397" spans="1:17" ht="63">
      <c r="A2397" s="472"/>
      <c r="B2397" s="62">
        <v>71916000</v>
      </c>
      <c r="C2397" s="211" t="s">
        <v>375</v>
      </c>
      <c r="D2397" s="211"/>
      <c r="E2397" s="183"/>
      <c r="F2397" s="46"/>
      <c r="G2397" s="64"/>
      <c r="H2397" s="453"/>
      <c r="I2397" s="46"/>
      <c r="J2397" s="423" t="s">
        <v>48</v>
      </c>
      <c r="K2397" s="59">
        <v>20</v>
      </c>
      <c r="L2397" s="88">
        <v>390190</v>
      </c>
      <c r="M2397" s="88"/>
      <c r="N2397" s="63"/>
      <c r="O2397" s="403">
        <f>L2397*0.95</f>
        <v>370680.5</v>
      </c>
      <c r="P2397" s="403">
        <f>L2397*0.05</f>
        <v>19509.5</v>
      </c>
      <c r="Q2397" s="451">
        <f t="shared" si="912"/>
        <v>390190</v>
      </c>
    </row>
    <row r="2398" spans="1:17" ht="110.25">
      <c r="A2398" s="473"/>
      <c r="B2398" s="62">
        <v>71916000</v>
      </c>
      <c r="C2398" s="211" t="s">
        <v>375</v>
      </c>
      <c r="D2398" s="211"/>
      <c r="E2398" s="183"/>
      <c r="F2398" s="46"/>
      <c r="G2398" s="64"/>
      <c r="H2398" s="453"/>
      <c r="I2398" s="46"/>
      <c r="J2398" s="423" t="s">
        <v>352</v>
      </c>
      <c r="K2398" s="67" t="s">
        <v>185</v>
      </c>
      <c r="L2398" s="88">
        <v>20000</v>
      </c>
      <c r="M2398" s="88">
        <v>20000</v>
      </c>
      <c r="N2398" s="63"/>
      <c r="O2398" s="63"/>
      <c r="P2398" s="63"/>
      <c r="Q2398" s="451">
        <f t="shared" si="912"/>
        <v>20000</v>
      </c>
    </row>
    <row r="2399" spans="1:17" ht="31.5">
      <c r="A2399" s="471">
        <v>53</v>
      </c>
      <c r="B2399" s="62">
        <v>71916000</v>
      </c>
      <c r="C2399" s="211" t="s">
        <v>375</v>
      </c>
      <c r="D2399" s="211" t="s">
        <v>30</v>
      </c>
      <c r="E2399" s="112" t="s">
        <v>92</v>
      </c>
      <c r="F2399" s="102" t="s">
        <v>207</v>
      </c>
      <c r="G2399" s="64" t="s">
        <v>38</v>
      </c>
      <c r="H2399" s="453">
        <v>2856.7</v>
      </c>
      <c r="I2399" s="46">
        <v>152</v>
      </c>
      <c r="J2399" s="423" t="s">
        <v>39</v>
      </c>
      <c r="K2399" s="431" t="s">
        <v>2</v>
      </c>
      <c r="L2399" s="88">
        <f t="shared" ref="L2399:P2399" si="918">L2400+L2401</f>
        <v>334400</v>
      </c>
      <c r="M2399" s="88">
        <f t="shared" si="918"/>
        <v>20000</v>
      </c>
      <c r="N2399" s="88">
        <f t="shared" si="918"/>
        <v>0</v>
      </c>
      <c r="O2399" s="88">
        <f t="shared" si="918"/>
        <v>298680</v>
      </c>
      <c r="P2399" s="88">
        <f t="shared" si="918"/>
        <v>15720</v>
      </c>
      <c r="Q2399" s="451">
        <f t="shared" si="912"/>
        <v>334400</v>
      </c>
    </row>
    <row r="2400" spans="1:17" ht="63">
      <c r="A2400" s="472"/>
      <c r="B2400" s="62">
        <v>71916000</v>
      </c>
      <c r="C2400" s="211" t="s">
        <v>375</v>
      </c>
      <c r="D2400" s="211"/>
      <c r="E2400" s="183"/>
      <c r="F2400" s="46"/>
      <c r="G2400" s="64"/>
      <c r="H2400" s="453"/>
      <c r="I2400" s="46"/>
      <c r="J2400" s="423" t="s">
        <v>48</v>
      </c>
      <c r="K2400" s="59">
        <v>20</v>
      </c>
      <c r="L2400" s="88">
        <v>314400</v>
      </c>
      <c r="M2400" s="88"/>
      <c r="N2400" s="63"/>
      <c r="O2400" s="403">
        <f>L2400*0.95</f>
        <v>298680</v>
      </c>
      <c r="P2400" s="403">
        <f>L2400*0.05</f>
        <v>15720</v>
      </c>
      <c r="Q2400" s="451">
        <f t="shared" si="912"/>
        <v>314400</v>
      </c>
    </row>
    <row r="2401" spans="1:18" ht="110.25">
      <c r="A2401" s="473"/>
      <c r="B2401" s="62">
        <v>71916000</v>
      </c>
      <c r="C2401" s="211" t="s">
        <v>375</v>
      </c>
      <c r="D2401" s="211"/>
      <c r="E2401" s="183"/>
      <c r="F2401" s="46"/>
      <c r="G2401" s="64"/>
      <c r="H2401" s="453"/>
      <c r="I2401" s="46"/>
      <c r="J2401" s="423" t="s">
        <v>352</v>
      </c>
      <c r="K2401" s="67" t="s">
        <v>185</v>
      </c>
      <c r="L2401" s="88">
        <v>20000</v>
      </c>
      <c r="M2401" s="88">
        <v>20000</v>
      </c>
      <c r="N2401" s="63"/>
      <c r="O2401" s="63"/>
      <c r="P2401" s="63"/>
      <c r="Q2401" s="451">
        <f t="shared" si="912"/>
        <v>20000</v>
      </c>
    </row>
    <row r="2402" spans="1:18" ht="31.5">
      <c r="A2402" s="471">
        <v>54</v>
      </c>
      <c r="B2402" s="62">
        <v>71916000</v>
      </c>
      <c r="C2402" s="211" t="s">
        <v>375</v>
      </c>
      <c r="D2402" s="211" t="s">
        <v>30</v>
      </c>
      <c r="E2402" s="112" t="s">
        <v>171</v>
      </c>
      <c r="F2402" s="102" t="s">
        <v>123</v>
      </c>
      <c r="G2402" s="64" t="s">
        <v>38</v>
      </c>
      <c r="H2402" s="453">
        <v>2883</v>
      </c>
      <c r="I2402" s="46">
        <v>184</v>
      </c>
      <c r="J2402" s="423" t="s">
        <v>39</v>
      </c>
      <c r="K2402" s="431" t="s">
        <v>2</v>
      </c>
      <c r="L2402" s="88">
        <f t="shared" ref="L2402:P2402" si="919">L2403+L2404</f>
        <v>283370</v>
      </c>
      <c r="M2402" s="88">
        <f t="shared" si="919"/>
        <v>20000</v>
      </c>
      <c r="N2402" s="88">
        <f t="shared" si="919"/>
        <v>0</v>
      </c>
      <c r="O2402" s="88">
        <f t="shared" si="919"/>
        <v>250201.5</v>
      </c>
      <c r="P2402" s="88">
        <f t="shared" si="919"/>
        <v>13168.5</v>
      </c>
      <c r="Q2402" s="451">
        <f t="shared" si="912"/>
        <v>283370</v>
      </c>
    </row>
    <row r="2403" spans="1:18" ht="63">
      <c r="A2403" s="472"/>
      <c r="B2403" s="62">
        <v>71916000</v>
      </c>
      <c r="C2403" s="211" t="s">
        <v>375</v>
      </c>
      <c r="D2403" s="211"/>
      <c r="E2403" s="183"/>
      <c r="F2403" s="46"/>
      <c r="G2403" s="64"/>
      <c r="H2403" s="453"/>
      <c r="I2403" s="46"/>
      <c r="J2403" s="423" t="s">
        <v>48</v>
      </c>
      <c r="K2403" s="59">
        <v>20</v>
      </c>
      <c r="L2403" s="88">
        <v>263370</v>
      </c>
      <c r="M2403" s="88"/>
      <c r="N2403" s="63"/>
      <c r="O2403" s="403">
        <f>L2403*0.95</f>
        <v>250201.5</v>
      </c>
      <c r="P2403" s="403">
        <f>L2403*0.05</f>
        <v>13168.5</v>
      </c>
      <c r="Q2403" s="451">
        <f t="shared" si="912"/>
        <v>263370</v>
      </c>
    </row>
    <row r="2404" spans="1:18" ht="110.25">
      <c r="A2404" s="473"/>
      <c r="B2404" s="62">
        <v>71916000</v>
      </c>
      <c r="C2404" s="211" t="s">
        <v>375</v>
      </c>
      <c r="D2404" s="211"/>
      <c r="E2404" s="183"/>
      <c r="F2404" s="46"/>
      <c r="G2404" s="64"/>
      <c r="H2404" s="453"/>
      <c r="I2404" s="46"/>
      <c r="J2404" s="423" t="s">
        <v>352</v>
      </c>
      <c r="K2404" s="67" t="s">
        <v>185</v>
      </c>
      <c r="L2404" s="88">
        <v>20000</v>
      </c>
      <c r="M2404" s="88">
        <v>20000</v>
      </c>
      <c r="N2404" s="63"/>
      <c r="O2404" s="63"/>
      <c r="P2404" s="63"/>
      <c r="Q2404" s="451">
        <f t="shared" si="912"/>
        <v>20000</v>
      </c>
    </row>
    <row r="2405" spans="1:18" ht="31.5">
      <c r="A2405" s="471">
        <v>55</v>
      </c>
      <c r="B2405" s="62">
        <v>71916000</v>
      </c>
      <c r="C2405" s="211" t="s">
        <v>375</v>
      </c>
      <c r="D2405" s="211" t="s">
        <v>30</v>
      </c>
      <c r="E2405" s="112" t="s">
        <v>171</v>
      </c>
      <c r="F2405" s="102" t="s">
        <v>138</v>
      </c>
      <c r="G2405" s="64" t="s">
        <v>38</v>
      </c>
      <c r="H2405" s="453">
        <v>480</v>
      </c>
      <c r="I2405" s="46">
        <v>18</v>
      </c>
      <c r="J2405" s="423" t="s">
        <v>39</v>
      </c>
      <c r="K2405" s="431" t="s">
        <v>2</v>
      </c>
      <c r="L2405" s="88">
        <f t="shared" ref="L2405:P2405" si="920">L2406+L2407</f>
        <v>193050</v>
      </c>
      <c r="M2405" s="88">
        <f t="shared" si="920"/>
        <v>20000</v>
      </c>
      <c r="N2405" s="88">
        <f t="shared" si="920"/>
        <v>0</v>
      </c>
      <c r="O2405" s="88">
        <f t="shared" si="920"/>
        <v>164397.5</v>
      </c>
      <c r="P2405" s="88">
        <f t="shared" si="920"/>
        <v>8652.5</v>
      </c>
      <c r="Q2405" s="451">
        <f t="shared" si="912"/>
        <v>193050</v>
      </c>
    </row>
    <row r="2406" spans="1:18" ht="63">
      <c r="A2406" s="472"/>
      <c r="B2406" s="62">
        <v>71916000</v>
      </c>
      <c r="C2406" s="211" t="s">
        <v>375</v>
      </c>
      <c r="D2406" s="211"/>
      <c r="E2406" s="183"/>
      <c r="F2406" s="46"/>
      <c r="G2406" s="64"/>
      <c r="H2406" s="453"/>
      <c r="I2406" s="46"/>
      <c r="J2406" s="423" t="s">
        <v>48</v>
      </c>
      <c r="K2406" s="59">
        <v>20</v>
      </c>
      <c r="L2406" s="88">
        <v>173050</v>
      </c>
      <c r="M2406" s="88"/>
      <c r="N2406" s="63"/>
      <c r="O2406" s="403">
        <f>L2406*0.95</f>
        <v>164397.5</v>
      </c>
      <c r="P2406" s="403">
        <f>L2406*0.05</f>
        <v>8652.5</v>
      </c>
      <c r="Q2406" s="451">
        <f t="shared" si="912"/>
        <v>173050</v>
      </c>
    </row>
    <row r="2407" spans="1:18" ht="110.25">
      <c r="A2407" s="473"/>
      <c r="B2407" s="62">
        <v>71916000</v>
      </c>
      <c r="C2407" s="211" t="s">
        <v>375</v>
      </c>
      <c r="D2407" s="211"/>
      <c r="E2407" s="183"/>
      <c r="F2407" s="46"/>
      <c r="G2407" s="64"/>
      <c r="H2407" s="453"/>
      <c r="I2407" s="46"/>
      <c r="J2407" s="423" t="s">
        <v>352</v>
      </c>
      <c r="K2407" s="67" t="s">
        <v>185</v>
      </c>
      <c r="L2407" s="88">
        <v>20000</v>
      </c>
      <c r="M2407" s="88">
        <v>20000</v>
      </c>
      <c r="N2407" s="63"/>
      <c r="O2407" s="63"/>
      <c r="P2407" s="63"/>
      <c r="Q2407" s="451">
        <f t="shared" si="912"/>
        <v>20000</v>
      </c>
    </row>
    <row r="2408" spans="1:18" ht="15.75" customHeight="1">
      <c r="A2408" s="481" t="s">
        <v>311</v>
      </c>
      <c r="B2408" s="482"/>
      <c r="C2408" s="482"/>
      <c r="D2408" s="482"/>
      <c r="E2408" s="483"/>
      <c r="F2408" s="49">
        <v>8</v>
      </c>
      <c r="G2408" s="431" t="s">
        <v>2</v>
      </c>
      <c r="H2408" s="63">
        <f>H2410+H2413+H2416+H2419+H2422+H2428+H2434+H2437</f>
        <v>9289.34</v>
      </c>
      <c r="I2408" s="63">
        <f>I2410+I2413+I2416+I2419+I2422+I2428+I2434+I2437</f>
        <v>455</v>
      </c>
      <c r="J2408" s="431" t="s">
        <v>2</v>
      </c>
      <c r="K2408" s="50" t="s">
        <v>2</v>
      </c>
      <c r="L2408" s="63">
        <f>L2410+L2413+L2416+L2419+L2422+L2428+L2434+L2437</f>
        <v>19327641.82</v>
      </c>
      <c r="M2408" s="63">
        <f>M2410+M2413+M2416+M2419+M2422+M2428+M2434+M2437</f>
        <v>18888771.82</v>
      </c>
      <c r="N2408" s="63">
        <f>N2410+N2413+N2416+N2419+N2422+N2428+N2434+N2437</f>
        <v>0</v>
      </c>
      <c r="O2408" s="63">
        <f>O2410+O2413+O2416+O2419+O2422+O2428+O2434+O2437+O2409</f>
        <v>420000</v>
      </c>
      <c r="P2408" s="63">
        <f>P2410+P2413+P2416+P2419+P2422+P2428+P2434+P2437</f>
        <v>21943.5</v>
      </c>
      <c r="Q2408" s="451">
        <f t="shared" si="912"/>
        <v>19330715.32</v>
      </c>
    </row>
    <row r="2409" spans="1:18" ht="15.75" customHeight="1">
      <c r="A2409" s="431"/>
      <c r="B2409" s="481" t="s">
        <v>261</v>
      </c>
      <c r="C2409" s="482"/>
      <c r="D2409" s="482"/>
      <c r="E2409" s="482"/>
      <c r="F2409" s="482"/>
      <c r="G2409" s="482"/>
      <c r="H2409" s="482"/>
      <c r="I2409" s="483"/>
      <c r="J2409" s="431" t="s">
        <v>2</v>
      </c>
      <c r="K2409" s="50" t="s">
        <v>2</v>
      </c>
      <c r="L2409" s="403"/>
      <c r="M2409" s="403"/>
      <c r="N2409" s="403"/>
      <c r="O2409" s="403">
        <v>3073.5</v>
      </c>
      <c r="P2409" s="403"/>
      <c r="Q2409" s="451">
        <f t="shared" si="912"/>
        <v>3073.5</v>
      </c>
    </row>
    <row r="2410" spans="1:18" ht="15.75" customHeight="1">
      <c r="A2410" s="419">
        <v>1</v>
      </c>
      <c r="B2410" s="44">
        <v>71918000</v>
      </c>
      <c r="C2410" s="45" t="s">
        <v>7</v>
      </c>
      <c r="D2410" s="45" t="s">
        <v>124</v>
      </c>
      <c r="E2410" s="45" t="s">
        <v>125</v>
      </c>
      <c r="F2410" s="46">
        <v>12</v>
      </c>
      <c r="G2410" s="59" t="s">
        <v>38</v>
      </c>
      <c r="H2410" s="453">
        <v>1841</v>
      </c>
      <c r="I2410" s="49">
        <v>62</v>
      </c>
      <c r="J2410" s="423" t="s">
        <v>39</v>
      </c>
      <c r="K2410" s="50" t="s">
        <v>2</v>
      </c>
      <c r="L2410" s="409">
        <f>L2412+L2411</f>
        <v>5028893.8499999996</v>
      </c>
      <c r="M2410" s="409">
        <f>M2412+M2411</f>
        <v>5028893.8499999996</v>
      </c>
      <c r="N2410" s="409">
        <f t="shared" ref="N2410:P2410" si="921">N2412+N2411</f>
        <v>0</v>
      </c>
      <c r="O2410" s="409">
        <f t="shared" si="921"/>
        <v>0</v>
      </c>
      <c r="P2410" s="409">
        <f t="shared" si="921"/>
        <v>0</v>
      </c>
      <c r="Q2410" s="451">
        <f>M2410+N2410+O2410+P2410</f>
        <v>5028893.8499999996</v>
      </c>
    </row>
    <row r="2411" spans="1:18" ht="31.5" customHeight="1">
      <c r="A2411" s="420"/>
      <c r="B2411" s="44">
        <v>71918000</v>
      </c>
      <c r="C2411" s="45" t="s">
        <v>7</v>
      </c>
      <c r="D2411" s="60"/>
      <c r="E2411" s="60"/>
      <c r="F2411" s="46"/>
      <c r="G2411" s="59"/>
      <c r="H2411" s="61"/>
      <c r="I2411" s="49"/>
      <c r="J2411" s="454" t="s">
        <v>101</v>
      </c>
      <c r="K2411" s="252" t="s">
        <v>102</v>
      </c>
      <c r="L2411" s="392">
        <v>4923530.3</v>
      </c>
      <c r="M2411" s="237">
        <f t="shared" ref="M2411:M2412" si="922">L2411</f>
        <v>4923530.3</v>
      </c>
      <c r="N2411" s="392"/>
      <c r="O2411" s="392"/>
      <c r="P2411" s="392"/>
      <c r="Q2411" s="451">
        <f>M2411+N2411+O2411+P2411</f>
        <v>4923530.3</v>
      </c>
      <c r="R2411" s="215"/>
    </row>
    <row r="2412" spans="1:18" ht="15.75" customHeight="1">
      <c r="A2412" s="421"/>
      <c r="B2412" s="44">
        <v>71918000</v>
      </c>
      <c r="C2412" s="45" t="s">
        <v>7</v>
      </c>
      <c r="D2412" s="60"/>
      <c r="E2412" s="60"/>
      <c r="F2412" s="46"/>
      <c r="G2412" s="59"/>
      <c r="H2412" s="61"/>
      <c r="I2412" s="49"/>
      <c r="J2412" s="423" t="s">
        <v>100</v>
      </c>
      <c r="K2412" s="59">
        <v>21</v>
      </c>
      <c r="L2412" s="88">
        <f>ROUND((L2411)*2.14%,2)</f>
        <v>105363.55</v>
      </c>
      <c r="M2412" s="451">
        <f t="shared" si="922"/>
        <v>105363.55</v>
      </c>
      <c r="N2412" s="409"/>
      <c r="O2412" s="409"/>
      <c r="P2412" s="409"/>
      <c r="Q2412" s="451">
        <f>M2412+N2412+O2412+P2412</f>
        <v>105363.55</v>
      </c>
    </row>
    <row r="2413" spans="1:18" ht="15.75" customHeight="1">
      <c r="A2413" s="465">
        <v>2</v>
      </c>
      <c r="B2413" s="431">
        <v>71918000</v>
      </c>
      <c r="C2413" s="45" t="s">
        <v>7</v>
      </c>
      <c r="D2413" s="423" t="s">
        <v>126</v>
      </c>
      <c r="E2413" s="423" t="s">
        <v>127</v>
      </c>
      <c r="F2413" s="46">
        <v>17</v>
      </c>
      <c r="G2413" s="59" t="s">
        <v>38</v>
      </c>
      <c r="H2413" s="453">
        <v>1329.8</v>
      </c>
      <c r="I2413" s="49">
        <v>63</v>
      </c>
      <c r="J2413" s="423" t="s">
        <v>39</v>
      </c>
      <c r="K2413" s="52" t="s">
        <v>2</v>
      </c>
      <c r="L2413" s="409">
        <f>L2414+L2415</f>
        <v>903949.21</v>
      </c>
      <c r="M2413" s="409">
        <f t="shared" ref="M2413:P2413" si="923">M2414+M2415</f>
        <v>903949.21</v>
      </c>
      <c r="N2413" s="409">
        <f t="shared" si="923"/>
        <v>0</v>
      </c>
      <c r="O2413" s="409">
        <f t="shared" si="923"/>
        <v>0</v>
      </c>
      <c r="P2413" s="409">
        <f t="shared" si="923"/>
        <v>0</v>
      </c>
      <c r="Q2413" s="451">
        <f>M2413+N2413+O2413+P2413</f>
        <v>903949.21</v>
      </c>
    </row>
    <row r="2414" spans="1:18" ht="31.5" customHeight="1">
      <c r="A2414" s="466"/>
      <c r="B2414" s="431">
        <v>71918000</v>
      </c>
      <c r="C2414" s="45" t="s">
        <v>7</v>
      </c>
      <c r="D2414" s="423"/>
      <c r="E2414" s="423"/>
      <c r="F2414" s="46"/>
      <c r="G2414" s="59"/>
      <c r="H2414" s="90"/>
      <c r="I2414" s="49"/>
      <c r="J2414" s="423" t="s">
        <v>103</v>
      </c>
      <c r="K2414" s="51" t="s">
        <v>104</v>
      </c>
      <c r="L2414" s="409">
        <v>885010</v>
      </c>
      <c r="M2414" s="409">
        <v>885010</v>
      </c>
      <c r="N2414" s="409">
        <v>0</v>
      </c>
      <c r="O2414" s="409">
        <v>0</v>
      </c>
      <c r="P2414" s="409">
        <v>0</v>
      </c>
      <c r="Q2414" s="451">
        <f t="shared" si="912"/>
        <v>885010</v>
      </c>
    </row>
    <row r="2415" spans="1:18" ht="15.75" customHeight="1">
      <c r="A2415" s="467"/>
      <c r="B2415" s="431">
        <v>71918000</v>
      </c>
      <c r="C2415" s="45" t="s">
        <v>7</v>
      </c>
      <c r="D2415" s="423"/>
      <c r="E2415" s="423"/>
      <c r="F2415" s="46"/>
      <c r="G2415" s="59"/>
      <c r="H2415" s="90"/>
      <c r="I2415" s="49"/>
      <c r="J2415" s="423" t="s">
        <v>100</v>
      </c>
      <c r="K2415" s="59">
        <v>21</v>
      </c>
      <c r="L2415" s="88">
        <f>ROUND((L2414)*2.14%,2)</f>
        <v>18939.21</v>
      </c>
      <c r="M2415" s="451">
        <f t="shared" ref="M2415" si="924">L2415</f>
        <v>18939.21</v>
      </c>
      <c r="N2415" s="409"/>
      <c r="O2415" s="409"/>
      <c r="P2415" s="409"/>
      <c r="Q2415" s="451">
        <f t="shared" si="912"/>
        <v>18939.21</v>
      </c>
    </row>
    <row r="2416" spans="1:18" ht="15.75" customHeight="1">
      <c r="A2416" s="465">
        <v>3</v>
      </c>
      <c r="B2416" s="419">
        <v>71918000</v>
      </c>
      <c r="C2416" s="151" t="s">
        <v>7</v>
      </c>
      <c r="D2416" s="99" t="s">
        <v>126</v>
      </c>
      <c r="E2416" s="152" t="s">
        <v>128</v>
      </c>
      <c r="F2416" s="119">
        <v>7</v>
      </c>
      <c r="G2416" s="441" t="s">
        <v>38</v>
      </c>
      <c r="H2416" s="120">
        <v>306.94</v>
      </c>
      <c r="I2416" s="121">
        <v>18</v>
      </c>
      <c r="J2416" s="423" t="s">
        <v>39</v>
      </c>
      <c r="K2416" s="52" t="s">
        <v>2</v>
      </c>
      <c r="L2416" s="409">
        <f>L2417+L2418</f>
        <v>1768441.75</v>
      </c>
      <c r="M2416" s="409">
        <f t="shared" ref="M2416:P2416" si="925">M2417+M2418</f>
        <v>1768441.75</v>
      </c>
      <c r="N2416" s="409">
        <f t="shared" si="925"/>
        <v>0</v>
      </c>
      <c r="O2416" s="409">
        <f t="shared" si="925"/>
        <v>0</v>
      </c>
      <c r="P2416" s="409">
        <f t="shared" si="925"/>
        <v>0</v>
      </c>
      <c r="Q2416" s="451">
        <f t="shared" si="912"/>
        <v>1768441.75</v>
      </c>
    </row>
    <row r="2417" spans="1:17" ht="15.75" customHeight="1">
      <c r="A2417" s="466"/>
      <c r="B2417" s="419">
        <v>71918000</v>
      </c>
      <c r="C2417" s="151" t="s">
        <v>7</v>
      </c>
      <c r="D2417" s="423"/>
      <c r="E2417" s="423"/>
      <c r="F2417" s="46"/>
      <c r="G2417" s="59"/>
      <c r="H2417" s="90"/>
      <c r="I2417" s="49"/>
      <c r="J2417" s="423" t="s">
        <v>101</v>
      </c>
      <c r="K2417" s="67" t="s">
        <v>102</v>
      </c>
      <c r="L2417" s="409">
        <v>1731390</v>
      </c>
      <c r="M2417" s="409">
        <v>1731390</v>
      </c>
      <c r="N2417" s="409">
        <v>0</v>
      </c>
      <c r="O2417" s="409">
        <v>0</v>
      </c>
      <c r="P2417" s="409">
        <v>0</v>
      </c>
      <c r="Q2417" s="451">
        <f t="shared" si="912"/>
        <v>1731390</v>
      </c>
    </row>
    <row r="2418" spans="1:17" ht="15.75" customHeight="1">
      <c r="A2418" s="467"/>
      <c r="B2418" s="419">
        <v>71918000</v>
      </c>
      <c r="C2418" s="151" t="s">
        <v>7</v>
      </c>
      <c r="D2418" s="423"/>
      <c r="E2418" s="423"/>
      <c r="F2418" s="46"/>
      <c r="G2418" s="59"/>
      <c r="H2418" s="90"/>
      <c r="I2418" s="49"/>
      <c r="J2418" s="423" t="s">
        <v>100</v>
      </c>
      <c r="K2418" s="59">
        <v>21</v>
      </c>
      <c r="L2418" s="88">
        <f>ROUND((L2417)*2.14%,2)</f>
        <v>37051.75</v>
      </c>
      <c r="M2418" s="451">
        <f t="shared" ref="M2418" si="926">L2418</f>
        <v>37051.75</v>
      </c>
      <c r="N2418" s="409"/>
      <c r="O2418" s="409"/>
      <c r="P2418" s="409"/>
      <c r="Q2418" s="451">
        <f t="shared" si="912"/>
        <v>37051.75</v>
      </c>
    </row>
    <row r="2419" spans="1:17" ht="15.75" customHeight="1">
      <c r="A2419" s="465">
        <v>4</v>
      </c>
      <c r="B2419" s="431">
        <v>71918000</v>
      </c>
      <c r="C2419" s="45" t="s">
        <v>7</v>
      </c>
      <c r="D2419" s="423" t="s">
        <v>126</v>
      </c>
      <c r="E2419" s="423" t="s">
        <v>128</v>
      </c>
      <c r="F2419" s="46">
        <v>9</v>
      </c>
      <c r="G2419" s="59" t="s">
        <v>38</v>
      </c>
      <c r="H2419" s="453">
        <v>291.10000000000002</v>
      </c>
      <c r="I2419" s="49">
        <v>29</v>
      </c>
      <c r="J2419" s="423" t="s">
        <v>39</v>
      </c>
      <c r="K2419" s="52" t="s">
        <v>2</v>
      </c>
      <c r="L2419" s="409">
        <f>L2420+L2421</f>
        <v>1850485.7</v>
      </c>
      <c r="M2419" s="409">
        <f t="shared" ref="M2419:P2419" si="927">M2420+M2421</f>
        <v>1850485.7</v>
      </c>
      <c r="N2419" s="409">
        <f t="shared" si="927"/>
        <v>0</v>
      </c>
      <c r="O2419" s="409">
        <f t="shared" si="927"/>
        <v>0</v>
      </c>
      <c r="P2419" s="409">
        <f t="shared" si="927"/>
        <v>0</v>
      </c>
      <c r="Q2419" s="451">
        <f t="shared" si="912"/>
        <v>1850485.7</v>
      </c>
    </row>
    <row r="2420" spans="1:17" ht="15.75" customHeight="1">
      <c r="A2420" s="466"/>
      <c r="B2420" s="431">
        <v>71918000</v>
      </c>
      <c r="C2420" s="45" t="s">
        <v>7</v>
      </c>
      <c r="D2420" s="423"/>
      <c r="E2420" s="423"/>
      <c r="F2420" s="46"/>
      <c r="G2420" s="59"/>
      <c r="H2420" s="90"/>
      <c r="I2420" s="49"/>
      <c r="J2420" s="423" t="s">
        <v>101</v>
      </c>
      <c r="K2420" s="67" t="s">
        <v>102</v>
      </c>
      <c r="L2420" s="409">
        <v>1811715</v>
      </c>
      <c r="M2420" s="409">
        <v>1811715</v>
      </c>
      <c r="N2420" s="409">
        <v>0</v>
      </c>
      <c r="O2420" s="409">
        <v>0</v>
      </c>
      <c r="P2420" s="409">
        <v>0</v>
      </c>
      <c r="Q2420" s="451">
        <f t="shared" si="912"/>
        <v>1811715</v>
      </c>
    </row>
    <row r="2421" spans="1:17" ht="15.75" customHeight="1">
      <c r="A2421" s="467"/>
      <c r="B2421" s="431">
        <v>71918000</v>
      </c>
      <c r="C2421" s="45" t="s">
        <v>7</v>
      </c>
      <c r="D2421" s="423"/>
      <c r="E2421" s="423"/>
      <c r="F2421" s="46"/>
      <c r="G2421" s="59"/>
      <c r="H2421" s="90"/>
      <c r="I2421" s="49"/>
      <c r="J2421" s="423" t="s">
        <v>100</v>
      </c>
      <c r="K2421" s="59">
        <v>21</v>
      </c>
      <c r="L2421" s="88">
        <f>ROUND((L2420)*2.14%,2)</f>
        <v>38770.699999999997</v>
      </c>
      <c r="M2421" s="451">
        <f t="shared" ref="M2421" si="928">L2421</f>
        <v>38770.699999999997</v>
      </c>
      <c r="N2421" s="409"/>
      <c r="O2421" s="409"/>
      <c r="P2421" s="409"/>
      <c r="Q2421" s="451">
        <f t="shared" si="912"/>
        <v>38770.699999999997</v>
      </c>
    </row>
    <row r="2422" spans="1:17" ht="15.75" customHeight="1">
      <c r="A2422" s="465">
        <v>5</v>
      </c>
      <c r="B2422" s="431">
        <v>71918000</v>
      </c>
      <c r="C2422" s="45" t="s">
        <v>7</v>
      </c>
      <c r="D2422" s="45" t="s">
        <v>8</v>
      </c>
      <c r="E2422" s="45" t="s">
        <v>50</v>
      </c>
      <c r="F2422" s="46">
        <v>3</v>
      </c>
      <c r="G2422" s="452" t="s">
        <v>38</v>
      </c>
      <c r="H2422" s="453">
        <v>2909.6</v>
      </c>
      <c r="I2422" s="49">
        <v>161</v>
      </c>
      <c r="J2422" s="423" t="s">
        <v>39</v>
      </c>
      <c r="K2422" s="52" t="s">
        <v>2</v>
      </c>
      <c r="L2422" s="409">
        <f>L2423+L2424+L2425+L2426+L2427</f>
        <v>6715757.7000000002</v>
      </c>
      <c r="M2422" s="409">
        <f t="shared" ref="M2422:P2422" si="929">M2423+M2424+M2425+M2426+M2427</f>
        <v>6539667.7000000002</v>
      </c>
      <c r="N2422" s="409">
        <f t="shared" si="929"/>
        <v>0</v>
      </c>
      <c r="O2422" s="409">
        <f t="shared" si="929"/>
        <v>167285.5</v>
      </c>
      <c r="P2422" s="409">
        <f t="shared" si="929"/>
        <v>8804.5</v>
      </c>
      <c r="Q2422" s="451">
        <f t="shared" si="912"/>
        <v>6715757.7000000002</v>
      </c>
    </row>
    <row r="2423" spans="1:17" ht="51.75" customHeight="1">
      <c r="A2423" s="466"/>
      <c r="B2423" s="431">
        <v>71918000</v>
      </c>
      <c r="C2423" s="45" t="s">
        <v>7</v>
      </c>
      <c r="D2423" s="423"/>
      <c r="E2423" s="423"/>
      <c r="F2423" s="46"/>
      <c r="G2423" s="59"/>
      <c r="H2423" s="90"/>
      <c r="I2423" s="49"/>
      <c r="J2423" s="423" t="s">
        <v>48</v>
      </c>
      <c r="K2423" s="59">
        <v>20</v>
      </c>
      <c r="L2423" s="409">
        <v>176090</v>
      </c>
      <c r="M2423" s="409">
        <v>0</v>
      </c>
      <c r="N2423" s="409">
        <v>0</v>
      </c>
      <c r="O2423" s="403">
        <f>L2423*0.95</f>
        <v>167285.5</v>
      </c>
      <c r="P2423" s="403">
        <f>L2423*0.05</f>
        <v>8804.5</v>
      </c>
      <c r="Q2423" s="451">
        <f t="shared" si="912"/>
        <v>176090</v>
      </c>
    </row>
    <row r="2424" spans="1:17" ht="98.25" customHeight="1">
      <c r="A2424" s="466"/>
      <c r="B2424" s="431">
        <v>71918000</v>
      </c>
      <c r="C2424" s="45" t="s">
        <v>7</v>
      </c>
      <c r="D2424" s="60"/>
      <c r="E2424" s="60"/>
      <c r="F2424" s="46"/>
      <c r="G2424" s="59"/>
      <c r="H2424" s="61"/>
      <c r="I2424" s="49"/>
      <c r="J2424" s="423" t="s">
        <v>352</v>
      </c>
      <c r="K2424" s="67" t="s">
        <v>185</v>
      </c>
      <c r="L2424" s="409">
        <v>20000</v>
      </c>
      <c r="M2424" s="409">
        <v>20000</v>
      </c>
      <c r="N2424" s="409">
        <v>0</v>
      </c>
      <c r="O2424" s="409">
        <v>0</v>
      </c>
      <c r="P2424" s="409">
        <v>0</v>
      </c>
      <c r="Q2424" s="451">
        <f t="shared" ref="Q2424:Q2487" si="930">M2424+N2424+O2424+P2424</f>
        <v>20000</v>
      </c>
    </row>
    <row r="2425" spans="1:17" ht="31.5" customHeight="1">
      <c r="A2425" s="466"/>
      <c r="B2425" s="431">
        <v>71918000</v>
      </c>
      <c r="C2425" s="45" t="s">
        <v>7</v>
      </c>
      <c r="D2425" s="60"/>
      <c r="E2425" s="60"/>
      <c r="F2425" s="46"/>
      <c r="G2425" s="59"/>
      <c r="H2425" s="61"/>
      <c r="I2425" s="49"/>
      <c r="J2425" s="423" t="s">
        <v>103</v>
      </c>
      <c r="K2425" s="51" t="s">
        <v>104</v>
      </c>
      <c r="L2425" s="409">
        <v>2226240</v>
      </c>
      <c r="M2425" s="409">
        <v>2226240</v>
      </c>
      <c r="N2425" s="409">
        <v>0</v>
      </c>
      <c r="O2425" s="409">
        <v>0</v>
      </c>
      <c r="P2425" s="409">
        <v>0</v>
      </c>
      <c r="Q2425" s="451">
        <f t="shared" si="930"/>
        <v>2226240</v>
      </c>
    </row>
    <row r="2426" spans="1:17" ht="31.5" customHeight="1">
      <c r="A2426" s="466"/>
      <c r="B2426" s="431">
        <v>71918000</v>
      </c>
      <c r="C2426" s="45" t="s">
        <v>7</v>
      </c>
      <c r="D2426" s="60"/>
      <c r="E2426" s="60"/>
      <c r="F2426" s="46"/>
      <c r="G2426" s="59"/>
      <c r="H2426" s="61"/>
      <c r="I2426" s="49"/>
      <c r="J2426" s="423" t="s">
        <v>105</v>
      </c>
      <c r="K2426" s="67" t="s">
        <v>106</v>
      </c>
      <c r="L2426" s="409">
        <v>4156830</v>
      </c>
      <c r="M2426" s="409">
        <v>4156830</v>
      </c>
      <c r="N2426" s="409">
        <v>0</v>
      </c>
      <c r="O2426" s="409">
        <v>0</v>
      </c>
      <c r="P2426" s="409">
        <v>0</v>
      </c>
      <c r="Q2426" s="451">
        <f t="shared" si="930"/>
        <v>4156830</v>
      </c>
    </row>
    <row r="2427" spans="1:17" ht="15.75" customHeight="1">
      <c r="A2427" s="467"/>
      <c r="B2427" s="431">
        <v>71918000</v>
      </c>
      <c r="C2427" s="45" t="s">
        <v>7</v>
      </c>
      <c r="D2427" s="60"/>
      <c r="E2427" s="60"/>
      <c r="F2427" s="46"/>
      <c r="G2427" s="59"/>
      <c r="H2427" s="61"/>
      <c r="I2427" s="49"/>
      <c r="J2427" s="423" t="s">
        <v>100</v>
      </c>
      <c r="K2427" s="59">
        <v>21</v>
      </c>
      <c r="L2427" s="88">
        <f>ROUND((L2426+L2425)*2.14%,2)</f>
        <v>136597.70000000001</v>
      </c>
      <c r="M2427" s="451">
        <f t="shared" ref="M2427" si="931">L2427</f>
        <v>136597.70000000001</v>
      </c>
      <c r="N2427" s="409"/>
      <c r="O2427" s="409"/>
      <c r="P2427" s="409"/>
      <c r="Q2427" s="451">
        <f t="shared" si="930"/>
        <v>136597.70000000001</v>
      </c>
    </row>
    <row r="2428" spans="1:17" ht="15.75" customHeight="1">
      <c r="A2428" s="474">
        <v>6</v>
      </c>
      <c r="B2428" s="422">
        <v>71918000</v>
      </c>
      <c r="C2428" s="72" t="s">
        <v>7</v>
      </c>
      <c r="D2428" s="72" t="s">
        <v>8</v>
      </c>
      <c r="E2428" s="72" t="s">
        <v>50</v>
      </c>
      <c r="F2428" s="84">
        <v>5</v>
      </c>
      <c r="G2428" s="422" t="s">
        <v>38</v>
      </c>
      <c r="H2428" s="88">
        <v>985.9</v>
      </c>
      <c r="I2428" s="84">
        <v>65</v>
      </c>
      <c r="J2428" s="423" t="s">
        <v>39</v>
      </c>
      <c r="K2428" s="422" t="s">
        <v>2</v>
      </c>
      <c r="L2428" s="88">
        <f>L2429+L2430+L2431+L2432+L2433</f>
        <v>2812293.61</v>
      </c>
      <c r="M2428" s="88">
        <f t="shared" ref="M2428:P2428" si="932">M2429+M2430+M2431+M2432+M2433</f>
        <v>2757333.61</v>
      </c>
      <c r="N2428" s="88">
        <f t="shared" si="932"/>
        <v>0</v>
      </c>
      <c r="O2428" s="88">
        <f t="shared" si="932"/>
        <v>52212</v>
      </c>
      <c r="P2428" s="88">
        <f t="shared" si="932"/>
        <v>2748</v>
      </c>
      <c r="Q2428" s="451">
        <f t="shared" si="930"/>
        <v>2812293.61</v>
      </c>
    </row>
    <row r="2429" spans="1:17" ht="31.5" customHeight="1">
      <c r="A2429" s="475"/>
      <c r="B2429" s="422">
        <v>71918000</v>
      </c>
      <c r="C2429" s="72" t="s">
        <v>7</v>
      </c>
      <c r="D2429" s="72"/>
      <c r="E2429" s="72"/>
      <c r="F2429" s="84"/>
      <c r="G2429" s="422"/>
      <c r="H2429" s="66"/>
      <c r="I2429" s="84"/>
      <c r="J2429" s="423" t="s">
        <v>105</v>
      </c>
      <c r="K2429" s="67" t="s">
        <v>106</v>
      </c>
      <c r="L2429" s="88">
        <v>2100204</v>
      </c>
      <c r="M2429" s="162">
        <f t="shared" ref="M2429:M2431" si="933">L2429</f>
        <v>2100204</v>
      </c>
      <c r="N2429" s="88">
        <v>0</v>
      </c>
      <c r="O2429" s="88">
        <v>0</v>
      </c>
      <c r="P2429" s="88">
        <v>0</v>
      </c>
      <c r="Q2429" s="451">
        <f t="shared" si="930"/>
        <v>2100204</v>
      </c>
    </row>
    <row r="2430" spans="1:17" ht="31.5" customHeight="1">
      <c r="A2430" s="475"/>
      <c r="B2430" s="44">
        <v>71918000</v>
      </c>
      <c r="C2430" s="211" t="s">
        <v>7</v>
      </c>
      <c r="D2430" s="72"/>
      <c r="E2430" s="72"/>
      <c r="F2430" s="84"/>
      <c r="G2430" s="422"/>
      <c r="H2430" s="66"/>
      <c r="I2430" s="84"/>
      <c r="J2430" s="423" t="s">
        <v>107</v>
      </c>
      <c r="K2430" s="67" t="s">
        <v>108</v>
      </c>
      <c r="L2430" s="88">
        <v>579778</v>
      </c>
      <c r="M2430" s="162">
        <f t="shared" si="933"/>
        <v>579778</v>
      </c>
      <c r="N2430" s="88">
        <v>0</v>
      </c>
      <c r="O2430" s="88">
        <v>0</v>
      </c>
      <c r="P2430" s="88">
        <v>0</v>
      </c>
      <c r="Q2430" s="451">
        <f t="shared" si="930"/>
        <v>579778</v>
      </c>
    </row>
    <row r="2431" spans="1:17" ht="15.75" customHeight="1">
      <c r="A2431" s="475"/>
      <c r="B2431" s="44">
        <v>71918000</v>
      </c>
      <c r="C2431" s="211" t="s">
        <v>7</v>
      </c>
      <c r="D2431" s="72"/>
      <c r="E2431" s="72"/>
      <c r="F2431" s="84"/>
      <c r="G2431" s="422"/>
      <c r="H2431" s="66"/>
      <c r="I2431" s="84"/>
      <c r="J2431" s="423" t="s">
        <v>100</v>
      </c>
      <c r="K2431" s="153" t="s">
        <v>181</v>
      </c>
      <c r="L2431" s="88">
        <f>ROUND((L2430+L2429)*2.14%,2)</f>
        <v>57351.61</v>
      </c>
      <c r="M2431" s="451">
        <f t="shared" si="933"/>
        <v>57351.61</v>
      </c>
      <c r="N2431" s="88"/>
      <c r="O2431" s="88"/>
      <c r="P2431" s="88"/>
      <c r="Q2431" s="451">
        <f t="shared" si="930"/>
        <v>57351.61</v>
      </c>
    </row>
    <row r="2432" spans="1:17" ht="51.75" customHeight="1">
      <c r="A2432" s="475"/>
      <c r="B2432" s="431">
        <v>71918000</v>
      </c>
      <c r="C2432" s="45" t="s">
        <v>7</v>
      </c>
      <c r="D2432" s="423"/>
      <c r="E2432" s="423"/>
      <c r="F2432" s="46"/>
      <c r="G2432" s="59"/>
      <c r="H2432" s="90"/>
      <c r="I2432" s="49"/>
      <c r="J2432" s="423" t="s">
        <v>48</v>
      </c>
      <c r="K2432" s="59">
        <v>20</v>
      </c>
      <c r="L2432" s="409">
        <v>54960</v>
      </c>
      <c r="M2432" s="409">
        <v>0</v>
      </c>
      <c r="N2432" s="409">
        <v>0</v>
      </c>
      <c r="O2432" s="403">
        <f>L2432*0.95</f>
        <v>52212</v>
      </c>
      <c r="P2432" s="403">
        <f>L2432*0.05</f>
        <v>2748</v>
      </c>
      <c r="Q2432" s="451">
        <f t="shared" si="930"/>
        <v>54960</v>
      </c>
    </row>
    <row r="2433" spans="1:17" ht="95.45" customHeight="1">
      <c r="A2433" s="476"/>
      <c r="B2433" s="431">
        <v>71918000</v>
      </c>
      <c r="C2433" s="45" t="s">
        <v>7</v>
      </c>
      <c r="D2433" s="60"/>
      <c r="E2433" s="60"/>
      <c r="F2433" s="46"/>
      <c r="G2433" s="59"/>
      <c r="H2433" s="61"/>
      <c r="I2433" s="49"/>
      <c r="J2433" s="423" t="s">
        <v>352</v>
      </c>
      <c r="K2433" s="67" t="s">
        <v>185</v>
      </c>
      <c r="L2433" s="409">
        <v>20000</v>
      </c>
      <c r="M2433" s="409">
        <v>20000</v>
      </c>
      <c r="N2433" s="409">
        <v>0</v>
      </c>
      <c r="O2433" s="409">
        <v>0</v>
      </c>
      <c r="P2433" s="409">
        <v>0</v>
      </c>
      <c r="Q2433" s="451">
        <f t="shared" si="930"/>
        <v>20000</v>
      </c>
    </row>
    <row r="2434" spans="1:17" ht="15.75" customHeight="1">
      <c r="A2434" s="427">
        <v>7</v>
      </c>
      <c r="B2434" s="422">
        <v>71918000</v>
      </c>
      <c r="C2434" s="72" t="s">
        <v>7</v>
      </c>
      <c r="D2434" s="72" t="s">
        <v>8</v>
      </c>
      <c r="E2434" s="72" t="s">
        <v>50</v>
      </c>
      <c r="F2434" s="84">
        <v>7</v>
      </c>
      <c r="G2434" s="422" t="s">
        <v>38</v>
      </c>
      <c r="H2434" s="88">
        <v>1341</v>
      </c>
      <c r="I2434" s="84">
        <v>28</v>
      </c>
      <c r="J2434" s="423" t="s">
        <v>39</v>
      </c>
      <c r="K2434" s="422" t="s">
        <v>2</v>
      </c>
      <c r="L2434" s="88">
        <f>L2435+L2436</f>
        <v>74960</v>
      </c>
      <c r="M2434" s="88">
        <f t="shared" ref="M2434:P2434" si="934">M2435+M2436</f>
        <v>20000</v>
      </c>
      <c r="N2434" s="88">
        <f t="shared" si="934"/>
        <v>0</v>
      </c>
      <c r="O2434" s="88">
        <f t="shared" si="934"/>
        <v>52212</v>
      </c>
      <c r="P2434" s="88">
        <f t="shared" si="934"/>
        <v>2748</v>
      </c>
      <c r="Q2434" s="451">
        <f t="shared" si="930"/>
        <v>74960</v>
      </c>
    </row>
    <row r="2435" spans="1:17" ht="51.75" customHeight="1">
      <c r="A2435" s="428"/>
      <c r="B2435" s="431">
        <v>71918000</v>
      </c>
      <c r="C2435" s="45" t="s">
        <v>7</v>
      </c>
      <c r="D2435" s="423"/>
      <c r="E2435" s="423"/>
      <c r="F2435" s="46"/>
      <c r="G2435" s="59"/>
      <c r="H2435" s="90"/>
      <c r="I2435" s="49"/>
      <c r="J2435" s="423" t="s">
        <v>48</v>
      </c>
      <c r="K2435" s="59">
        <v>20</v>
      </c>
      <c r="L2435" s="409">
        <v>54960</v>
      </c>
      <c r="M2435" s="409">
        <v>0</v>
      </c>
      <c r="N2435" s="409">
        <v>0</v>
      </c>
      <c r="O2435" s="403">
        <f>L2435*0.95</f>
        <v>52212</v>
      </c>
      <c r="P2435" s="403">
        <f>L2435*0.05</f>
        <v>2748</v>
      </c>
      <c r="Q2435" s="451">
        <f t="shared" si="930"/>
        <v>54960</v>
      </c>
    </row>
    <row r="2436" spans="1:17" ht="110.25">
      <c r="A2436" s="429"/>
      <c r="B2436" s="431">
        <v>71918000</v>
      </c>
      <c r="C2436" s="45" t="s">
        <v>7</v>
      </c>
      <c r="D2436" s="60"/>
      <c r="E2436" s="60"/>
      <c r="F2436" s="46"/>
      <c r="G2436" s="59"/>
      <c r="H2436" s="61"/>
      <c r="I2436" s="49"/>
      <c r="J2436" s="423" t="s">
        <v>352</v>
      </c>
      <c r="K2436" s="67" t="s">
        <v>185</v>
      </c>
      <c r="L2436" s="409">
        <v>20000</v>
      </c>
      <c r="M2436" s="409">
        <v>20000</v>
      </c>
      <c r="N2436" s="409">
        <v>0</v>
      </c>
      <c r="O2436" s="409">
        <v>0</v>
      </c>
      <c r="P2436" s="409">
        <v>0</v>
      </c>
      <c r="Q2436" s="451">
        <f t="shared" si="930"/>
        <v>20000</v>
      </c>
    </row>
    <row r="2437" spans="1:17" ht="15.75" customHeight="1">
      <c r="A2437" s="123">
        <v>8</v>
      </c>
      <c r="B2437" s="422">
        <v>71918000</v>
      </c>
      <c r="C2437" s="72" t="s">
        <v>7</v>
      </c>
      <c r="D2437" s="72" t="s">
        <v>8</v>
      </c>
      <c r="E2437" s="72" t="s">
        <v>51</v>
      </c>
      <c r="F2437" s="84">
        <v>5</v>
      </c>
      <c r="G2437" s="422" t="s">
        <v>38</v>
      </c>
      <c r="H2437" s="88">
        <v>284</v>
      </c>
      <c r="I2437" s="84">
        <v>29</v>
      </c>
      <c r="J2437" s="423" t="s">
        <v>39</v>
      </c>
      <c r="K2437" s="422" t="s">
        <v>2</v>
      </c>
      <c r="L2437" s="88">
        <f>L2438+L2439</f>
        <v>172860</v>
      </c>
      <c r="M2437" s="88">
        <f t="shared" ref="M2437:P2437" si="935">M2438+M2439</f>
        <v>20000</v>
      </c>
      <c r="N2437" s="88">
        <f t="shared" si="935"/>
        <v>0</v>
      </c>
      <c r="O2437" s="88">
        <f t="shared" si="935"/>
        <v>145217</v>
      </c>
      <c r="P2437" s="88">
        <f t="shared" si="935"/>
        <v>7643</v>
      </c>
      <c r="Q2437" s="451">
        <f t="shared" si="930"/>
        <v>172860</v>
      </c>
    </row>
    <row r="2438" spans="1:17" ht="51.75" customHeight="1">
      <c r="A2438" s="123"/>
      <c r="B2438" s="431">
        <v>71918000</v>
      </c>
      <c r="C2438" s="45" t="s">
        <v>7</v>
      </c>
      <c r="D2438" s="423"/>
      <c r="E2438" s="423"/>
      <c r="F2438" s="46"/>
      <c r="G2438" s="59"/>
      <c r="H2438" s="90"/>
      <c r="I2438" s="49"/>
      <c r="J2438" s="423" t="s">
        <v>48</v>
      </c>
      <c r="K2438" s="59">
        <v>20</v>
      </c>
      <c r="L2438" s="409">
        <v>152860</v>
      </c>
      <c r="M2438" s="409">
        <v>0</v>
      </c>
      <c r="N2438" s="409">
        <v>0</v>
      </c>
      <c r="O2438" s="403">
        <f>L2438*0.95</f>
        <v>145217</v>
      </c>
      <c r="P2438" s="403">
        <f>L2438*0.05</f>
        <v>7643</v>
      </c>
      <c r="Q2438" s="451">
        <f t="shared" si="930"/>
        <v>152860</v>
      </c>
    </row>
    <row r="2439" spans="1:17" ht="99.6" customHeight="1">
      <c r="A2439" s="123"/>
      <c r="B2439" s="431">
        <v>71918000</v>
      </c>
      <c r="C2439" s="45" t="s">
        <v>7</v>
      </c>
      <c r="D2439" s="60"/>
      <c r="E2439" s="60"/>
      <c r="F2439" s="46"/>
      <c r="G2439" s="59"/>
      <c r="H2439" s="61"/>
      <c r="I2439" s="49"/>
      <c r="J2439" s="423" t="s">
        <v>352</v>
      </c>
      <c r="K2439" s="67" t="s">
        <v>185</v>
      </c>
      <c r="L2439" s="409">
        <v>20000</v>
      </c>
      <c r="M2439" s="409">
        <v>20000</v>
      </c>
      <c r="N2439" s="409">
        <v>0</v>
      </c>
      <c r="O2439" s="409">
        <v>0</v>
      </c>
      <c r="P2439" s="409">
        <v>0</v>
      </c>
      <c r="Q2439" s="451">
        <f t="shared" si="930"/>
        <v>20000</v>
      </c>
    </row>
    <row r="2440" spans="1:17" ht="15.75" customHeight="1">
      <c r="A2440" s="492" t="s">
        <v>394</v>
      </c>
      <c r="B2440" s="493"/>
      <c r="C2440" s="493"/>
      <c r="D2440" s="493"/>
      <c r="E2440" s="494"/>
      <c r="F2440" s="49">
        <f>SUBTOTAL(103,F2442:F2524)</f>
        <v>24</v>
      </c>
      <c r="G2440" s="431" t="s">
        <v>2</v>
      </c>
      <c r="H2440" s="63">
        <f>H2442+H2446+H2450+H2453+H2458+H2464+H2470+H2475+H2478+H2481+H2484+H2487+H2494+H2497+H2500+H2503+H2506+H2509+H2512+H2515+H2518+H2521+H2524+H2461</f>
        <v>49888.94</v>
      </c>
      <c r="I2440" s="49">
        <f>I2442+I2446+I2450+I2453+I2458+I2464+I2470+I2475+I2478+I2481+I2484+I2487+I2494+I2497+I2500+I2503+I2506+I2509+I2512+I2515+I2518+I2521+I2524+I2461</f>
        <v>1683</v>
      </c>
      <c r="J2440" s="431" t="s">
        <v>2</v>
      </c>
      <c r="K2440" s="50" t="s">
        <v>2</v>
      </c>
      <c r="L2440" s="63">
        <f t="shared" ref="L2440:P2440" si="936">L2442+L2446+L2450+L2453+L2458+L2464+L2470+L2475+L2478+L2481+L2484+L2487+L2494+L2497+L2500+L2503+L2506+L2509+L2512+L2515+L2518+L2521+L2524+L2461</f>
        <v>54355886.259999998</v>
      </c>
      <c r="M2440" s="63">
        <f t="shared" si="936"/>
        <v>53556914.530000001</v>
      </c>
      <c r="N2440" s="63">
        <f t="shared" si="936"/>
        <v>0</v>
      </c>
      <c r="O2440" s="63">
        <f>O2442+O2446+O2450+O2453+O2458+O2464+O2470+O2475+O2478+O2481+O2484+O2487+O2494+O2497+O2500+O2503+O2506+O2509+O2512+O2515+O2518+O2521+O2524+O2461+O2441</f>
        <v>760000</v>
      </c>
      <c r="P2440" s="63">
        <f t="shared" si="936"/>
        <v>39948.590000000004</v>
      </c>
      <c r="Q2440" s="451">
        <f t="shared" si="930"/>
        <v>54356863.120000005</v>
      </c>
    </row>
    <row r="2441" spans="1:17" ht="15.75" customHeight="1">
      <c r="A2441" s="431"/>
      <c r="B2441" s="481" t="s">
        <v>395</v>
      </c>
      <c r="C2441" s="482"/>
      <c r="D2441" s="482"/>
      <c r="E2441" s="482"/>
      <c r="F2441" s="482"/>
      <c r="G2441" s="482"/>
      <c r="H2441" s="482"/>
      <c r="I2441" s="483"/>
      <c r="J2441" s="431" t="s">
        <v>2</v>
      </c>
      <c r="K2441" s="50" t="s">
        <v>2</v>
      </c>
      <c r="L2441" s="403"/>
      <c r="M2441" s="403"/>
      <c r="N2441" s="403"/>
      <c r="O2441" s="403">
        <v>976.86</v>
      </c>
      <c r="P2441" s="403"/>
      <c r="Q2441" s="451">
        <f t="shared" si="930"/>
        <v>976.86</v>
      </c>
    </row>
    <row r="2442" spans="1:17" ht="31.5">
      <c r="A2442" s="419">
        <v>1</v>
      </c>
      <c r="B2442" s="431">
        <v>71920000</v>
      </c>
      <c r="C2442" s="45" t="s">
        <v>376</v>
      </c>
      <c r="D2442" s="45" t="s">
        <v>6</v>
      </c>
      <c r="E2442" s="72" t="s">
        <v>54</v>
      </c>
      <c r="F2442" s="46">
        <v>3</v>
      </c>
      <c r="G2442" s="59" t="s">
        <v>38</v>
      </c>
      <c r="H2442" s="453">
        <v>3842.6</v>
      </c>
      <c r="I2442" s="49">
        <v>87</v>
      </c>
      <c r="J2442" s="423" t="s">
        <v>39</v>
      </c>
      <c r="K2442" s="50" t="s">
        <v>2</v>
      </c>
      <c r="L2442" s="409">
        <f>L2443+L2444+L2445</f>
        <v>6934211.6000000006</v>
      </c>
      <c r="M2442" s="409">
        <f t="shared" ref="M2442:P2442" si="937">M2443+M2444+M2445</f>
        <v>6934211.6000000006</v>
      </c>
      <c r="N2442" s="409">
        <f t="shared" si="937"/>
        <v>0</v>
      </c>
      <c r="O2442" s="409">
        <f t="shared" si="937"/>
        <v>0</v>
      </c>
      <c r="P2442" s="409">
        <f t="shared" si="937"/>
        <v>0</v>
      </c>
      <c r="Q2442" s="451">
        <f t="shared" si="930"/>
        <v>6934211.6000000006</v>
      </c>
    </row>
    <row r="2443" spans="1:17" ht="31.5">
      <c r="A2443" s="420"/>
      <c r="B2443" s="431">
        <v>71920000</v>
      </c>
      <c r="C2443" s="45" t="s">
        <v>376</v>
      </c>
      <c r="D2443" s="72"/>
      <c r="E2443" s="72"/>
      <c r="F2443" s="72"/>
      <c r="G2443" s="72"/>
      <c r="H2443" s="72"/>
      <c r="I2443" s="205"/>
      <c r="J2443" s="423" t="s">
        <v>287</v>
      </c>
      <c r="K2443" s="50" t="s">
        <v>129</v>
      </c>
      <c r="L2443" s="409">
        <v>552000</v>
      </c>
      <c r="M2443" s="88">
        <v>552000</v>
      </c>
      <c r="N2443" s="409"/>
      <c r="O2443" s="409"/>
      <c r="P2443" s="409"/>
      <c r="Q2443" s="451">
        <f t="shared" si="930"/>
        <v>552000</v>
      </c>
    </row>
    <row r="2444" spans="1:17" ht="31.5">
      <c r="A2444" s="420"/>
      <c r="B2444" s="431">
        <v>71920000</v>
      </c>
      <c r="C2444" s="45" t="s">
        <v>376</v>
      </c>
      <c r="D2444" s="45"/>
      <c r="E2444" s="45"/>
      <c r="F2444" s="46"/>
      <c r="G2444" s="59"/>
      <c r="H2444" s="48"/>
      <c r="I2444" s="49"/>
      <c r="J2444" s="423" t="s">
        <v>101</v>
      </c>
      <c r="K2444" s="67" t="s">
        <v>102</v>
      </c>
      <c r="L2444" s="409">
        <v>6236928.5300000003</v>
      </c>
      <c r="M2444" s="88">
        <f t="shared" ref="M2444:M2445" si="938">L2444</f>
        <v>6236928.5300000003</v>
      </c>
      <c r="N2444" s="409"/>
      <c r="O2444" s="409"/>
      <c r="P2444" s="409"/>
      <c r="Q2444" s="451">
        <f t="shared" si="930"/>
        <v>6236928.5300000003</v>
      </c>
    </row>
    <row r="2445" spans="1:17" ht="31.5">
      <c r="A2445" s="421"/>
      <c r="B2445" s="431">
        <v>71920000</v>
      </c>
      <c r="C2445" s="45" t="s">
        <v>376</v>
      </c>
      <c r="D2445" s="45"/>
      <c r="E2445" s="45"/>
      <c r="F2445" s="46"/>
      <c r="G2445" s="59"/>
      <c r="H2445" s="48"/>
      <c r="I2445" s="49"/>
      <c r="J2445" s="423" t="s">
        <v>100</v>
      </c>
      <c r="K2445" s="52" t="s">
        <v>181</v>
      </c>
      <c r="L2445" s="88">
        <f>ROUND((L2444+L2443)*2.14%,2)</f>
        <v>145283.07</v>
      </c>
      <c r="M2445" s="451">
        <f t="shared" si="938"/>
        <v>145283.07</v>
      </c>
      <c r="N2445" s="409"/>
      <c r="O2445" s="409"/>
      <c r="P2445" s="409"/>
      <c r="Q2445" s="451">
        <f t="shared" si="930"/>
        <v>145283.07</v>
      </c>
    </row>
    <row r="2446" spans="1:17" ht="31.5">
      <c r="A2446" s="419">
        <f>A2442+1</f>
        <v>2</v>
      </c>
      <c r="B2446" s="431">
        <v>71920000</v>
      </c>
      <c r="C2446" s="45" t="s">
        <v>376</v>
      </c>
      <c r="D2446" s="45" t="s">
        <v>6</v>
      </c>
      <c r="E2446" s="72" t="s">
        <v>54</v>
      </c>
      <c r="F2446" s="46">
        <v>6</v>
      </c>
      <c r="G2446" s="59" t="s">
        <v>38</v>
      </c>
      <c r="H2446" s="63">
        <v>3260.7</v>
      </c>
      <c r="I2446" s="49">
        <v>92</v>
      </c>
      <c r="J2446" s="423" t="s">
        <v>39</v>
      </c>
      <c r="K2446" s="50" t="s">
        <v>2</v>
      </c>
      <c r="L2446" s="409">
        <f>L2447+L2448+L2449</f>
        <v>10642707.620000001</v>
      </c>
      <c r="M2446" s="409">
        <f t="shared" ref="M2446:P2446" si="939">M2447+M2448+M2449</f>
        <v>10642707.620000001</v>
      </c>
      <c r="N2446" s="409">
        <f t="shared" si="939"/>
        <v>0</v>
      </c>
      <c r="O2446" s="409">
        <f t="shared" si="939"/>
        <v>0</v>
      </c>
      <c r="P2446" s="409">
        <f t="shared" si="939"/>
        <v>0</v>
      </c>
      <c r="Q2446" s="451">
        <f t="shared" si="930"/>
        <v>10642707.620000001</v>
      </c>
    </row>
    <row r="2447" spans="1:17" ht="31.5">
      <c r="A2447" s="420"/>
      <c r="B2447" s="431">
        <v>71920000</v>
      </c>
      <c r="C2447" s="45" t="s">
        <v>376</v>
      </c>
      <c r="D2447" s="423"/>
      <c r="E2447" s="423"/>
      <c r="F2447" s="72"/>
      <c r="G2447" s="72"/>
      <c r="H2447" s="72"/>
      <c r="I2447" s="205"/>
      <c r="J2447" s="423" t="s">
        <v>101</v>
      </c>
      <c r="K2447" s="67" t="s">
        <v>102</v>
      </c>
      <c r="L2447" s="409">
        <v>6297806.4800000004</v>
      </c>
      <c r="M2447" s="88">
        <f t="shared" ref="M2447:M2449" si="940">L2447</f>
        <v>6297806.4800000004</v>
      </c>
      <c r="N2447" s="409"/>
      <c r="O2447" s="409"/>
      <c r="P2447" s="409"/>
      <c r="Q2447" s="451">
        <f t="shared" si="930"/>
        <v>6297806.4800000004</v>
      </c>
    </row>
    <row r="2448" spans="1:17" ht="31.5">
      <c r="A2448" s="420"/>
      <c r="B2448" s="431">
        <v>71920000</v>
      </c>
      <c r="C2448" s="45" t="s">
        <v>376</v>
      </c>
      <c r="D2448" s="423"/>
      <c r="E2448" s="423"/>
      <c r="F2448" s="46"/>
      <c r="G2448" s="59"/>
      <c r="H2448" s="90"/>
      <c r="I2448" s="49"/>
      <c r="J2448" s="423" t="s">
        <v>110</v>
      </c>
      <c r="K2448" s="59" t="s">
        <v>111</v>
      </c>
      <c r="L2448" s="409">
        <v>4121919.01</v>
      </c>
      <c r="M2448" s="88">
        <f t="shared" si="940"/>
        <v>4121919.01</v>
      </c>
      <c r="N2448" s="409"/>
      <c r="O2448" s="409"/>
      <c r="P2448" s="409"/>
      <c r="Q2448" s="451">
        <f t="shared" si="930"/>
        <v>4121919.01</v>
      </c>
    </row>
    <row r="2449" spans="1:17" ht="31.5">
      <c r="A2449" s="421"/>
      <c r="B2449" s="431">
        <v>71920000</v>
      </c>
      <c r="C2449" s="45" t="s">
        <v>376</v>
      </c>
      <c r="D2449" s="45"/>
      <c r="E2449" s="45"/>
      <c r="F2449" s="46"/>
      <c r="G2449" s="59"/>
      <c r="H2449" s="48"/>
      <c r="I2449" s="49"/>
      <c r="J2449" s="423" t="s">
        <v>100</v>
      </c>
      <c r="K2449" s="52" t="s">
        <v>181</v>
      </c>
      <c r="L2449" s="88">
        <f>ROUND((L2448+L2447)*2.14%,2)</f>
        <v>222982.13</v>
      </c>
      <c r="M2449" s="451">
        <f t="shared" si="940"/>
        <v>222982.13</v>
      </c>
      <c r="N2449" s="409"/>
      <c r="O2449" s="409"/>
      <c r="P2449" s="409"/>
      <c r="Q2449" s="451">
        <f t="shared" si="930"/>
        <v>222982.13</v>
      </c>
    </row>
    <row r="2450" spans="1:17" ht="31.5">
      <c r="A2450" s="419">
        <f>A2446+1</f>
        <v>3</v>
      </c>
      <c r="B2450" s="431">
        <v>71920000</v>
      </c>
      <c r="C2450" s="45" t="s">
        <v>376</v>
      </c>
      <c r="D2450" s="45" t="s">
        <v>6</v>
      </c>
      <c r="E2450" s="72" t="s">
        <v>54</v>
      </c>
      <c r="F2450" s="46">
        <v>10</v>
      </c>
      <c r="G2450" s="59" t="s">
        <v>38</v>
      </c>
      <c r="H2450" s="453">
        <v>2136.5</v>
      </c>
      <c r="I2450" s="49">
        <v>58</v>
      </c>
      <c r="J2450" s="423" t="s">
        <v>39</v>
      </c>
      <c r="K2450" s="50" t="s">
        <v>2</v>
      </c>
      <c r="L2450" s="409">
        <f>L2451+L2452</f>
        <v>34566</v>
      </c>
      <c r="M2450" s="409">
        <f t="shared" ref="M2450:P2450" si="941">M2451+M2452</f>
        <v>20000</v>
      </c>
      <c r="N2450" s="409">
        <f t="shared" si="941"/>
        <v>0</v>
      </c>
      <c r="O2450" s="409">
        <f t="shared" si="941"/>
        <v>13837.699999999999</v>
      </c>
      <c r="P2450" s="409">
        <f t="shared" si="941"/>
        <v>728.30000000000007</v>
      </c>
      <c r="Q2450" s="451">
        <f t="shared" si="930"/>
        <v>34566</v>
      </c>
    </row>
    <row r="2451" spans="1:17" ht="91.15" customHeight="1">
      <c r="A2451" s="420"/>
      <c r="B2451" s="431">
        <v>71920000</v>
      </c>
      <c r="C2451" s="45" t="s">
        <v>376</v>
      </c>
      <c r="D2451" s="45"/>
      <c r="E2451" s="45"/>
      <c r="F2451" s="72"/>
      <c r="G2451" s="72"/>
      <c r="H2451" s="72"/>
      <c r="I2451" s="205"/>
      <c r="J2451" s="423" t="s">
        <v>352</v>
      </c>
      <c r="K2451" s="67" t="s">
        <v>185</v>
      </c>
      <c r="L2451" s="88">
        <v>20000</v>
      </c>
      <c r="M2451" s="88">
        <f>L2451</f>
        <v>20000</v>
      </c>
      <c r="N2451" s="409"/>
      <c r="O2451" s="409"/>
      <c r="P2451" s="409"/>
      <c r="Q2451" s="451">
        <f t="shared" si="930"/>
        <v>20000</v>
      </c>
    </row>
    <row r="2452" spans="1:17" ht="63">
      <c r="A2452" s="421"/>
      <c r="B2452" s="431">
        <v>71920000</v>
      </c>
      <c r="C2452" s="45" t="s">
        <v>376</v>
      </c>
      <c r="D2452" s="45"/>
      <c r="E2452" s="45"/>
      <c r="F2452" s="46"/>
      <c r="G2452" s="59"/>
      <c r="H2452" s="48"/>
      <c r="I2452" s="49"/>
      <c r="J2452" s="423" t="s">
        <v>48</v>
      </c>
      <c r="K2452" s="52" t="s">
        <v>40</v>
      </c>
      <c r="L2452" s="409">
        <v>14566</v>
      </c>
      <c r="M2452" s="88"/>
      <c r="N2452" s="409"/>
      <c r="O2452" s="403">
        <f>L2452*0.95</f>
        <v>13837.699999999999</v>
      </c>
      <c r="P2452" s="403">
        <f>L2452*0.05</f>
        <v>728.30000000000007</v>
      </c>
      <c r="Q2452" s="451">
        <f t="shared" si="930"/>
        <v>14565.999999999998</v>
      </c>
    </row>
    <row r="2453" spans="1:17" ht="31.5">
      <c r="A2453" s="419">
        <f>A2450+1</f>
        <v>4</v>
      </c>
      <c r="B2453" s="431">
        <v>71920000</v>
      </c>
      <c r="C2453" s="45" t="s">
        <v>376</v>
      </c>
      <c r="D2453" s="45" t="s">
        <v>6</v>
      </c>
      <c r="E2453" s="423" t="s">
        <v>133</v>
      </c>
      <c r="F2453" s="46" t="s">
        <v>139</v>
      </c>
      <c r="G2453" s="59" t="s">
        <v>38</v>
      </c>
      <c r="H2453" s="63">
        <v>1241.0999999999999</v>
      </c>
      <c r="I2453" s="49">
        <v>14</v>
      </c>
      <c r="J2453" s="423" t="s">
        <v>39</v>
      </c>
      <c r="K2453" s="50" t="s">
        <v>2</v>
      </c>
      <c r="L2453" s="409">
        <f>L2454+L2455+L2456+L2457</f>
        <v>4033957.13</v>
      </c>
      <c r="M2453" s="409">
        <f t="shared" ref="M2453:P2453" si="942">M2454+M2455+M2456+M2457</f>
        <v>4033957.13</v>
      </c>
      <c r="N2453" s="409">
        <f t="shared" si="942"/>
        <v>0</v>
      </c>
      <c r="O2453" s="409">
        <f t="shared" si="942"/>
        <v>0</v>
      </c>
      <c r="P2453" s="409">
        <f t="shared" si="942"/>
        <v>0</v>
      </c>
      <c r="Q2453" s="451">
        <f t="shared" si="930"/>
        <v>4033957.13</v>
      </c>
    </row>
    <row r="2454" spans="1:17" ht="31.5">
      <c r="A2454" s="420"/>
      <c r="B2454" s="431">
        <v>71920000</v>
      </c>
      <c r="C2454" s="45" t="s">
        <v>376</v>
      </c>
      <c r="D2454" s="423"/>
      <c r="E2454" s="72"/>
      <c r="F2454" s="72"/>
      <c r="G2454" s="72"/>
      <c r="H2454" s="72"/>
      <c r="I2454" s="205"/>
      <c r="J2454" s="423" t="s">
        <v>287</v>
      </c>
      <c r="K2454" s="51" t="s">
        <v>129</v>
      </c>
      <c r="L2454" s="409">
        <v>190440</v>
      </c>
      <c r="M2454" s="88">
        <v>190440</v>
      </c>
      <c r="N2454" s="409"/>
      <c r="O2454" s="409"/>
      <c r="P2454" s="409"/>
      <c r="Q2454" s="451">
        <f t="shared" si="930"/>
        <v>190440</v>
      </c>
    </row>
    <row r="2455" spans="1:17" ht="31.5">
      <c r="A2455" s="420"/>
      <c r="B2455" s="431">
        <v>71920000</v>
      </c>
      <c r="C2455" s="45" t="s">
        <v>376</v>
      </c>
      <c r="D2455" s="423"/>
      <c r="E2455" s="423"/>
      <c r="F2455" s="46"/>
      <c r="G2455" s="59"/>
      <c r="H2455" s="90"/>
      <c r="I2455" s="49"/>
      <c r="J2455" s="423" t="s">
        <v>103</v>
      </c>
      <c r="K2455" s="59" t="s">
        <v>104</v>
      </c>
      <c r="L2455" s="409">
        <v>784040.69</v>
      </c>
      <c r="M2455" s="88">
        <f t="shared" ref="M2455:M2457" si="943">L2455</f>
        <v>784040.69</v>
      </c>
      <c r="N2455" s="409"/>
      <c r="O2455" s="409"/>
      <c r="P2455" s="409"/>
      <c r="Q2455" s="451">
        <f t="shared" si="930"/>
        <v>784040.69</v>
      </c>
    </row>
    <row r="2456" spans="1:17" ht="31.5">
      <c r="A2456" s="428"/>
      <c r="B2456" s="431">
        <v>71920000</v>
      </c>
      <c r="C2456" s="45" t="s">
        <v>376</v>
      </c>
      <c r="D2456" s="72"/>
      <c r="E2456" s="72"/>
      <c r="F2456" s="88"/>
      <c r="G2456" s="422"/>
      <c r="H2456" s="85"/>
      <c r="I2456" s="84"/>
      <c r="J2456" s="423" t="s">
        <v>101</v>
      </c>
      <c r="K2456" s="67" t="s">
        <v>102</v>
      </c>
      <c r="L2456" s="88">
        <v>2974958.44</v>
      </c>
      <c r="M2456" s="88">
        <f t="shared" si="943"/>
        <v>2974958.44</v>
      </c>
      <c r="N2456" s="409"/>
      <c r="O2456" s="409"/>
      <c r="P2456" s="409"/>
      <c r="Q2456" s="451">
        <f t="shared" si="930"/>
        <v>2974958.44</v>
      </c>
    </row>
    <row r="2457" spans="1:17" ht="31.5">
      <c r="A2457" s="429"/>
      <c r="B2457" s="431">
        <v>71920000</v>
      </c>
      <c r="C2457" s="45" t="s">
        <v>376</v>
      </c>
      <c r="D2457" s="72"/>
      <c r="E2457" s="72"/>
      <c r="F2457" s="88"/>
      <c r="G2457" s="422"/>
      <c r="H2457" s="85"/>
      <c r="I2457" s="84"/>
      <c r="J2457" s="423" t="s">
        <v>100</v>
      </c>
      <c r="K2457" s="59" t="s">
        <v>181</v>
      </c>
      <c r="L2457" s="88">
        <f>ROUND((L2456+L2455+L2454)*2.14%,2)</f>
        <v>84518</v>
      </c>
      <c r="M2457" s="451">
        <f t="shared" si="943"/>
        <v>84518</v>
      </c>
      <c r="N2457" s="409"/>
      <c r="O2457" s="409"/>
      <c r="P2457" s="409"/>
      <c r="Q2457" s="451">
        <f t="shared" si="930"/>
        <v>84518</v>
      </c>
    </row>
    <row r="2458" spans="1:17" ht="31.5">
      <c r="A2458" s="427">
        <f>A2453+1</f>
        <v>5</v>
      </c>
      <c r="B2458" s="431">
        <v>71920000</v>
      </c>
      <c r="C2458" s="45" t="s">
        <v>376</v>
      </c>
      <c r="D2458" s="45" t="s">
        <v>6</v>
      </c>
      <c r="E2458" s="72" t="s">
        <v>141</v>
      </c>
      <c r="F2458" s="88" t="s">
        <v>248</v>
      </c>
      <c r="G2458" s="422" t="s">
        <v>38</v>
      </c>
      <c r="H2458" s="88">
        <v>3096.54</v>
      </c>
      <c r="I2458" s="84">
        <v>75</v>
      </c>
      <c r="J2458" s="423" t="s">
        <v>39</v>
      </c>
      <c r="K2458" s="50" t="s">
        <v>2</v>
      </c>
      <c r="L2458" s="409">
        <f>L2459+L2460</f>
        <v>563812.80000000005</v>
      </c>
      <c r="M2458" s="409">
        <f t="shared" ref="M2458:P2458" si="944">M2459+M2460</f>
        <v>563812.80000000005</v>
      </c>
      <c r="N2458" s="409">
        <f t="shared" si="944"/>
        <v>0</v>
      </c>
      <c r="O2458" s="409">
        <f t="shared" si="944"/>
        <v>0</v>
      </c>
      <c r="P2458" s="409">
        <f t="shared" si="944"/>
        <v>0</v>
      </c>
      <c r="Q2458" s="451">
        <f t="shared" si="930"/>
        <v>563812.80000000005</v>
      </c>
    </row>
    <row r="2459" spans="1:17" ht="31.5">
      <c r="A2459" s="428"/>
      <c r="B2459" s="431">
        <v>71920000</v>
      </c>
      <c r="C2459" s="45" t="s">
        <v>376</v>
      </c>
      <c r="D2459" s="72"/>
      <c r="E2459" s="72"/>
      <c r="F2459" s="72"/>
      <c r="G2459" s="72"/>
      <c r="H2459" s="72"/>
      <c r="I2459" s="205"/>
      <c r="J2459" s="423" t="s">
        <v>287</v>
      </c>
      <c r="K2459" s="105" t="s">
        <v>129</v>
      </c>
      <c r="L2459" s="88">
        <v>552000</v>
      </c>
      <c r="M2459" s="88">
        <v>552000</v>
      </c>
      <c r="N2459" s="409"/>
      <c r="O2459" s="409"/>
      <c r="P2459" s="409"/>
      <c r="Q2459" s="451">
        <f t="shared" si="930"/>
        <v>552000</v>
      </c>
    </row>
    <row r="2460" spans="1:17" ht="31.5">
      <c r="A2460" s="429"/>
      <c r="B2460" s="431">
        <v>71920000</v>
      </c>
      <c r="C2460" s="45" t="s">
        <v>376</v>
      </c>
      <c r="D2460" s="72"/>
      <c r="E2460" s="72"/>
      <c r="F2460" s="88"/>
      <c r="G2460" s="422"/>
      <c r="H2460" s="85"/>
      <c r="I2460" s="84"/>
      <c r="J2460" s="423" t="s">
        <v>100</v>
      </c>
      <c r="K2460" s="105" t="s">
        <v>181</v>
      </c>
      <c r="L2460" s="88">
        <f>(L2459)*2.14%</f>
        <v>11812.800000000001</v>
      </c>
      <c r="M2460" s="88">
        <f t="shared" ref="M2460" si="945">L2460</f>
        <v>11812.800000000001</v>
      </c>
      <c r="N2460" s="409"/>
      <c r="O2460" s="409"/>
      <c r="P2460" s="409"/>
      <c r="Q2460" s="451">
        <f t="shared" si="930"/>
        <v>11812.800000000001</v>
      </c>
    </row>
    <row r="2461" spans="1:17" ht="31.5">
      <c r="A2461" s="474">
        <v>6</v>
      </c>
      <c r="B2461" s="431">
        <v>71920000</v>
      </c>
      <c r="C2461" s="45" t="s">
        <v>376</v>
      </c>
      <c r="D2461" s="45" t="s">
        <v>6</v>
      </c>
      <c r="E2461" s="45" t="s">
        <v>57</v>
      </c>
      <c r="F2461" s="46">
        <v>17</v>
      </c>
      <c r="G2461" s="452" t="s">
        <v>38</v>
      </c>
      <c r="H2461" s="453">
        <v>892.7</v>
      </c>
      <c r="I2461" s="49">
        <v>13</v>
      </c>
      <c r="J2461" s="423" t="s">
        <v>39</v>
      </c>
      <c r="K2461" s="50" t="s">
        <v>2</v>
      </c>
      <c r="L2461" s="409">
        <f>L2462+L2463</f>
        <v>649283.3600000001</v>
      </c>
      <c r="M2461" s="409">
        <f t="shared" ref="M2461:P2461" si="946">M2462+M2463</f>
        <v>649283.3600000001</v>
      </c>
      <c r="N2461" s="409">
        <f t="shared" si="946"/>
        <v>0</v>
      </c>
      <c r="O2461" s="409">
        <f t="shared" si="946"/>
        <v>0</v>
      </c>
      <c r="P2461" s="409">
        <f t="shared" si="946"/>
        <v>0</v>
      </c>
      <c r="Q2461" s="451">
        <f t="shared" si="930"/>
        <v>649283.3600000001</v>
      </c>
    </row>
    <row r="2462" spans="1:17" ht="31.5">
      <c r="A2462" s="475"/>
      <c r="B2462" s="431">
        <v>71920000</v>
      </c>
      <c r="C2462" s="45" t="s">
        <v>376</v>
      </c>
      <c r="D2462" s="45"/>
      <c r="E2462" s="72"/>
      <c r="F2462" s="72"/>
      <c r="G2462" s="72"/>
      <c r="H2462" s="72"/>
      <c r="I2462" s="205"/>
      <c r="J2462" s="423" t="s">
        <v>105</v>
      </c>
      <c r="K2462" s="67" t="s">
        <v>106</v>
      </c>
      <c r="L2462" s="409">
        <v>635679.81000000006</v>
      </c>
      <c r="M2462" s="88">
        <f t="shared" ref="M2462:M2463" si="947">L2462</f>
        <v>635679.81000000006</v>
      </c>
      <c r="N2462" s="409"/>
      <c r="O2462" s="409"/>
      <c r="P2462" s="409"/>
      <c r="Q2462" s="451">
        <f t="shared" si="930"/>
        <v>635679.81000000006</v>
      </c>
    </row>
    <row r="2463" spans="1:17" ht="31.5">
      <c r="A2463" s="476"/>
      <c r="B2463" s="431">
        <v>71920000</v>
      </c>
      <c r="C2463" s="45" t="s">
        <v>376</v>
      </c>
      <c r="D2463" s="45"/>
      <c r="E2463" s="45"/>
      <c r="F2463" s="46"/>
      <c r="G2463" s="452"/>
      <c r="H2463" s="48"/>
      <c r="I2463" s="49"/>
      <c r="J2463" s="423" t="s">
        <v>100</v>
      </c>
      <c r="K2463" s="51" t="s">
        <v>181</v>
      </c>
      <c r="L2463" s="88">
        <f>ROUND((L2462)*2.14%,2)</f>
        <v>13603.55</v>
      </c>
      <c r="M2463" s="88">
        <f t="shared" si="947"/>
        <v>13603.55</v>
      </c>
      <c r="N2463" s="409"/>
      <c r="O2463" s="409"/>
      <c r="P2463" s="409"/>
      <c r="Q2463" s="451">
        <f t="shared" si="930"/>
        <v>13603.55</v>
      </c>
    </row>
    <row r="2464" spans="1:17" ht="31.5">
      <c r="A2464" s="427">
        <v>7</v>
      </c>
      <c r="B2464" s="431">
        <v>71920000</v>
      </c>
      <c r="C2464" s="45" t="s">
        <v>376</v>
      </c>
      <c r="D2464" s="72" t="s">
        <v>249</v>
      </c>
      <c r="E2464" s="45" t="s">
        <v>319</v>
      </c>
      <c r="F2464" s="84">
        <v>28</v>
      </c>
      <c r="G2464" s="422" t="s">
        <v>38</v>
      </c>
      <c r="H2464" s="88">
        <v>1011.8</v>
      </c>
      <c r="I2464" s="84">
        <v>39</v>
      </c>
      <c r="J2464" s="423" t="s">
        <v>39</v>
      </c>
      <c r="K2464" s="50" t="s">
        <v>2</v>
      </c>
      <c r="L2464" s="409">
        <f>L2465+L2466+L2467+L2468+L2469</f>
        <v>5562209.2400000002</v>
      </c>
      <c r="M2464" s="409">
        <f t="shared" ref="M2464:P2464" si="948">M2465+M2466+M2467+M2468+M2469</f>
        <v>5562209.2400000002</v>
      </c>
      <c r="N2464" s="409">
        <f t="shared" si="948"/>
        <v>0</v>
      </c>
      <c r="O2464" s="409">
        <f t="shared" si="948"/>
        <v>0</v>
      </c>
      <c r="P2464" s="409">
        <f t="shared" si="948"/>
        <v>0</v>
      </c>
      <c r="Q2464" s="451">
        <f t="shared" si="930"/>
        <v>5562209.2400000002</v>
      </c>
    </row>
    <row r="2465" spans="1:17" ht="31.5">
      <c r="A2465" s="428"/>
      <c r="B2465" s="431">
        <v>71920000</v>
      </c>
      <c r="C2465" s="45" t="s">
        <v>376</v>
      </c>
      <c r="D2465" s="72"/>
      <c r="E2465" s="72"/>
      <c r="F2465" s="72"/>
      <c r="G2465" s="72"/>
      <c r="H2465" s="72"/>
      <c r="I2465" s="205"/>
      <c r="J2465" s="423" t="s">
        <v>287</v>
      </c>
      <c r="K2465" s="105" t="s">
        <v>129</v>
      </c>
      <c r="L2465" s="88">
        <v>269513</v>
      </c>
      <c r="M2465" s="88">
        <f t="shared" ref="M2465:M2469" si="949">L2465</f>
        <v>269513</v>
      </c>
      <c r="N2465" s="409"/>
      <c r="O2465" s="409"/>
      <c r="P2465" s="409"/>
      <c r="Q2465" s="451">
        <f t="shared" si="930"/>
        <v>269513</v>
      </c>
    </row>
    <row r="2466" spans="1:17" ht="31.5">
      <c r="A2466" s="428"/>
      <c r="B2466" s="431">
        <v>71920000</v>
      </c>
      <c r="C2466" s="45" t="s">
        <v>376</v>
      </c>
      <c r="D2466" s="72"/>
      <c r="E2466" s="72"/>
      <c r="F2466" s="84"/>
      <c r="G2466" s="422"/>
      <c r="H2466" s="85"/>
      <c r="I2466" s="84"/>
      <c r="J2466" s="423" t="s">
        <v>103</v>
      </c>
      <c r="K2466" s="105" t="s">
        <v>104</v>
      </c>
      <c r="L2466" s="88">
        <v>775409.58</v>
      </c>
      <c r="M2466" s="88">
        <f t="shared" si="949"/>
        <v>775409.58</v>
      </c>
      <c r="N2466" s="409"/>
      <c r="O2466" s="409"/>
      <c r="P2466" s="409"/>
      <c r="Q2466" s="451">
        <f t="shared" si="930"/>
        <v>775409.58</v>
      </c>
    </row>
    <row r="2467" spans="1:17" ht="31.5">
      <c r="A2467" s="428"/>
      <c r="B2467" s="431">
        <v>71920000</v>
      </c>
      <c r="C2467" s="45" t="s">
        <v>376</v>
      </c>
      <c r="D2467" s="72"/>
      <c r="E2467" s="72"/>
      <c r="F2467" s="84"/>
      <c r="G2467" s="422"/>
      <c r="H2467" s="85"/>
      <c r="I2467" s="84"/>
      <c r="J2467" s="423" t="s">
        <v>101</v>
      </c>
      <c r="K2467" s="67" t="s">
        <v>102</v>
      </c>
      <c r="L2467" s="88">
        <v>2656770.12</v>
      </c>
      <c r="M2467" s="88">
        <f t="shared" si="949"/>
        <v>2656770.12</v>
      </c>
      <c r="N2467" s="409"/>
      <c r="O2467" s="409"/>
      <c r="P2467" s="409"/>
      <c r="Q2467" s="451">
        <f t="shared" si="930"/>
        <v>2656770.12</v>
      </c>
    </row>
    <row r="2468" spans="1:17" ht="31.5">
      <c r="A2468" s="428"/>
      <c r="B2468" s="431">
        <v>71920000</v>
      </c>
      <c r="C2468" s="45" t="s">
        <v>376</v>
      </c>
      <c r="D2468" s="72"/>
      <c r="E2468" s="72"/>
      <c r="F2468" s="84"/>
      <c r="G2468" s="422"/>
      <c r="H2468" s="85"/>
      <c r="I2468" s="84"/>
      <c r="J2468" s="423" t="s">
        <v>110</v>
      </c>
      <c r="K2468" s="105" t="s">
        <v>111</v>
      </c>
      <c r="L2468" s="88">
        <v>1743979.16</v>
      </c>
      <c r="M2468" s="88">
        <f t="shared" si="949"/>
        <v>1743979.16</v>
      </c>
      <c r="N2468" s="409"/>
      <c r="O2468" s="409"/>
      <c r="P2468" s="409"/>
      <c r="Q2468" s="451">
        <f t="shared" si="930"/>
        <v>1743979.16</v>
      </c>
    </row>
    <row r="2469" spans="1:17" ht="31.5">
      <c r="A2469" s="429"/>
      <c r="B2469" s="431">
        <v>71920000</v>
      </c>
      <c r="C2469" s="45" t="s">
        <v>376</v>
      </c>
      <c r="D2469" s="72"/>
      <c r="E2469" s="72"/>
      <c r="F2469" s="84"/>
      <c r="G2469" s="422"/>
      <c r="H2469" s="85"/>
      <c r="I2469" s="84"/>
      <c r="J2469" s="423" t="s">
        <v>100</v>
      </c>
      <c r="K2469" s="105" t="s">
        <v>181</v>
      </c>
      <c r="L2469" s="88">
        <f>ROUND((L2468+L2467+L2466+L2465)*2.14%,2)</f>
        <v>116537.38</v>
      </c>
      <c r="M2469" s="88">
        <f t="shared" si="949"/>
        <v>116537.38</v>
      </c>
      <c r="N2469" s="409"/>
      <c r="O2469" s="409"/>
      <c r="P2469" s="409"/>
      <c r="Q2469" s="451">
        <f t="shared" si="930"/>
        <v>116537.38</v>
      </c>
    </row>
    <row r="2470" spans="1:17" ht="31.5">
      <c r="A2470" s="427">
        <f>A2464+1</f>
        <v>8</v>
      </c>
      <c r="B2470" s="431">
        <v>71920000</v>
      </c>
      <c r="C2470" s="45" t="s">
        <v>376</v>
      </c>
      <c r="D2470" s="72" t="s">
        <v>5</v>
      </c>
      <c r="E2470" s="72" t="s">
        <v>58</v>
      </c>
      <c r="F2470" s="84">
        <v>8</v>
      </c>
      <c r="G2470" s="422" t="s">
        <v>38</v>
      </c>
      <c r="H2470" s="88">
        <v>638.29999999999995</v>
      </c>
      <c r="I2470" s="84">
        <v>27</v>
      </c>
      <c r="J2470" s="423" t="s">
        <v>39</v>
      </c>
      <c r="K2470" s="50" t="s">
        <v>2</v>
      </c>
      <c r="L2470" s="409">
        <f>L2471+L2472+L2473+L2474</f>
        <v>5573196.2400000002</v>
      </c>
      <c r="M2470" s="409">
        <f t="shared" ref="M2470:P2470" si="950">M2471+M2472+M2473+M2474</f>
        <v>5573196.2400000002</v>
      </c>
      <c r="N2470" s="409">
        <f t="shared" si="950"/>
        <v>0</v>
      </c>
      <c r="O2470" s="409">
        <f t="shared" si="950"/>
        <v>0</v>
      </c>
      <c r="P2470" s="409">
        <f t="shared" si="950"/>
        <v>0</v>
      </c>
      <c r="Q2470" s="451">
        <f t="shared" si="930"/>
        <v>5573196.2400000002</v>
      </c>
    </row>
    <row r="2471" spans="1:17" ht="31.5">
      <c r="A2471" s="428"/>
      <c r="B2471" s="431">
        <v>71920000</v>
      </c>
      <c r="C2471" s="45" t="s">
        <v>376</v>
      </c>
      <c r="D2471" s="85"/>
      <c r="E2471" s="85"/>
      <c r="F2471" s="85"/>
      <c r="G2471" s="85"/>
      <c r="H2471" s="85"/>
      <c r="I2471" s="205"/>
      <c r="J2471" s="423" t="s">
        <v>103</v>
      </c>
      <c r="K2471" s="105" t="s">
        <v>104</v>
      </c>
      <c r="L2471" s="88">
        <v>547319.64</v>
      </c>
      <c r="M2471" s="88">
        <f t="shared" ref="M2471:M2474" si="951">L2471</f>
        <v>547319.64</v>
      </c>
      <c r="N2471" s="409"/>
      <c r="O2471" s="409"/>
      <c r="P2471" s="409"/>
      <c r="Q2471" s="451">
        <f t="shared" si="930"/>
        <v>547319.64</v>
      </c>
    </row>
    <row r="2472" spans="1:17" ht="31.5">
      <c r="A2472" s="428"/>
      <c r="B2472" s="431">
        <v>71920000</v>
      </c>
      <c r="C2472" s="45" t="s">
        <v>376</v>
      </c>
      <c r="D2472" s="72"/>
      <c r="E2472" s="72"/>
      <c r="F2472" s="84"/>
      <c r="G2472" s="422"/>
      <c r="H2472" s="85"/>
      <c r="I2472" s="84"/>
      <c r="J2472" s="423" t="s">
        <v>101</v>
      </c>
      <c r="K2472" s="67" t="s">
        <v>102</v>
      </c>
      <c r="L2472" s="88">
        <v>2941912.87</v>
      </c>
      <c r="M2472" s="88">
        <f t="shared" si="951"/>
        <v>2941912.87</v>
      </c>
      <c r="N2472" s="409"/>
      <c r="O2472" s="409"/>
      <c r="P2472" s="409"/>
      <c r="Q2472" s="451">
        <f t="shared" si="930"/>
        <v>2941912.87</v>
      </c>
    </row>
    <row r="2473" spans="1:17" ht="31.5">
      <c r="A2473" s="428"/>
      <c r="B2473" s="431">
        <v>71920000</v>
      </c>
      <c r="C2473" s="45" t="s">
        <v>376</v>
      </c>
      <c r="D2473" s="72"/>
      <c r="E2473" s="72"/>
      <c r="F2473" s="84"/>
      <c r="G2473" s="422"/>
      <c r="H2473" s="85"/>
      <c r="I2473" s="84"/>
      <c r="J2473" s="423" t="s">
        <v>110</v>
      </c>
      <c r="K2473" s="422" t="s">
        <v>111</v>
      </c>
      <c r="L2473" s="88">
        <v>1967196.1599999999</v>
      </c>
      <c r="M2473" s="88">
        <f t="shared" si="951"/>
        <v>1967196.1599999999</v>
      </c>
      <c r="N2473" s="409"/>
      <c r="O2473" s="409"/>
      <c r="P2473" s="409"/>
      <c r="Q2473" s="451">
        <f t="shared" si="930"/>
        <v>1967196.1599999999</v>
      </c>
    </row>
    <row r="2474" spans="1:17" ht="31.5">
      <c r="A2474" s="429"/>
      <c r="B2474" s="431">
        <v>71920000</v>
      </c>
      <c r="C2474" s="45" t="s">
        <v>376</v>
      </c>
      <c r="D2474" s="72"/>
      <c r="E2474" s="72"/>
      <c r="F2474" s="84"/>
      <c r="G2474" s="422"/>
      <c r="H2474" s="85"/>
      <c r="I2474" s="84"/>
      <c r="J2474" s="423" t="s">
        <v>100</v>
      </c>
      <c r="K2474" s="422" t="s">
        <v>181</v>
      </c>
      <c r="L2474" s="88">
        <f>ROUND((L2473+L2472+L2471)*2.14%,2)</f>
        <v>116767.57</v>
      </c>
      <c r="M2474" s="88">
        <f t="shared" si="951"/>
        <v>116767.57</v>
      </c>
      <c r="N2474" s="409"/>
      <c r="O2474" s="409"/>
      <c r="P2474" s="409"/>
      <c r="Q2474" s="451">
        <f t="shared" si="930"/>
        <v>116767.57</v>
      </c>
    </row>
    <row r="2475" spans="1:17" ht="31.5">
      <c r="A2475" s="427">
        <f>A2470+1</f>
        <v>9</v>
      </c>
      <c r="B2475" s="431">
        <v>71920000</v>
      </c>
      <c r="C2475" s="45" t="s">
        <v>376</v>
      </c>
      <c r="D2475" s="72" t="s">
        <v>5</v>
      </c>
      <c r="E2475" s="72" t="s">
        <v>58</v>
      </c>
      <c r="F2475" s="84">
        <v>9</v>
      </c>
      <c r="G2475" s="422" t="s">
        <v>38</v>
      </c>
      <c r="H2475" s="88">
        <v>960.3</v>
      </c>
      <c r="I2475" s="84">
        <v>37</v>
      </c>
      <c r="J2475" s="423" t="s">
        <v>39</v>
      </c>
      <c r="K2475" s="50" t="s">
        <v>2</v>
      </c>
      <c r="L2475" s="409">
        <f>L2476+L2477</f>
        <v>74588.73000000001</v>
      </c>
      <c r="M2475" s="409">
        <f t="shared" ref="M2475:P2475" si="952">M2476+M2477</f>
        <v>20000</v>
      </c>
      <c r="N2475" s="409">
        <f t="shared" si="952"/>
        <v>0</v>
      </c>
      <c r="O2475" s="409">
        <f t="shared" si="952"/>
        <v>51859.29</v>
      </c>
      <c r="P2475" s="409">
        <f t="shared" si="952"/>
        <v>2729.44</v>
      </c>
      <c r="Q2475" s="451">
        <f t="shared" si="930"/>
        <v>74588.73000000001</v>
      </c>
    </row>
    <row r="2476" spans="1:17" ht="110.25">
      <c r="A2476" s="428"/>
      <c r="B2476" s="431">
        <v>71920000</v>
      </c>
      <c r="C2476" s="45" t="s">
        <v>376</v>
      </c>
      <c r="D2476" s="72"/>
      <c r="E2476" s="72"/>
      <c r="F2476" s="85"/>
      <c r="G2476" s="85"/>
      <c r="H2476" s="85"/>
      <c r="I2476" s="205"/>
      <c r="J2476" s="423" t="s">
        <v>352</v>
      </c>
      <c r="K2476" s="67" t="s">
        <v>185</v>
      </c>
      <c r="L2476" s="88">
        <v>20000</v>
      </c>
      <c r="M2476" s="88">
        <f>L2476</f>
        <v>20000</v>
      </c>
      <c r="N2476" s="409"/>
      <c r="O2476" s="409"/>
      <c r="P2476" s="409"/>
      <c r="Q2476" s="451">
        <f t="shared" si="930"/>
        <v>20000</v>
      </c>
    </row>
    <row r="2477" spans="1:17" ht="63">
      <c r="A2477" s="429"/>
      <c r="B2477" s="431">
        <v>71920000</v>
      </c>
      <c r="C2477" s="45" t="s">
        <v>376</v>
      </c>
      <c r="D2477" s="72"/>
      <c r="E2477" s="72"/>
      <c r="F2477" s="84"/>
      <c r="G2477" s="422"/>
      <c r="H2477" s="85"/>
      <c r="I2477" s="84"/>
      <c r="J2477" s="423" t="s">
        <v>48</v>
      </c>
      <c r="K2477" s="422" t="s">
        <v>40</v>
      </c>
      <c r="L2477" s="88">
        <v>54588.73</v>
      </c>
      <c r="M2477" s="88"/>
      <c r="N2477" s="88"/>
      <c r="O2477" s="403">
        <f>ROUND(L2477*0.95,2)</f>
        <v>51859.29</v>
      </c>
      <c r="P2477" s="403">
        <f>ROUND(L2477*0.05,2)</f>
        <v>2729.44</v>
      </c>
      <c r="Q2477" s="451">
        <f t="shared" si="930"/>
        <v>54588.73</v>
      </c>
    </row>
    <row r="2478" spans="1:17" ht="31.5">
      <c r="A2478" s="427">
        <f>A2475+1</f>
        <v>10</v>
      </c>
      <c r="B2478" s="431">
        <v>71920000</v>
      </c>
      <c r="C2478" s="45" t="s">
        <v>376</v>
      </c>
      <c r="D2478" s="72" t="s">
        <v>25</v>
      </c>
      <c r="E2478" s="72" t="s">
        <v>59</v>
      </c>
      <c r="F2478" s="84">
        <v>3</v>
      </c>
      <c r="G2478" s="422" t="s">
        <v>38</v>
      </c>
      <c r="H2478" s="88">
        <v>4292.2</v>
      </c>
      <c r="I2478" s="84">
        <v>227</v>
      </c>
      <c r="J2478" s="423" t="s">
        <v>39</v>
      </c>
      <c r="K2478" s="50" t="s">
        <v>2</v>
      </c>
      <c r="L2478" s="409">
        <f>L2479+L2480</f>
        <v>164442</v>
      </c>
      <c r="M2478" s="409">
        <f t="shared" ref="M2478:P2478" si="953">M2479+M2480</f>
        <v>20000</v>
      </c>
      <c r="N2478" s="409">
        <f t="shared" si="953"/>
        <v>0</v>
      </c>
      <c r="O2478" s="409">
        <f t="shared" si="953"/>
        <v>137219.9</v>
      </c>
      <c r="P2478" s="409">
        <f t="shared" si="953"/>
        <v>7222.1</v>
      </c>
      <c r="Q2478" s="451">
        <f t="shared" si="930"/>
        <v>164442</v>
      </c>
    </row>
    <row r="2479" spans="1:17" ht="97.9" customHeight="1">
      <c r="A2479" s="428"/>
      <c r="B2479" s="431">
        <v>71920000</v>
      </c>
      <c r="C2479" s="45" t="s">
        <v>376</v>
      </c>
      <c r="D2479" s="72"/>
      <c r="E2479" s="85"/>
      <c r="F2479" s="84"/>
      <c r="G2479" s="422"/>
      <c r="H2479" s="85"/>
      <c r="I2479" s="84"/>
      <c r="J2479" s="423" t="s">
        <v>352</v>
      </c>
      <c r="K2479" s="67" t="s">
        <v>185</v>
      </c>
      <c r="L2479" s="88">
        <v>20000</v>
      </c>
      <c r="M2479" s="88">
        <f>L2479</f>
        <v>20000</v>
      </c>
      <c r="N2479" s="409"/>
      <c r="O2479" s="409"/>
      <c r="P2479" s="409"/>
      <c r="Q2479" s="451">
        <f t="shared" si="930"/>
        <v>20000</v>
      </c>
    </row>
    <row r="2480" spans="1:17" ht="63">
      <c r="A2480" s="428"/>
      <c r="B2480" s="431">
        <v>71920000</v>
      </c>
      <c r="C2480" s="45" t="s">
        <v>376</v>
      </c>
      <c r="D2480" s="72"/>
      <c r="E2480" s="72"/>
      <c r="F2480" s="84"/>
      <c r="G2480" s="422"/>
      <c r="H2480" s="85"/>
      <c r="I2480" s="84"/>
      <c r="J2480" s="423" t="s">
        <v>48</v>
      </c>
      <c r="K2480" s="422" t="s">
        <v>40</v>
      </c>
      <c r="L2480" s="88">
        <v>144442</v>
      </c>
      <c r="M2480" s="88"/>
      <c r="N2480" s="88"/>
      <c r="O2480" s="403">
        <f>ROUND(L2480*0.95,2)</f>
        <v>137219.9</v>
      </c>
      <c r="P2480" s="403">
        <f>ROUND(L2480*0.05,2)</f>
        <v>7222.1</v>
      </c>
      <c r="Q2480" s="451">
        <f t="shared" si="930"/>
        <v>144442</v>
      </c>
    </row>
    <row r="2481" spans="1:17" ht="31.5">
      <c r="A2481" s="427">
        <f>A2478+1</f>
        <v>11</v>
      </c>
      <c r="B2481" s="431">
        <v>71920000</v>
      </c>
      <c r="C2481" s="45" t="s">
        <v>376</v>
      </c>
      <c r="D2481" s="72" t="s">
        <v>25</v>
      </c>
      <c r="E2481" s="72" t="s">
        <v>59</v>
      </c>
      <c r="F2481" s="84">
        <v>5</v>
      </c>
      <c r="G2481" s="422" t="s">
        <v>38</v>
      </c>
      <c r="H2481" s="88">
        <v>2909.3</v>
      </c>
      <c r="I2481" s="84">
        <v>130</v>
      </c>
      <c r="J2481" s="423" t="s">
        <v>39</v>
      </c>
      <c r="K2481" s="50" t="s">
        <v>2</v>
      </c>
      <c r="L2481" s="409">
        <f>L2482+L2483</f>
        <v>198787</v>
      </c>
      <c r="M2481" s="409">
        <f t="shared" ref="M2481:P2481" si="954">M2482+M2483</f>
        <v>20000</v>
      </c>
      <c r="N2481" s="409">
        <f t="shared" si="954"/>
        <v>0</v>
      </c>
      <c r="O2481" s="409">
        <f t="shared" si="954"/>
        <v>169847.65</v>
      </c>
      <c r="P2481" s="409">
        <f t="shared" si="954"/>
        <v>8939.35</v>
      </c>
      <c r="Q2481" s="451">
        <f t="shared" si="930"/>
        <v>198787</v>
      </c>
    </row>
    <row r="2482" spans="1:17" ht="110.25">
      <c r="A2482" s="428"/>
      <c r="B2482" s="431">
        <v>71920000</v>
      </c>
      <c r="C2482" s="45" t="s">
        <v>376</v>
      </c>
      <c r="D2482" s="72"/>
      <c r="E2482" s="72"/>
      <c r="F2482" s="85"/>
      <c r="G2482" s="85"/>
      <c r="H2482" s="85"/>
      <c r="I2482" s="205"/>
      <c r="J2482" s="423" t="s">
        <v>352</v>
      </c>
      <c r="K2482" s="67" t="s">
        <v>185</v>
      </c>
      <c r="L2482" s="88">
        <v>20000</v>
      </c>
      <c r="M2482" s="88">
        <f>L2482</f>
        <v>20000</v>
      </c>
      <c r="N2482" s="409"/>
      <c r="O2482" s="409"/>
      <c r="P2482" s="409"/>
      <c r="Q2482" s="451">
        <f t="shared" si="930"/>
        <v>20000</v>
      </c>
    </row>
    <row r="2483" spans="1:17" ht="63">
      <c r="A2483" s="429"/>
      <c r="B2483" s="431">
        <v>71920000</v>
      </c>
      <c r="C2483" s="45" t="s">
        <v>376</v>
      </c>
      <c r="D2483" s="72"/>
      <c r="E2483" s="72"/>
      <c r="F2483" s="84"/>
      <c r="G2483" s="422"/>
      <c r="H2483" s="85"/>
      <c r="I2483" s="84"/>
      <c r="J2483" s="423" t="s">
        <v>48</v>
      </c>
      <c r="K2483" s="422" t="s">
        <v>40</v>
      </c>
      <c r="L2483" s="88">
        <v>178787</v>
      </c>
      <c r="M2483" s="88"/>
      <c r="N2483" s="88"/>
      <c r="O2483" s="403">
        <f>L2483*0.95</f>
        <v>169847.65</v>
      </c>
      <c r="P2483" s="403">
        <f>L2483*0.05</f>
        <v>8939.35</v>
      </c>
      <c r="Q2483" s="451">
        <f t="shared" si="930"/>
        <v>178787</v>
      </c>
    </row>
    <row r="2484" spans="1:17" ht="31.5">
      <c r="A2484" s="427">
        <f>A2481+1</f>
        <v>12</v>
      </c>
      <c r="B2484" s="431">
        <v>71920000</v>
      </c>
      <c r="C2484" s="45" t="s">
        <v>376</v>
      </c>
      <c r="D2484" s="72" t="s">
        <v>25</v>
      </c>
      <c r="E2484" s="72" t="s">
        <v>59</v>
      </c>
      <c r="F2484" s="84">
        <v>6</v>
      </c>
      <c r="G2484" s="422" t="s">
        <v>38</v>
      </c>
      <c r="H2484" s="88">
        <v>4793.8</v>
      </c>
      <c r="I2484" s="84">
        <v>190</v>
      </c>
      <c r="J2484" s="423" t="s">
        <v>39</v>
      </c>
      <c r="K2484" s="50" t="s">
        <v>2</v>
      </c>
      <c r="L2484" s="409">
        <f>L2485+L2486</f>
        <v>237448</v>
      </c>
      <c r="M2484" s="409">
        <f t="shared" ref="M2484:P2484" si="955">M2485+M2486</f>
        <v>20000</v>
      </c>
      <c r="N2484" s="409">
        <f t="shared" si="955"/>
        <v>0</v>
      </c>
      <c r="O2484" s="409">
        <f t="shared" si="955"/>
        <v>206575.59999999998</v>
      </c>
      <c r="P2484" s="409">
        <f t="shared" si="955"/>
        <v>10872.400000000001</v>
      </c>
      <c r="Q2484" s="451">
        <f t="shared" si="930"/>
        <v>237447.99999999997</v>
      </c>
    </row>
    <row r="2485" spans="1:17" ht="110.25">
      <c r="A2485" s="428"/>
      <c r="B2485" s="431">
        <v>71920000</v>
      </c>
      <c r="C2485" s="45" t="s">
        <v>376</v>
      </c>
      <c r="D2485" s="72"/>
      <c r="E2485" s="72"/>
      <c r="F2485" s="85"/>
      <c r="G2485" s="85"/>
      <c r="H2485" s="85"/>
      <c r="I2485" s="205"/>
      <c r="J2485" s="423" t="s">
        <v>352</v>
      </c>
      <c r="K2485" s="67" t="s">
        <v>185</v>
      </c>
      <c r="L2485" s="88">
        <v>20000</v>
      </c>
      <c r="M2485" s="88">
        <f>L2485</f>
        <v>20000</v>
      </c>
      <c r="N2485" s="409"/>
      <c r="O2485" s="409"/>
      <c r="P2485" s="409"/>
      <c r="Q2485" s="451">
        <f t="shared" si="930"/>
        <v>20000</v>
      </c>
    </row>
    <row r="2486" spans="1:17" ht="63">
      <c r="A2486" s="429"/>
      <c r="B2486" s="431">
        <v>71920000</v>
      </c>
      <c r="C2486" s="45" t="s">
        <v>376</v>
      </c>
      <c r="D2486" s="72"/>
      <c r="E2486" s="72"/>
      <c r="F2486" s="84"/>
      <c r="G2486" s="422"/>
      <c r="H2486" s="85"/>
      <c r="I2486" s="84"/>
      <c r="J2486" s="423" t="s">
        <v>48</v>
      </c>
      <c r="K2486" s="422" t="s">
        <v>40</v>
      </c>
      <c r="L2486" s="88">
        <v>217448</v>
      </c>
      <c r="M2486" s="88"/>
      <c r="N2486" s="88"/>
      <c r="O2486" s="403">
        <f>L2486*0.95</f>
        <v>206575.59999999998</v>
      </c>
      <c r="P2486" s="403">
        <f>L2486*0.05</f>
        <v>10872.400000000001</v>
      </c>
      <c r="Q2486" s="451">
        <f t="shared" si="930"/>
        <v>217447.99999999997</v>
      </c>
    </row>
    <row r="2487" spans="1:17" ht="31.5">
      <c r="A2487" s="427">
        <f>A2484+1</f>
        <v>13</v>
      </c>
      <c r="B2487" s="431">
        <v>71920000</v>
      </c>
      <c r="C2487" s="45" t="s">
        <v>376</v>
      </c>
      <c r="D2487" s="72" t="s">
        <v>25</v>
      </c>
      <c r="E2487" s="72" t="s">
        <v>84</v>
      </c>
      <c r="F2487" s="84" t="s">
        <v>247</v>
      </c>
      <c r="G2487" s="422" t="s">
        <v>38</v>
      </c>
      <c r="H2487" s="88">
        <v>489.2</v>
      </c>
      <c r="I2487" s="84">
        <v>18</v>
      </c>
      <c r="J2487" s="423" t="s">
        <v>39</v>
      </c>
      <c r="K2487" s="50" t="s">
        <v>2</v>
      </c>
      <c r="L2487" s="409">
        <f>L2488+L2489+L2490+L2491+L2493+L2492</f>
        <v>2834858.3499999996</v>
      </c>
      <c r="M2487" s="409">
        <f t="shared" ref="M2487:P2487" si="956">M2488+M2489+M2490+M2491+M2493+M2492</f>
        <v>2834858.3499999996</v>
      </c>
      <c r="N2487" s="409">
        <f t="shared" si="956"/>
        <v>0</v>
      </c>
      <c r="O2487" s="409">
        <f t="shared" si="956"/>
        <v>0</v>
      </c>
      <c r="P2487" s="409">
        <f t="shared" si="956"/>
        <v>0</v>
      </c>
      <c r="Q2487" s="451">
        <f t="shared" si="930"/>
        <v>2834858.3499999996</v>
      </c>
    </row>
    <row r="2488" spans="1:17" ht="31.5">
      <c r="A2488" s="428"/>
      <c r="B2488" s="431">
        <v>71920000</v>
      </c>
      <c r="C2488" s="45" t="s">
        <v>376</v>
      </c>
      <c r="D2488" s="72"/>
      <c r="E2488" s="85"/>
      <c r="F2488" s="85"/>
      <c r="G2488" s="85"/>
      <c r="H2488" s="85"/>
      <c r="I2488" s="205"/>
      <c r="J2488" s="423" t="s">
        <v>107</v>
      </c>
      <c r="K2488" s="67" t="s">
        <v>108</v>
      </c>
      <c r="L2488" s="88">
        <v>164914.66</v>
      </c>
      <c r="M2488" s="88">
        <f t="shared" ref="M2488:M2493" si="957">L2488</f>
        <v>164914.66</v>
      </c>
      <c r="N2488" s="409"/>
      <c r="O2488" s="409"/>
      <c r="P2488" s="409"/>
      <c r="Q2488" s="451">
        <f t="shared" ref="Q2488:Q2552" si="958">M2488+N2488+O2488+P2488</f>
        <v>164914.66</v>
      </c>
    </row>
    <row r="2489" spans="1:17" ht="31.5">
      <c r="A2489" s="428"/>
      <c r="B2489" s="431">
        <v>71920000</v>
      </c>
      <c r="C2489" s="45" t="s">
        <v>376</v>
      </c>
      <c r="D2489" s="72"/>
      <c r="E2489" s="72"/>
      <c r="F2489" s="84"/>
      <c r="G2489" s="422"/>
      <c r="H2489" s="85"/>
      <c r="I2489" s="84"/>
      <c r="J2489" s="423" t="s">
        <v>105</v>
      </c>
      <c r="K2489" s="67" t="s">
        <v>106</v>
      </c>
      <c r="L2489" s="88">
        <v>621379.16</v>
      </c>
      <c r="M2489" s="88">
        <f t="shared" si="957"/>
        <v>621379.16</v>
      </c>
      <c r="N2489" s="409"/>
      <c r="O2489" s="409"/>
      <c r="P2489" s="409"/>
      <c r="Q2489" s="451">
        <f t="shared" si="958"/>
        <v>621379.16</v>
      </c>
    </row>
    <row r="2490" spans="1:17" ht="31.5">
      <c r="A2490" s="428"/>
      <c r="B2490" s="431">
        <v>71920000</v>
      </c>
      <c r="C2490" s="45" t="s">
        <v>376</v>
      </c>
      <c r="D2490" s="72"/>
      <c r="E2490" s="72"/>
      <c r="F2490" s="84"/>
      <c r="G2490" s="422"/>
      <c r="H2490" s="85"/>
      <c r="I2490" s="84"/>
      <c r="J2490" s="423" t="s">
        <v>112</v>
      </c>
      <c r="K2490" s="67" t="s">
        <v>113</v>
      </c>
      <c r="L2490" s="88">
        <v>697180.35</v>
      </c>
      <c r="M2490" s="88">
        <f t="shared" si="957"/>
        <v>697180.35</v>
      </c>
      <c r="N2490" s="409"/>
      <c r="O2490" s="409"/>
      <c r="P2490" s="409"/>
      <c r="Q2490" s="451">
        <f t="shared" si="958"/>
        <v>697180.35</v>
      </c>
    </row>
    <row r="2491" spans="1:17" ht="31.5">
      <c r="A2491" s="428"/>
      <c r="B2491" s="431">
        <v>71920000</v>
      </c>
      <c r="C2491" s="45" t="s">
        <v>376</v>
      </c>
      <c r="D2491" s="72"/>
      <c r="E2491" s="72"/>
      <c r="F2491" s="84"/>
      <c r="G2491" s="422"/>
      <c r="H2491" s="85"/>
      <c r="I2491" s="84"/>
      <c r="J2491" s="423" t="s">
        <v>103</v>
      </c>
      <c r="K2491" s="422" t="s">
        <v>104</v>
      </c>
      <c r="L2491" s="88">
        <v>383391.26</v>
      </c>
      <c r="M2491" s="88">
        <f t="shared" si="957"/>
        <v>383391.26</v>
      </c>
      <c r="N2491" s="409"/>
      <c r="O2491" s="409"/>
      <c r="P2491" s="409"/>
      <c r="Q2491" s="451">
        <f t="shared" si="958"/>
        <v>383391.26</v>
      </c>
    </row>
    <row r="2492" spans="1:17" ht="31.5">
      <c r="A2492" s="428"/>
      <c r="B2492" s="431">
        <v>71920000</v>
      </c>
      <c r="C2492" s="45" t="s">
        <v>376</v>
      </c>
      <c r="D2492" s="72"/>
      <c r="E2492" s="72"/>
      <c r="F2492" s="84"/>
      <c r="G2492" s="422"/>
      <c r="H2492" s="85"/>
      <c r="I2492" s="84"/>
      <c r="J2492" s="423" t="s">
        <v>101</v>
      </c>
      <c r="K2492" s="67" t="s">
        <v>102</v>
      </c>
      <c r="L2492" s="88">
        <v>908598</v>
      </c>
      <c r="M2492" s="88">
        <f t="shared" si="957"/>
        <v>908598</v>
      </c>
      <c r="N2492" s="409"/>
      <c r="O2492" s="409"/>
      <c r="P2492" s="409"/>
      <c r="Q2492" s="451">
        <f t="shared" si="958"/>
        <v>908598</v>
      </c>
    </row>
    <row r="2493" spans="1:17" ht="31.5">
      <c r="A2493" s="429"/>
      <c r="B2493" s="431">
        <v>71920000</v>
      </c>
      <c r="C2493" s="45" t="s">
        <v>376</v>
      </c>
      <c r="D2493" s="72"/>
      <c r="E2493" s="72"/>
      <c r="F2493" s="84"/>
      <c r="G2493" s="422"/>
      <c r="H2493" s="85"/>
      <c r="I2493" s="84"/>
      <c r="J2493" s="423" t="s">
        <v>100</v>
      </c>
      <c r="K2493" s="422" t="s">
        <v>181</v>
      </c>
      <c r="L2493" s="88">
        <f>ROUND((L2492+L2491+L2490+L2489+L2488)*2.14%,2)</f>
        <v>59394.92</v>
      </c>
      <c r="M2493" s="88">
        <f t="shared" si="957"/>
        <v>59394.92</v>
      </c>
      <c r="N2493" s="409"/>
      <c r="O2493" s="409"/>
      <c r="P2493" s="409"/>
      <c r="Q2493" s="451">
        <f t="shared" si="958"/>
        <v>59394.92</v>
      </c>
    </row>
    <row r="2494" spans="1:17" ht="31.5">
      <c r="A2494" s="427">
        <f>A2487+1</f>
        <v>14</v>
      </c>
      <c r="B2494" s="431">
        <v>71920000</v>
      </c>
      <c r="C2494" s="45" t="s">
        <v>376</v>
      </c>
      <c r="D2494" s="72" t="s">
        <v>340</v>
      </c>
      <c r="E2494" s="72" t="s">
        <v>84</v>
      </c>
      <c r="F2494" s="84">
        <v>4</v>
      </c>
      <c r="G2494" s="422" t="s">
        <v>38</v>
      </c>
      <c r="H2494" s="88">
        <v>3324.2</v>
      </c>
      <c r="I2494" s="84">
        <v>83</v>
      </c>
      <c r="J2494" s="423" t="s">
        <v>39</v>
      </c>
      <c r="K2494" s="50" t="s">
        <v>2</v>
      </c>
      <c r="L2494" s="409">
        <f>L2495+L2496</f>
        <v>1665112.22</v>
      </c>
      <c r="M2494" s="409">
        <f t="shared" ref="M2494:P2494" si="959">M2495+M2496</f>
        <v>1665112.22</v>
      </c>
      <c r="N2494" s="409">
        <f t="shared" si="959"/>
        <v>0</v>
      </c>
      <c r="O2494" s="409">
        <f t="shared" si="959"/>
        <v>0</v>
      </c>
      <c r="P2494" s="409">
        <f t="shared" si="959"/>
        <v>0</v>
      </c>
      <c r="Q2494" s="451">
        <f t="shared" si="958"/>
        <v>1665112.22</v>
      </c>
    </row>
    <row r="2495" spans="1:17" ht="31.5">
      <c r="A2495" s="428"/>
      <c r="B2495" s="431">
        <v>71920000</v>
      </c>
      <c r="C2495" s="45" t="s">
        <v>376</v>
      </c>
      <c r="D2495" s="85"/>
      <c r="E2495" s="85"/>
      <c r="F2495" s="85"/>
      <c r="G2495" s="85"/>
      <c r="H2495" s="85"/>
      <c r="I2495" s="205"/>
      <c r="J2495" s="423" t="s">
        <v>103</v>
      </c>
      <c r="K2495" s="422" t="s">
        <v>104</v>
      </c>
      <c r="L2495" s="88">
        <v>1630225.4</v>
      </c>
      <c r="M2495" s="88">
        <f t="shared" ref="M2495:M2496" si="960">L2495</f>
        <v>1630225.4</v>
      </c>
      <c r="N2495" s="409"/>
      <c r="O2495" s="409"/>
      <c r="P2495" s="409"/>
      <c r="Q2495" s="451">
        <f t="shared" si="958"/>
        <v>1630225.4</v>
      </c>
    </row>
    <row r="2496" spans="1:17" ht="31.5">
      <c r="A2496" s="429"/>
      <c r="B2496" s="431">
        <v>71920000</v>
      </c>
      <c r="C2496" s="45" t="s">
        <v>376</v>
      </c>
      <c r="D2496" s="72"/>
      <c r="E2496" s="72"/>
      <c r="F2496" s="84"/>
      <c r="G2496" s="422"/>
      <c r="H2496" s="85"/>
      <c r="I2496" s="84"/>
      <c r="J2496" s="423" t="s">
        <v>100</v>
      </c>
      <c r="K2496" s="422" t="s">
        <v>181</v>
      </c>
      <c r="L2496" s="88">
        <f>ROUND((L2495)*2.14%,2)</f>
        <v>34886.82</v>
      </c>
      <c r="M2496" s="88">
        <f t="shared" si="960"/>
        <v>34886.82</v>
      </c>
      <c r="N2496" s="409"/>
      <c r="O2496" s="409"/>
      <c r="P2496" s="409"/>
      <c r="Q2496" s="451">
        <f t="shared" si="958"/>
        <v>34886.82</v>
      </c>
    </row>
    <row r="2497" spans="1:17" ht="31.5">
      <c r="A2497" s="427">
        <f>A2494+1</f>
        <v>15</v>
      </c>
      <c r="B2497" s="431">
        <v>71920000</v>
      </c>
      <c r="C2497" s="45" t="s">
        <v>376</v>
      </c>
      <c r="D2497" s="72" t="s">
        <v>340</v>
      </c>
      <c r="E2497" s="72" t="s">
        <v>145</v>
      </c>
      <c r="F2497" s="84" t="s">
        <v>250</v>
      </c>
      <c r="G2497" s="422" t="s">
        <v>38</v>
      </c>
      <c r="H2497" s="88">
        <v>1467.6</v>
      </c>
      <c r="I2497" s="84">
        <v>12</v>
      </c>
      <c r="J2497" s="423" t="s">
        <v>39</v>
      </c>
      <c r="K2497" s="50" t="s">
        <v>2</v>
      </c>
      <c r="L2497" s="409">
        <f>L2498+L2499</f>
        <v>1384604.47</v>
      </c>
      <c r="M2497" s="409">
        <f t="shared" ref="M2497:P2497" si="961">M2498+M2499</f>
        <v>1384604.47</v>
      </c>
      <c r="N2497" s="409">
        <f t="shared" si="961"/>
        <v>0</v>
      </c>
      <c r="O2497" s="409">
        <f t="shared" si="961"/>
        <v>0</v>
      </c>
      <c r="P2497" s="409">
        <f t="shared" si="961"/>
        <v>0</v>
      </c>
      <c r="Q2497" s="451">
        <f t="shared" si="958"/>
        <v>1384604.47</v>
      </c>
    </row>
    <row r="2498" spans="1:17" ht="31.5">
      <c r="A2498" s="428"/>
      <c r="B2498" s="431">
        <v>71920000</v>
      </c>
      <c r="C2498" s="45" t="s">
        <v>376</v>
      </c>
      <c r="D2498" s="72"/>
      <c r="E2498" s="85"/>
      <c r="F2498" s="85"/>
      <c r="G2498" s="85"/>
      <c r="H2498" s="85"/>
      <c r="I2498" s="205"/>
      <c r="J2498" s="423" t="s">
        <v>245</v>
      </c>
      <c r="K2498" s="67" t="s">
        <v>106</v>
      </c>
      <c r="L2498" s="88">
        <v>1355594.74</v>
      </c>
      <c r="M2498" s="88">
        <f t="shared" ref="M2498:M2499" si="962">L2498</f>
        <v>1355594.74</v>
      </c>
      <c r="N2498" s="409"/>
      <c r="O2498" s="409"/>
      <c r="P2498" s="409"/>
      <c r="Q2498" s="451">
        <f t="shared" si="958"/>
        <v>1355594.74</v>
      </c>
    </row>
    <row r="2499" spans="1:17" ht="31.5">
      <c r="A2499" s="429"/>
      <c r="B2499" s="431">
        <v>71920000</v>
      </c>
      <c r="C2499" s="45" t="s">
        <v>376</v>
      </c>
      <c r="D2499" s="72"/>
      <c r="E2499" s="72"/>
      <c r="F2499" s="84"/>
      <c r="G2499" s="422"/>
      <c r="H2499" s="85"/>
      <c r="I2499" s="84"/>
      <c r="J2499" s="423" t="s">
        <v>100</v>
      </c>
      <c r="K2499" s="422" t="s">
        <v>181</v>
      </c>
      <c r="L2499" s="88">
        <f>ROUND((L2498)*2.14%,2)</f>
        <v>29009.73</v>
      </c>
      <c r="M2499" s="88">
        <f t="shared" si="962"/>
        <v>29009.73</v>
      </c>
      <c r="N2499" s="409"/>
      <c r="O2499" s="409"/>
      <c r="P2499" s="409"/>
      <c r="Q2499" s="451">
        <f t="shared" si="958"/>
        <v>29009.73</v>
      </c>
    </row>
    <row r="2500" spans="1:17" ht="31.5">
      <c r="A2500" s="427">
        <v>16</v>
      </c>
      <c r="B2500" s="431">
        <v>71920000</v>
      </c>
      <c r="C2500" s="45" t="s">
        <v>376</v>
      </c>
      <c r="D2500" s="72" t="s">
        <v>4</v>
      </c>
      <c r="E2500" s="72" t="s">
        <v>61</v>
      </c>
      <c r="F2500" s="84">
        <v>6</v>
      </c>
      <c r="G2500" s="422" t="s">
        <v>38</v>
      </c>
      <c r="H2500" s="88">
        <v>1490.3</v>
      </c>
      <c r="I2500" s="84">
        <v>81</v>
      </c>
      <c r="J2500" s="423" t="s">
        <v>39</v>
      </c>
      <c r="K2500" s="50" t="s">
        <v>2</v>
      </c>
      <c r="L2500" s="409">
        <f>L2501+L2502</f>
        <v>1144812.2</v>
      </c>
      <c r="M2500" s="409">
        <f t="shared" ref="M2500:P2500" si="963">M2501+M2502</f>
        <v>1144812.2</v>
      </c>
      <c r="N2500" s="409">
        <f t="shared" si="963"/>
        <v>0</v>
      </c>
      <c r="O2500" s="409">
        <f t="shared" si="963"/>
        <v>0</v>
      </c>
      <c r="P2500" s="409">
        <f t="shared" si="963"/>
        <v>0</v>
      </c>
      <c r="Q2500" s="451">
        <f t="shared" si="958"/>
        <v>1144812.2</v>
      </c>
    </row>
    <row r="2501" spans="1:17" ht="31.5">
      <c r="A2501" s="428"/>
      <c r="B2501" s="431">
        <v>71920000</v>
      </c>
      <c r="C2501" s="45" t="s">
        <v>376</v>
      </c>
      <c r="D2501" s="72"/>
      <c r="E2501" s="85"/>
      <c r="F2501" s="85"/>
      <c r="G2501" s="85"/>
      <c r="H2501" s="85"/>
      <c r="I2501" s="205"/>
      <c r="J2501" s="423" t="s">
        <v>103</v>
      </c>
      <c r="K2501" s="422" t="s">
        <v>104</v>
      </c>
      <c r="L2501" s="88">
        <v>1120826.51</v>
      </c>
      <c r="M2501" s="88">
        <f t="shared" ref="M2501:M2502" si="964">L2501</f>
        <v>1120826.51</v>
      </c>
      <c r="N2501" s="409"/>
      <c r="O2501" s="409"/>
      <c r="P2501" s="409"/>
      <c r="Q2501" s="451">
        <f t="shared" si="958"/>
        <v>1120826.51</v>
      </c>
    </row>
    <row r="2502" spans="1:17" ht="31.5">
      <c r="A2502" s="429"/>
      <c r="B2502" s="431">
        <v>71920000</v>
      </c>
      <c r="C2502" s="45" t="s">
        <v>376</v>
      </c>
      <c r="D2502" s="72"/>
      <c r="E2502" s="72"/>
      <c r="F2502" s="84"/>
      <c r="G2502" s="422"/>
      <c r="H2502" s="85"/>
      <c r="I2502" s="84"/>
      <c r="J2502" s="423" t="s">
        <v>100</v>
      </c>
      <c r="K2502" s="422" t="s">
        <v>181</v>
      </c>
      <c r="L2502" s="88">
        <f>ROUND((L2501)*2.14%,2)</f>
        <v>23985.69</v>
      </c>
      <c r="M2502" s="88">
        <f t="shared" si="964"/>
        <v>23985.69</v>
      </c>
      <c r="N2502" s="409"/>
      <c r="O2502" s="409"/>
      <c r="P2502" s="409"/>
      <c r="Q2502" s="451">
        <f t="shared" si="958"/>
        <v>23985.69</v>
      </c>
    </row>
    <row r="2503" spans="1:17" ht="31.5">
      <c r="A2503" s="427">
        <f>A2500+1</f>
        <v>17</v>
      </c>
      <c r="B2503" s="431">
        <v>71920000</v>
      </c>
      <c r="C2503" s="45" t="s">
        <v>376</v>
      </c>
      <c r="D2503" s="72" t="s">
        <v>4</v>
      </c>
      <c r="E2503" s="72" t="s">
        <v>61</v>
      </c>
      <c r="F2503" s="84">
        <v>8</v>
      </c>
      <c r="G2503" s="422" t="s">
        <v>38</v>
      </c>
      <c r="H2503" s="88">
        <v>2917.4</v>
      </c>
      <c r="I2503" s="84">
        <v>110</v>
      </c>
      <c r="J2503" s="423" t="s">
        <v>39</v>
      </c>
      <c r="K2503" s="50" t="s">
        <v>2</v>
      </c>
      <c r="L2503" s="409">
        <f>L2504+L2505</f>
        <v>1583466.71</v>
      </c>
      <c r="M2503" s="409">
        <f t="shared" ref="M2503:P2503" si="965">M2504+M2505</f>
        <v>1583466.71</v>
      </c>
      <c r="N2503" s="409">
        <f t="shared" si="965"/>
        <v>0</v>
      </c>
      <c r="O2503" s="409">
        <f t="shared" si="965"/>
        <v>0</v>
      </c>
      <c r="P2503" s="409">
        <f t="shared" si="965"/>
        <v>0</v>
      </c>
      <c r="Q2503" s="451">
        <f t="shared" si="958"/>
        <v>1583466.71</v>
      </c>
    </row>
    <row r="2504" spans="1:17" ht="31.5">
      <c r="A2504" s="428"/>
      <c r="B2504" s="431">
        <v>71920000</v>
      </c>
      <c r="C2504" s="45" t="s">
        <v>376</v>
      </c>
      <c r="D2504" s="72"/>
      <c r="E2504" s="72"/>
      <c r="F2504" s="85"/>
      <c r="G2504" s="85"/>
      <c r="H2504" s="85"/>
      <c r="I2504" s="205"/>
      <c r="J2504" s="423" t="s">
        <v>103</v>
      </c>
      <c r="K2504" s="422" t="s">
        <v>104</v>
      </c>
      <c r="L2504" s="88">
        <v>1550290.49</v>
      </c>
      <c r="M2504" s="88">
        <f t="shared" ref="M2504:M2505" si="966">L2504</f>
        <v>1550290.49</v>
      </c>
      <c r="N2504" s="409"/>
      <c r="O2504" s="409"/>
      <c r="P2504" s="409"/>
      <c r="Q2504" s="451">
        <f t="shared" si="958"/>
        <v>1550290.49</v>
      </c>
    </row>
    <row r="2505" spans="1:17" ht="31.5">
      <c r="A2505" s="429"/>
      <c r="B2505" s="431">
        <v>71920000</v>
      </c>
      <c r="C2505" s="45" t="s">
        <v>376</v>
      </c>
      <c r="D2505" s="72"/>
      <c r="E2505" s="72"/>
      <c r="F2505" s="84"/>
      <c r="G2505" s="422"/>
      <c r="H2505" s="85"/>
      <c r="I2505" s="84"/>
      <c r="J2505" s="423" t="s">
        <v>100</v>
      </c>
      <c r="K2505" s="422" t="s">
        <v>181</v>
      </c>
      <c r="L2505" s="88">
        <f>ROUND((L2504)*2.14%,2)</f>
        <v>33176.22</v>
      </c>
      <c r="M2505" s="88">
        <f t="shared" si="966"/>
        <v>33176.22</v>
      </c>
      <c r="N2505" s="409"/>
      <c r="O2505" s="409"/>
      <c r="P2505" s="409"/>
      <c r="Q2505" s="451">
        <f t="shared" si="958"/>
        <v>33176.22</v>
      </c>
    </row>
    <row r="2506" spans="1:17" ht="31.5">
      <c r="A2506" s="427">
        <f>A2503+1</f>
        <v>18</v>
      </c>
      <c r="B2506" s="431">
        <v>71920000</v>
      </c>
      <c r="C2506" s="45" t="s">
        <v>376</v>
      </c>
      <c r="D2506" s="72" t="s">
        <v>4</v>
      </c>
      <c r="E2506" s="72" t="s">
        <v>61</v>
      </c>
      <c r="F2506" s="84">
        <v>11</v>
      </c>
      <c r="G2506" s="422" t="s">
        <v>38</v>
      </c>
      <c r="H2506" s="88">
        <v>2881.9</v>
      </c>
      <c r="I2506" s="84">
        <v>97</v>
      </c>
      <c r="J2506" s="423" t="s">
        <v>39</v>
      </c>
      <c r="K2506" s="50" t="s">
        <v>2</v>
      </c>
      <c r="L2506" s="409">
        <f>L2507+L2508</f>
        <v>6014388.1099999994</v>
      </c>
      <c r="M2506" s="409">
        <f t="shared" ref="M2506:P2506" si="967">M2507+M2508</f>
        <v>6014388.1099999994</v>
      </c>
      <c r="N2506" s="409">
        <f t="shared" si="967"/>
        <v>0</v>
      </c>
      <c r="O2506" s="409">
        <f t="shared" si="967"/>
        <v>0</v>
      </c>
      <c r="P2506" s="409">
        <f t="shared" si="967"/>
        <v>0</v>
      </c>
      <c r="Q2506" s="451">
        <f t="shared" si="958"/>
        <v>6014388.1099999994</v>
      </c>
    </row>
    <row r="2507" spans="1:17" ht="31.5">
      <c r="A2507" s="428"/>
      <c r="B2507" s="431">
        <v>71920000</v>
      </c>
      <c r="C2507" s="45" t="s">
        <v>376</v>
      </c>
      <c r="D2507" s="72"/>
      <c r="E2507" s="72"/>
      <c r="F2507" s="85"/>
      <c r="G2507" s="85"/>
      <c r="H2507" s="85"/>
      <c r="I2507" s="205"/>
      <c r="J2507" s="423" t="s">
        <v>101</v>
      </c>
      <c r="K2507" s="67" t="s">
        <v>102</v>
      </c>
      <c r="L2507" s="88">
        <v>5888376.8499999996</v>
      </c>
      <c r="M2507" s="88">
        <f t="shared" ref="M2507:M2508" si="968">L2507</f>
        <v>5888376.8499999996</v>
      </c>
      <c r="N2507" s="409"/>
      <c r="O2507" s="409"/>
      <c r="P2507" s="409"/>
      <c r="Q2507" s="451">
        <f t="shared" si="958"/>
        <v>5888376.8499999996</v>
      </c>
    </row>
    <row r="2508" spans="1:17" ht="31.5">
      <c r="A2508" s="429"/>
      <c r="B2508" s="431">
        <v>71920000</v>
      </c>
      <c r="C2508" s="45" t="s">
        <v>376</v>
      </c>
      <c r="D2508" s="72"/>
      <c r="E2508" s="72"/>
      <c r="F2508" s="84"/>
      <c r="G2508" s="422"/>
      <c r="H2508" s="85"/>
      <c r="I2508" s="84"/>
      <c r="J2508" s="423" t="s">
        <v>100</v>
      </c>
      <c r="K2508" s="422" t="s">
        <v>181</v>
      </c>
      <c r="L2508" s="88">
        <f>ROUND((L2507)*2.14%,2)</f>
        <v>126011.26</v>
      </c>
      <c r="M2508" s="88">
        <f t="shared" si="968"/>
        <v>126011.26</v>
      </c>
      <c r="N2508" s="409"/>
      <c r="O2508" s="409"/>
      <c r="P2508" s="409"/>
      <c r="Q2508" s="451">
        <f t="shared" si="958"/>
        <v>126011.26</v>
      </c>
    </row>
    <row r="2509" spans="1:17" ht="31.5">
      <c r="A2509" s="427">
        <f>A2506+1</f>
        <v>19</v>
      </c>
      <c r="B2509" s="431">
        <v>71920000</v>
      </c>
      <c r="C2509" s="45" t="s">
        <v>376</v>
      </c>
      <c r="D2509" s="72" t="s">
        <v>4</v>
      </c>
      <c r="E2509" s="72" t="s">
        <v>61</v>
      </c>
      <c r="F2509" s="84">
        <v>13</v>
      </c>
      <c r="G2509" s="422" t="s">
        <v>38</v>
      </c>
      <c r="H2509" s="88">
        <v>2341.6</v>
      </c>
      <c r="I2509" s="84">
        <v>57</v>
      </c>
      <c r="J2509" s="423" t="s">
        <v>39</v>
      </c>
      <c r="K2509" s="50" t="s">
        <v>2</v>
      </c>
      <c r="L2509" s="409">
        <f>L2510+L2511</f>
        <v>1466661.21</v>
      </c>
      <c r="M2509" s="409">
        <f t="shared" ref="M2509:P2509" si="969">M2510+M2511</f>
        <v>1466661.21</v>
      </c>
      <c r="N2509" s="409">
        <f t="shared" si="969"/>
        <v>0</v>
      </c>
      <c r="O2509" s="409">
        <f t="shared" si="969"/>
        <v>0</v>
      </c>
      <c r="P2509" s="409">
        <f t="shared" si="969"/>
        <v>0</v>
      </c>
      <c r="Q2509" s="451">
        <f t="shared" si="958"/>
        <v>1466661.21</v>
      </c>
    </row>
    <row r="2510" spans="1:17" ht="31.5">
      <c r="A2510" s="428"/>
      <c r="B2510" s="431">
        <v>71920000</v>
      </c>
      <c r="C2510" s="45" t="s">
        <v>376</v>
      </c>
      <c r="D2510" s="72"/>
      <c r="E2510" s="72"/>
      <c r="F2510" s="85"/>
      <c r="G2510" s="85"/>
      <c r="H2510" s="85"/>
      <c r="I2510" s="205"/>
      <c r="J2510" s="423" t="s">
        <v>103</v>
      </c>
      <c r="K2510" s="422" t="s">
        <v>104</v>
      </c>
      <c r="L2510" s="88">
        <v>1435932.26</v>
      </c>
      <c r="M2510" s="88">
        <f t="shared" ref="M2510:M2511" si="970">L2510</f>
        <v>1435932.26</v>
      </c>
      <c r="N2510" s="409"/>
      <c r="O2510" s="409"/>
      <c r="P2510" s="409"/>
      <c r="Q2510" s="451">
        <f t="shared" si="958"/>
        <v>1435932.26</v>
      </c>
    </row>
    <row r="2511" spans="1:17" ht="31.5">
      <c r="A2511" s="429"/>
      <c r="B2511" s="431">
        <v>71920000</v>
      </c>
      <c r="C2511" s="45" t="s">
        <v>376</v>
      </c>
      <c r="D2511" s="72"/>
      <c r="E2511" s="72"/>
      <c r="F2511" s="84"/>
      <c r="G2511" s="422"/>
      <c r="H2511" s="85"/>
      <c r="I2511" s="84"/>
      <c r="J2511" s="423" t="s">
        <v>100</v>
      </c>
      <c r="K2511" s="422" t="s">
        <v>181</v>
      </c>
      <c r="L2511" s="88">
        <f>ROUND((L2510)*2.14%,2)</f>
        <v>30728.95</v>
      </c>
      <c r="M2511" s="88">
        <f t="shared" si="970"/>
        <v>30728.95</v>
      </c>
      <c r="N2511" s="409"/>
      <c r="O2511" s="409"/>
      <c r="P2511" s="409"/>
      <c r="Q2511" s="451">
        <f t="shared" si="958"/>
        <v>30728.95</v>
      </c>
    </row>
    <row r="2512" spans="1:17" ht="31.5">
      <c r="A2512" s="427">
        <f>A2509+1</f>
        <v>20</v>
      </c>
      <c r="B2512" s="431">
        <v>71920000</v>
      </c>
      <c r="C2512" s="45" t="s">
        <v>376</v>
      </c>
      <c r="D2512" s="72" t="s">
        <v>4</v>
      </c>
      <c r="E2512" s="72" t="s">
        <v>61</v>
      </c>
      <c r="F2512" s="84">
        <v>14</v>
      </c>
      <c r="G2512" s="422" t="s">
        <v>38</v>
      </c>
      <c r="H2512" s="88">
        <v>1652.1</v>
      </c>
      <c r="I2512" s="84">
        <v>47</v>
      </c>
      <c r="J2512" s="423" t="s">
        <v>39</v>
      </c>
      <c r="K2512" s="50" t="s">
        <v>2</v>
      </c>
      <c r="L2512" s="409">
        <f>L2513+L2514</f>
        <v>932669.07</v>
      </c>
      <c r="M2512" s="409">
        <f t="shared" ref="M2512:P2512" si="971">M2513+M2514</f>
        <v>932669.07</v>
      </c>
      <c r="N2512" s="409">
        <f t="shared" si="971"/>
        <v>0</v>
      </c>
      <c r="O2512" s="409">
        <f t="shared" si="971"/>
        <v>0</v>
      </c>
      <c r="P2512" s="409">
        <f t="shared" si="971"/>
        <v>0</v>
      </c>
      <c r="Q2512" s="451">
        <f t="shared" si="958"/>
        <v>932669.07</v>
      </c>
    </row>
    <row r="2513" spans="1:17" ht="31.5">
      <c r="A2513" s="428"/>
      <c r="B2513" s="431">
        <v>71920000</v>
      </c>
      <c r="C2513" s="45" t="s">
        <v>376</v>
      </c>
      <c r="D2513" s="72"/>
      <c r="E2513" s="72"/>
      <c r="F2513" s="72"/>
      <c r="G2513" s="72"/>
      <c r="H2513" s="72"/>
      <c r="I2513" s="205"/>
      <c r="J2513" s="423" t="s">
        <v>103</v>
      </c>
      <c r="K2513" s="422" t="s">
        <v>104</v>
      </c>
      <c r="L2513" s="88">
        <v>913128.13</v>
      </c>
      <c r="M2513" s="88">
        <f t="shared" ref="M2513:M2514" si="972">L2513</f>
        <v>913128.13</v>
      </c>
      <c r="N2513" s="409"/>
      <c r="O2513" s="409"/>
      <c r="P2513" s="409"/>
      <c r="Q2513" s="451">
        <f t="shared" si="958"/>
        <v>913128.13</v>
      </c>
    </row>
    <row r="2514" spans="1:17" ht="31.5">
      <c r="A2514" s="429"/>
      <c r="B2514" s="431">
        <v>71920000</v>
      </c>
      <c r="C2514" s="45" t="s">
        <v>376</v>
      </c>
      <c r="D2514" s="72"/>
      <c r="E2514" s="72"/>
      <c r="F2514" s="84"/>
      <c r="G2514" s="422"/>
      <c r="H2514" s="85"/>
      <c r="I2514" s="84"/>
      <c r="J2514" s="423" t="s">
        <v>100</v>
      </c>
      <c r="K2514" s="422" t="s">
        <v>181</v>
      </c>
      <c r="L2514" s="88">
        <f>ROUND((L2513)*2.14%,2)</f>
        <v>19540.939999999999</v>
      </c>
      <c r="M2514" s="88">
        <f t="shared" si="972"/>
        <v>19540.939999999999</v>
      </c>
      <c r="N2514" s="409"/>
      <c r="O2514" s="409"/>
      <c r="P2514" s="409"/>
      <c r="Q2514" s="451">
        <f t="shared" si="958"/>
        <v>19540.939999999999</v>
      </c>
    </row>
    <row r="2515" spans="1:17" ht="31.5">
      <c r="A2515" s="427">
        <f>A2512+1</f>
        <v>21</v>
      </c>
      <c r="B2515" s="431">
        <v>71920000</v>
      </c>
      <c r="C2515" s="45" t="s">
        <v>376</v>
      </c>
      <c r="D2515" s="72" t="s">
        <v>4</v>
      </c>
      <c r="E2515" s="72" t="s">
        <v>84</v>
      </c>
      <c r="F2515" s="84">
        <v>2</v>
      </c>
      <c r="G2515" s="422" t="s">
        <v>38</v>
      </c>
      <c r="H2515" s="88">
        <v>1014.8</v>
      </c>
      <c r="I2515" s="84">
        <v>51</v>
      </c>
      <c r="J2515" s="423" t="s">
        <v>39</v>
      </c>
      <c r="K2515" s="50" t="s">
        <v>2</v>
      </c>
      <c r="L2515" s="409">
        <f>L2516+L2517</f>
        <v>209140</v>
      </c>
      <c r="M2515" s="409">
        <f t="shared" ref="M2515:P2515" si="973">M2516+M2517</f>
        <v>20000</v>
      </c>
      <c r="N2515" s="409">
        <f t="shared" si="973"/>
        <v>0</v>
      </c>
      <c r="O2515" s="409">
        <f t="shared" si="973"/>
        <v>179683</v>
      </c>
      <c r="P2515" s="409">
        <f t="shared" si="973"/>
        <v>9457</v>
      </c>
      <c r="Q2515" s="451">
        <f t="shared" si="958"/>
        <v>209140</v>
      </c>
    </row>
    <row r="2516" spans="1:17" ht="97.5" customHeight="1">
      <c r="A2516" s="428"/>
      <c r="B2516" s="431">
        <v>71920000</v>
      </c>
      <c r="C2516" s="45" t="s">
        <v>376</v>
      </c>
      <c r="D2516" s="72"/>
      <c r="E2516" s="72"/>
      <c r="F2516" s="72"/>
      <c r="G2516" s="72"/>
      <c r="H2516" s="72"/>
      <c r="I2516" s="84"/>
      <c r="J2516" s="423" t="s">
        <v>352</v>
      </c>
      <c r="K2516" s="67" t="s">
        <v>185</v>
      </c>
      <c r="L2516" s="88">
        <v>20000</v>
      </c>
      <c r="M2516" s="88">
        <f>L2516</f>
        <v>20000</v>
      </c>
      <c r="N2516" s="409"/>
      <c r="O2516" s="409"/>
      <c r="P2516" s="409"/>
      <c r="Q2516" s="451">
        <f t="shared" si="958"/>
        <v>20000</v>
      </c>
    </row>
    <row r="2517" spans="1:17" ht="63">
      <c r="A2517" s="429"/>
      <c r="B2517" s="431">
        <v>71920000</v>
      </c>
      <c r="C2517" s="45" t="s">
        <v>376</v>
      </c>
      <c r="D2517" s="72"/>
      <c r="E2517" s="72"/>
      <c r="F2517" s="84"/>
      <c r="G2517" s="422"/>
      <c r="H2517" s="85"/>
      <c r="I2517" s="205"/>
      <c r="J2517" s="423" t="s">
        <v>48</v>
      </c>
      <c r="K2517" s="422" t="s">
        <v>40</v>
      </c>
      <c r="L2517" s="88">
        <v>189140</v>
      </c>
      <c r="M2517" s="88"/>
      <c r="N2517" s="88"/>
      <c r="O2517" s="403">
        <f>L2517*0.95</f>
        <v>179683</v>
      </c>
      <c r="P2517" s="403">
        <f>L2517*0.05</f>
        <v>9457</v>
      </c>
      <c r="Q2517" s="451">
        <f t="shared" si="958"/>
        <v>189140</v>
      </c>
    </row>
    <row r="2518" spans="1:17" ht="31.5">
      <c r="A2518" s="427">
        <f>A2515+1</f>
        <v>22</v>
      </c>
      <c r="B2518" s="431">
        <v>71920000</v>
      </c>
      <c r="C2518" s="45" t="s">
        <v>376</v>
      </c>
      <c r="D2518" s="72" t="s">
        <v>4</v>
      </c>
      <c r="E2518" s="72" t="s">
        <v>84</v>
      </c>
      <c r="F2518" s="84">
        <v>11</v>
      </c>
      <c r="G2518" s="422" t="s">
        <v>38</v>
      </c>
      <c r="H2518" s="88">
        <v>713.6</v>
      </c>
      <c r="I2518" s="84">
        <v>22</v>
      </c>
      <c r="J2518" s="423" t="s">
        <v>39</v>
      </c>
      <c r="K2518" s="50" t="s">
        <v>2</v>
      </c>
      <c r="L2518" s="409">
        <f>L2519+L2520</f>
        <v>638158.37</v>
      </c>
      <c r="M2518" s="409">
        <f t="shared" ref="M2518:P2518" si="974">M2519+M2520</f>
        <v>638158.37</v>
      </c>
      <c r="N2518" s="409">
        <f t="shared" si="974"/>
        <v>0</v>
      </c>
      <c r="O2518" s="409">
        <f t="shared" si="974"/>
        <v>0</v>
      </c>
      <c r="P2518" s="409">
        <f t="shared" si="974"/>
        <v>0</v>
      </c>
      <c r="Q2518" s="451">
        <f t="shared" si="958"/>
        <v>638158.37</v>
      </c>
    </row>
    <row r="2519" spans="1:17" ht="31.5">
      <c r="A2519" s="428"/>
      <c r="B2519" s="431">
        <v>71920000</v>
      </c>
      <c r="C2519" s="45" t="s">
        <v>376</v>
      </c>
      <c r="D2519" s="72"/>
      <c r="E2519" s="72"/>
      <c r="F2519" s="72"/>
      <c r="G2519" s="72"/>
      <c r="H2519" s="72"/>
      <c r="I2519" s="205"/>
      <c r="J2519" s="423" t="s">
        <v>103</v>
      </c>
      <c r="K2519" s="422" t="s">
        <v>104</v>
      </c>
      <c r="L2519" s="88">
        <v>624787.91</v>
      </c>
      <c r="M2519" s="88">
        <f t="shared" ref="M2519:M2520" si="975">L2519</f>
        <v>624787.91</v>
      </c>
      <c r="N2519" s="409"/>
      <c r="O2519" s="409"/>
      <c r="P2519" s="409"/>
      <c r="Q2519" s="451">
        <f t="shared" si="958"/>
        <v>624787.91</v>
      </c>
    </row>
    <row r="2520" spans="1:17" ht="31.5">
      <c r="A2520" s="429"/>
      <c r="B2520" s="431">
        <v>71920000</v>
      </c>
      <c r="C2520" s="45" t="s">
        <v>376</v>
      </c>
      <c r="D2520" s="72"/>
      <c r="E2520" s="72"/>
      <c r="F2520" s="84"/>
      <c r="G2520" s="422"/>
      <c r="H2520" s="85"/>
      <c r="I2520" s="84"/>
      <c r="J2520" s="423" t="s">
        <v>100</v>
      </c>
      <c r="K2520" s="422" t="s">
        <v>181</v>
      </c>
      <c r="L2520" s="88">
        <f>ROUND((L2519)*2.14%,2)</f>
        <v>13370.46</v>
      </c>
      <c r="M2520" s="88">
        <f t="shared" si="975"/>
        <v>13370.46</v>
      </c>
      <c r="N2520" s="409"/>
      <c r="O2520" s="409"/>
      <c r="P2520" s="409"/>
      <c r="Q2520" s="451">
        <f t="shared" si="958"/>
        <v>13370.46</v>
      </c>
    </row>
    <row r="2521" spans="1:17" ht="31.5">
      <c r="A2521" s="427">
        <f>A2518+1</f>
        <v>23</v>
      </c>
      <c r="B2521" s="431">
        <v>71920000</v>
      </c>
      <c r="C2521" s="45" t="s">
        <v>376</v>
      </c>
      <c r="D2521" s="72" t="s">
        <v>4</v>
      </c>
      <c r="E2521" s="72" t="s">
        <v>84</v>
      </c>
      <c r="F2521" s="84">
        <v>13</v>
      </c>
      <c r="G2521" s="422" t="s">
        <v>38</v>
      </c>
      <c r="H2521" s="88">
        <v>713.6</v>
      </c>
      <c r="I2521" s="84">
        <v>28</v>
      </c>
      <c r="J2521" s="423" t="s">
        <v>39</v>
      </c>
      <c r="K2521" s="50" t="s">
        <v>2</v>
      </c>
      <c r="L2521" s="409">
        <f>L2522+L2523</f>
        <v>638158.37</v>
      </c>
      <c r="M2521" s="409">
        <f t="shared" ref="M2521:P2521" si="976">M2522+M2523</f>
        <v>638158.37</v>
      </c>
      <c r="N2521" s="409">
        <f t="shared" si="976"/>
        <v>0</v>
      </c>
      <c r="O2521" s="409">
        <f t="shared" si="976"/>
        <v>0</v>
      </c>
      <c r="P2521" s="409">
        <f t="shared" si="976"/>
        <v>0</v>
      </c>
      <c r="Q2521" s="451">
        <f t="shared" si="958"/>
        <v>638158.37</v>
      </c>
    </row>
    <row r="2522" spans="1:17" ht="31.5">
      <c r="A2522" s="428"/>
      <c r="B2522" s="431">
        <v>71920000</v>
      </c>
      <c r="C2522" s="45" t="s">
        <v>376</v>
      </c>
      <c r="D2522" s="72"/>
      <c r="E2522" s="72"/>
      <c r="F2522" s="72"/>
      <c r="G2522" s="72"/>
      <c r="H2522" s="72"/>
      <c r="I2522" s="205"/>
      <c r="J2522" s="423" t="s">
        <v>103</v>
      </c>
      <c r="K2522" s="422" t="s">
        <v>104</v>
      </c>
      <c r="L2522" s="88">
        <v>624787.91</v>
      </c>
      <c r="M2522" s="88">
        <f t="shared" ref="M2522:M2523" si="977">L2522</f>
        <v>624787.91</v>
      </c>
      <c r="N2522" s="409"/>
      <c r="O2522" s="409"/>
      <c r="P2522" s="409"/>
      <c r="Q2522" s="451">
        <f t="shared" si="958"/>
        <v>624787.91</v>
      </c>
    </row>
    <row r="2523" spans="1:17" ht="31.5">
      <c r="A2523" s="429"/>
      <c r="B2523" s="431">
        <v>71920000</v>
      </c>
      <c r="C2523" s="45" t="s">
        <v>376</v>
      </c>
      <c r="D2523" s="72"/>
      <c r="E2523" s="72"/>
      <c r="F2523" s="84"/>
      <c r="G2523" s="422"/>
      <c r="H2523" s="85"/>
      <c r="I2523" s="84"/>
      <c r="J2523" s="423" t="s">
        <v>100</v>
      </c>
      <c r="K2523" s="422" t="s">
        <v>181</v>
      </c>
      <c r="L2523" s="88">
        <f>ROUND((L2522)*2.14%,2)</f>
        <v>13370.46</v>
      </c>
      <c r="M2523" s="88">
        <f t="shared" si="977"/>
        <v>13370.46</v>
      </c>
      <c r="N2523" s="409"/>
      <c r="O2523" s="409"/>
      <c r="P2523" s="409"/>
      <c r="Q2523" s="451">
        <f t="shared" si="958"/>
        <v>13370.46</v>
      </c>
    </row>
    <row r="2524" spans="1:17" ht="31.5">
      <c r="A2524" s="427">
        <f>A2521+1</f>
        <v>24</v>
      </c>
      <c r="B2524" s="431">
        <v>71920000</v>
      </c>
      <c r="C2524" s="45" t="s">
        <v>376</v>
      </c>
      <c r="D2524" s="72" t="s">
        <v>4</v>
      </c>
      <c r="E2524" s="72" t="s">
        <v>84</v>
      </c>
      <c r="F2524" s="84" t="s">
        <v>251</v>
      </c>
      <c r="G2524" s="422" t="s">
        <v>38</v>
      </c>
      <c r="H2524" s="88">
        <v>1806.8</v>
      </c>
      <c r="I2524" s="84">
        <v>88</v>
      </c>
      <c r="J2524" s="423" t="s">
        <v>39</v>
      </c>
      <c r="K2524" s="50" t="s">
        <v>2</v>
      </c>
      <c r="L2524" s="409">
        <f>L2525+L2526</f>
        <v>1174647.46</v>
      </c>
      <c r="M2524" s="409">
        <f t="shared" ref="M2524:P2524" si="978">M2525+M2526</f>
        <v>1174647.46</v>
      </c>
      <c r="N2524" s="409">
        <f t="shared" si="978"/>
        <v>0</v>
      </c>
      <c r="O2524" s="409">
        <f t="shared" si="978"/>
        <v>0</v>
      </c>
      <c r="P2524" s="409">
        <f t="shared" si="978"/>
        <v>0</v>
      </c>
      <c r="Q2524" s="451">
        <f t="shared" si="958"/>
        <v>1174647.46</v>
      </c>
    </row>
    <row r="2525" spans="1:17" ht="31.5">
      <c r="A2525" s="428"/>
      <c r="B2525" s="431">
        <v>71920000</v>
      </c>
      <c r="C2525" s="45" t="s">
        <v>376</v>
      </c>
      <c r="D2525" s="72"/>
      <c r="E2525" s="72"/>
      <c r="F2525" s="72"/>
      <c r="G2525" s="72"/>
      <c r="H2525" s="72"/>
      <c r="I2525" s="205"/>
      <c r="J2525" s="423" t="s">
        <v>103</v>
      </c>
      <c r="K2525" s="422" t="s">
        <v>104</v>
      </c>
      <c r="L2525" s="88">
        <v>1150036.68</v>
      </c>
      <c r="M2525" s="88">
        <f t="shared" ref="M2525:M2526" si="979">L2525</f>
        <v>1150036.68</v>
      </c>
      <c r="N2525" s="409"/>
      <c r="O2525" s="409"/>
      <c r="P2525" s="409"/>
      <c r="Q2525" s="451">
        <f t="shared" si="958"/>
        <v>1150036.68</v>
      </c>
    </row>
    <row r="2526" spans="1:17" ht="31.5">
      <c r="A2526" s="429"/>
      <c r="B2526" s="431">
        <v>71920000</v>
      </c>
      <c r="C2526" s="45" t="s">
        <v>376</v>
      </c>
      <c r="D2526" s="72"/>
      <c r="E2526" s="72"/>
      <c r="F2526" s="84"/>
      <c r="G2526" s="422"/>
      <c r="H2526" s="85"/>
      <c r="I2526" s="84"/>
      <c r="J2526" s="423" t="s">
        <v>100</v>
      </c>
      <c r="K2526" s="422" t="s">
        <v>181</v>
      </c>
      <c r="L2526" s="88">
        <f>ROUND((L2525)*2.14%,2)</f>
        <v>24610.78</v>
      </c>
      <c r="M2526" s="88">
        <f t="shared" si="979"/>
        <v>24610.78</v>
      </c>
      <c r="N2526" s="409"/>
      <c r="O2526" s="409"/>
      <c r="P2526" s="409"/>
      <c r="Q2526" s="451">
        <f t="shared" si="958"/>
        <v>24610.78</v>
      </c>
    </row>
    <row r="2527" spans="1:17" ht="15.75" customHeight="1">
      <c r="A2527" s="481" t="s">
        <v>383</v>
      </c>
      <c r="B2527" s="482"/>
      <c r="C2527" s="482"/>
      <c r="D2527" s="482"/>
      <c r="E2527" s="483"/>
      <c r="F2527" s="49">
        <v>3</v>
      </c>
      <c r="G2527" s="431" t="s">
        <v>2</v>
      </c>
      <c r="H2527" s="63">
        <f>H2529+H2532+H2535</f>
        <v>4726.6000000000004</v>
      </c>
      <c r="I2527" s="49">
        <f>I2529+I2532+I2535</f>
        <v>184</v>
      </c>
      <c r="J2527" s="431" t="s">
        <v>2</v>
      </c>
      <c r="K2527" s="50" t="s">
        <v>2</v>
      </c>
      <c r="L2527" s="63">
        <f>L2529+L2532+L2535</f>
        <v>6107192.4299999997</v>
      </c>
      <c r="M2527" s="63">
        <f t="shared" ref="M2527:P2527" si="980">M2529+M2532+M2535</f>
        <v>5758051.1499999994</v>
      </c>
      <c r="N2527" s="63">
        <f t="shared" si="980"/>
        <v>0</v>
      </c>
      <c r="O2527" s="63">
        <f>O2529+O2532+O2535+O2528</f>
        <v>340000</v>
      </c>
      <c r="P2527" s="63">
        <f t="shared" si="980"/>
        <v>17457.060000000001</v>
      </c>
      <c r="Q2527" s="451">
        <f t="shared" si="958"/>
        <v>6115508.209999999</v>
      </c>
    </row>
    <row r="2528" spans="1:17" ht="15.75" customHeight="1">
      <c r="A2528" s="419"/>
      <c r="B2528" s="481" t="s">
        <v>381</v>
      </c>
      <c r="C2528" s="482"/>
      <c r="D2528" s="482"/>
      <c r="E2528" s="482"/>
      <c r="F2528" s="482"/>
      <c r="G2528" s="482"/>
      <c r="H2528" s="482"/>
      <c r="I2528" s="483"/>
      <c r="J2528" s="419" t="s">
        <v>2</v>
      </c>
      <c r="K2528" s="155" t="s">
        <v>2</v>
      </c>
      <c r="L2528" s="417"/>
      <c r="M2528" s="417"/>
      <c r="N2528" s="417"/>
      <c r="O2528" s="417">
        <v>8315.7800000000007</v>
      </c>
      <c r="P2528" s="417"/>
      <c r="Q2528" s="451">
        <f t="shared" si="958"/>
        <v>8315.7800000000007</v>
      </c>
    </row>
    <row r="2529" spans="1:17" ht="31.5">
      <c r="A2529" s="419">
        <v>1</v>
      </c>
      <c r="B2529" s="422">
        <v>71923000</v>
      </c>
      <c r="C2529" s="423" t="s">
        <v>377</v>
      </c>
      <c r="D2529" s="423" t="s">
        <v>326</v>
      </c>
      <c r="E2529" s="45" t="s">
        <v>54</v>
      </c>
      <c r="F2529" s="46">
        <v>14</v>
      </c>
      <c r="G2529" s="59" t="s">
        <v>38</v>
      </c>
      <c r="H2529" s="453">
        <v>1298.5</v>
      </c>
      <c r="I2529" s="49">
        <v>40</v>
      </c>
      <c r="J2529" s="423" t="s">
        <v>39</v>
      </c>
      <c r="K2529" s="50" t="s">
        <v>2</v>
      </c>
      <c r="L2529" s="409">
        <f>L2530+L2531</f>
        <v>5718051.1499999994</v>
      </c>
      <c r="M2529" s="409">
        <f t="shared" ref="M2529:P2529" si="981">M2530+M2531</f>
        <v>5718051.1499999994</v>
      </c>
      <c r="N2529" s="409">
        <f t="shared" si="981"/>
        <v>0</v>
      </c>
      <c r="O2529" s="409">
        <f t="shared" si="981"/>
        <v>0</v>
      </c>
      <c r="P2529" s="409">
        <f t="shared" si="981"/>
        <v>0</v>
      </c>
      <c r="Q2529" s="451">
        <f t="shared" si="958"/>
        <v>5718051.1499999994</v>
      </c>
    </row>
    <row r="2530" spans="1:17" ht="31.5">
      <c r="A2530" s="420"/>
      <c r="B2530" s="422">
        <v>71923000</v>
      </c>
      <c r="C2530" s="423" t="s">
        <v>377</v>
      </c>
      <c r="D2530" s="45"/>
      <c r="E2530" s="45"/>
      <c r="F2530" s="46"/>
      <c r="G2530" s="59"/>
      <c r="H2530" s="48"/>
      <c r="I2530" s="49"/>
      <c r="J2530" s="423" t="s">
        <v>98</v>
      </c>
      <c r="K2530" s="52">
        <v>10</v>
      </c>
      <c r="L2530" s="409">
        <f t="shared" ref="L2530:L2537" si="982">Q2530</f>
        <v>5598248.6299999999</v>
      </c>
      <c r="M2530" s="409">
        <v>5598248.6299999999</v>
      </c>
      <c r="N2530" s="409"/>
      <c r="O2530" s="409"/>
      <c r="P2530" s="409"/>
      <c r="Q2530" s="451">
        <f t="shared" si="958"/>
        <v>5598248.6299999999</v>
      </c>
    </row>
    <row r="2531" spans="1:17" ht="31.5">
      <c r="A2531" s="420"/>
      <c r="B2531" s="422">
        <v>71923000</v>
      </c>
      <c r="C2531" s="423" t="s">
        <v>377</v>
      </c>
      <c r="D2531" s="45"/>
      <c r="E2531" s="45"/>
      <c r="F2531" s="46"/>
      <c r="G2531" s="59"/>
      <c r="H2531" s="48"/>
      <c r="I2531" s="49"/>
      <c r="J2531" s="423" t="s">
        <v>100</v>
      </c>
      <c r="K2531" s="59">
        <v>21</v>
      </c>
      <c r="L2531" s="88">
        <f>ROUND((L2530)*2.14%,2)</f>
        <v>119802.52</v>
      </c>
      <c r="M2531" s="88">
        <f t="shared" ref="M2531" si="983">L2531</f>
        <v>119802.52</v>
      </c>
      <c r="N2531" s="409"/>
      <c r="O2531" s="409"/>
      <c r="P2531" s="409"/>
      <c r="Q2531" s="451">
        <f t="shared" si="958"/>
        <v>119802.52</v>
      </c>
    </row>
    <row r="2532" spans="1:17" ht="31.5">
      <c r="A2532" s="419">
        <v>2</v>
      </c>
      <c r="B2532" s="422">
        <v>71923000</v>
      </c>
      <c r="C2532" s="423" t="s">
        <v>377</v>
      </c>
      <c r="D2532" s="423" t="s">
        <v>326</v>
      </c>
      <c r="E2532" s="45" t="s">
        <v>54</v>
      </c>
      <c r="F2532" s="46">
        <v>12</v>
      </c>
      <c r="G2532" s="59" t="s">
        <v>38</v>
      </c>
      <c r="H2532" s="453">
        <v>649.29999999999995</v>
      </c>
      <c r="I2532" s="49">
        <v>31</v>
      </c>
      <c r="J2532" s="423" t="s">
        <v>39</v>
      </c>
      <c r="K2532" s="52" t="s">
        <v>2</v>
      </c>
      <c r="L2532" s="409">
        <f>L2533+L2534</f>
        <v>146776</v>
      </c>
      <c r="M2532" s="409">
        <f t="shared" ref="M2532:P2532" si="984">M2533+M2534</f>
        <v>20000</v>
      </c>
      <c r="N2532" s="409">
        <f t="shared" si="984"/>
        <v>0</v>
      </c>
      <c r="O2532" s="409">
        <f t="shared" si="984"/>
        <v>120437.2</v>
      </c>
      <c r="P2532" s="409">
        <f t="shared" si="984"/>
        <v>6338.8</v>
      </c>
      <c r="Q2532" s="451">
        <f t="shared" si="958"/>
        <v>146776</v>
      </c>
    </row>
    <row r="2533" spans="1:17" ht="63">
      <c r="A2533" s="420"/>
      <c r="B2533" s="422">
        <v>71923000</v>
      </c>
      <c r="C2533" s="423" t="s">
        <v>377</v>
      </c>
      <c r="D2533" s="45"/>
      <c r="E2533" s="45"/>
      <c r="F2533" s="46"/>
      <c r="G2533" s="59"/>
      <c r="H2533" s="48"/>
      <c r="I2533" s="49"/>
      <c r="J2533" s="423" t="s">
        <v>48</v>
      </c>
      <c r="K2533" s="52" t="s">
        <v>40</v>
      </c>
      <c r="L2533" s="409">
        <v>126776</v>
      </c>
      <c r="M2533" s="409"/>
      <c r="N2533" s="409"/>
      <c r="O2533" s="403">
        <f>L2533*0.95</f>
        <v>120437.2</v>
      </c>
      <c r="P2533" s="403">
        <f>L2533*0.05</f>
        <v>6338.8</v>
      </c>
      <c r="Q2533" s="451">
        <f t="shared" si="958"/>
        <v>126776</v>
      </c>
    </row>
    <row r="2534" spans="1:17" ht="95.45" customHeight="1">
      <c r="A2534" s="420"/>
      <c r="B2534" s="422">
        <v>71923000</v>
      </c>
      <c r="C2534" s="423" t="s">
        <v>377</v>
      </c>
      <c r="D2534" s="45"/>
      <c r="E2534" s="45"/>
      <c r="F2534" s="46"/>
      <c r="G2534" s="59"/>
      <c r="H2534" s="48"/>
      <c r="I2534" s="49"/>
      <c r="J2534" s="423" t="s">
        <v>352</v>
      </c>
      <c r="K2534" s="67" t="s">
        <v>185</v>
      </c>
      <c r="L2534" s="409">
        <f t="shared" si="982"/>
        <v>20000</v>
      </c>
      <c r="M2534" s="409">
        <v>20000</v>
      </c>
      <c r="N2534" s="409"/>
      <c r="O2534" s="409"/>
      <c r="P2534" s="409"/>
      <c r="Q2534" s="451">
        <f t="shared" si="958"/>
        <v>20000</v>
      </c>
    </row>
    <row r="2535" spans="1:17" ht="31.5">
      <c r="A2535" s="419">
        <v>3</v>
      </c>
      <c r="B2535" s="422">
        <v>71923000</v>
      </c>
      <c r="C2535" s="423" t="s">
        <v>377</v>
      </c>
      <c r="D2535" s="423" t="s">
        <v>326</v>
      </c>
      <c r="E2535" s="45" t="s">
        <v>65</v>
      </c>
      <c r="F2535" s="46">
        <v>18</v>
      </c>
      <c r="G2535" s="59" t="s">
        <v>38</v>
      </c>
      <c r="H2535" s="453">
        <v>2778.8</v>
      </c>
      <c r="I2535" s="49">
        <v>113</v>
      </c>
      <c r="J2535" s="423" t="s">
        <v>39</v>
      </c>
      <c r="K2535" s="52" t="s">
        <v>2</v>
      </c>
      <c r="L2535" s="409">
        <f t="shared" ref="L2535:P2535" si="985">L2536+L2537</f>
        <v>242365.28</v>
      </c>
      <c r="M2535" s="409">
        <f t="shared" si="985"/>
        <v>20000</v>
      </c>
      <c r="N2535" s="409">
        <f t="shared" si="985"/>
        <v>0</v>
      </c>
      <c r="O2535" s="409">
        <f t="shared" si="985"/>
        <v>211247.02</v>
      </c>
      <c r="P2535" s="409">
        <f t="shared" si="985"/>
        <v>11118.26</v>
      </c>
      <c r="Q2535" s="451">
        <f t="shared" si="958"/>
        <v>242365.28</v>
      </c>
    </row>
    <row r="2536" spans="1:17" ht="63">
      <c r="A2536" s="420"/>
      <c r="B2536" s="422">
        <v>71923000</v>
      </c>
      <c r="C2536" s="423" t="s">
        <v>377</v>
      </c>
      <c r="D2536" s="60"/>
      <c r="E2536" s="60"/>
      <c r="F2536" s="46"/>
      <c r="G2536" s="59"/>
      <c r="H2536" s="61"/>
      <c r="I2536" s="49"/>
      <c r="J2536" s="423" t="s">
        <v>48</v>
      </c>
      <c r="K2536" s="52" t="s">
        <v>40</v>
      </c>
      <c r="L2536" s="409">
        <v>222365.28</v>
      </c>
      <c r="M2536" s="409"/>
      <c r="N2536" s="409"/>
      <c r="O2536" s="403">
        <f>ROUND(L2536*0.95,2)</f>
        <v>211247.02</v>
      </c>
      <c r="P2536" s="403">
        <f>ROUND(L2536*0.05,2)</f>
        <v>11118.26</v>
      </c>
      <c r="Q2536" s="451">
        <f t="shared" si="958"/>
        <v>222365.28</v>
      </c>
    </row>
    <row r="2537" spans="1:17" ht="94.15" customHeight="1">
      <c r="A2537" s="421"/>
      <c r="B2537" s="422">
        <v>71923000</v>
      </c>
      <c r="C2537" s="423" t="s">
        <v>377</v>
      </c>
      <c r="D2537" s="60"/>
      <c r="E2537" s="60"/>
      <c r="F2537" s="46"/>
      <c r="G2537" s="59"/>
      <c r="H2537" s="61"/>
      <c r="I2537" s="49"/>
      <c r="J2537" s="423" t="s">
        <v>352</v>
      </c>
      <c r="K2537" s="67" t="s">
        <v>185</v>
      </c>
      <c r="L2537" s="409">
        <f t="shared" si="982"/>
        <v>20000</v>
      </c>
      <c r="M2537" s="409">
        <v>20000</v>
      </c>
      <c r="N2537" s="409"/>
      <c r="O2537" s="409"/>
      <c r="P2537" s="409"/>
      <c r="Q2537" s="451">
        <f t="shared" si="958"/>
        <v>20000</v>
      </c>
    </row>
    <row r="2538" spans="1:17" s="6" customFormat="1" ht="15.75" customHeight="1">
      <c r="A2538" s="492" t="s">
        <v>312</v>
      </c>
      <c r="B2538" s="493"/>
      <c r="C2538" s="493"/>
      <c r="D2538" s="493"/>
      <c r="E2538" s="494"/>
      <c r="F2538" s="49">
        <v>2</v>
      </c>
      <c r="G2538" s="431" t="s">
        <v>2</v>
      </c>
      <c r="H2538" s="63">
        <f>H2540+H2543</f>
        <v>3142.5</v>
      </c>
      <c r="I2538" s="49">
        <f>I2540+I2543</f>
        <v>107</v>
      </c>
      <c r="J2538" s="431" t="s">
        <v>2</v>
      </c>
      <c r="K2538" s="50" t="s">
        <v>2</v>
      </c>
      <c r="L2538" s="63">
        <f t="shared" ref="L2538:P2538" si="986">L2540+L2543</f>
        <v>2099580.65</v>
      </c>
      <c r="M2538" s="63">
        <f t="shared" si="986"/>
        <v>2099580.65</v>
      </c>
      <c r="N2538" s="63">
        <f t="shared" si="986"/>
        <v>0</v>
      </c>
      <c r="O2538" s="63">
        <f>O2540+O2543+O2539</f>
        <v>0</v>
      </c>
      <c r="P2538" s="63">
        <f t="shared" si="986"/>
        <v>0</v>
      </c>
      <c r="Q2538" s="451">
        <f t="shared" si="958"/>
        <v>2099580.65</v>
      </c>
    </row>
    <row r="2539" spans="1:17" s="6" customFormat="1" ht="15.75" customHeight="1">
      <c r="A2539" s="419"/>
      <c r="B2539" s="481" t="s">
        <v>260</v>
      </c>
      <c r="C2539" s="482"/>
      <c r="D2539" s="482"/>
      <c r="E2539" s="482"/>
      <c r="F2539" s="482"/>
      <c r="G2539" s="482"/>
      <c r="H2539" s="482"/>
      <c r="I2539" s="483"/>
      <c r="J2539" s="431" t="s">
        <v>2</v>
      </c>
      <c r="K2539" s="50" t="s">
        <v>2</v>
      </c>
      <c r="L2539" s="403"/>
      <c r="M2539" s="403"/>
      <c r="N2539" s="403"/>
      <c r="O2539" s="418">
        <v>0</v>
      </c>
      <c r="P2539" s="417"/>
      <c r="Q2539" s="451">
        <f t="shared" si="958"/>
        <v>0</v>
      </c>
    </row>
    <row r="2540" spans="1:17" s="6" customFormat="1" ht="15.75" customHeight="1">
      <c r="A2540" s="419">
        <v>1</v>
      </c>
      <c r="B2540" s="44">
        <v>71926000</v>
      </c>
      <c r="C2540" s="45" t="s">
        <v>3</v>
      </c>
      <c r="D2540" s="45" t="s">
        <v>32</v>
      </c>
      <c r="E2540" s="45" t="s">
        <v>53</v>
      </c>
      <c r="F2540" s="46" t="s">
        <v>148</v>
      </c>
      <c r="G2540" s="47" t="s">
        <v>38</v>
      </c>
      <c r="H2540" s="453">
        <v>701.7</v>
      </c>
      <c r="I2540" s="49">
        <v>24</v>
      </c>
      <c r="J2540" s="423" t="s">
        <v>39</v>
      </c>
      <c r="K2540" s="50" t="s">
        <v>2</v>
      </c>
      <c r="L2540" s="409">
        <f>L2541+L2542</f>
        <v>512754.04</v>
      </c>
      <c r="M2540" s="409">
        <f t="shared" ref="M2540:P2540" si="987">M2541+M2542</f>
        <v>512754.04</v>
      </c>
      <c r="N2540" s="409">
        <f t="shared" si="987"/>
        <v>0</v>
      </c>
      <c r="O2540" s="409">
        <f t="shared" si="987"/>
        <v>0</v>
      </c>
      <c r="P2540" s="409">
        <f t="shared" si="987"/>
        <v>0</v>
      </c>
      <c r="Q2540" s="451">
        <f t="shared" si="958"/>
        <v>512754.04</v>
      </c>
    </row>
    <row r="2541" spans="1:17" s="6" customFormat="1" ht="31.5" customHeight="1">
      <c r="A2541" s="420"/>
      <c r="B2541" s="44">
        <v>71926000</v>
      </c>
      <c r="C2541" s="45" t="s">
        <v>3</v>
      </c>
      <c r="D2541" s="97"/>
      <c r="E2541" s="97"/>
      <c r="F2541" s="97"/>
      <c r="G2541" s="97"/>
      <c r="H2541" s="97"/>
      <c r="I2541" s="206"/>
      <c r="J2541" s="423" t="s">
        <v>103</v>
      </c>
      <c r="K2541" s="422" t="s">
        <v>104</v>
      </c>
      <c r="L2541" s="409">
        <v>502011</v>
      </c>
      <c r="M2541" s="409">
        <f>L2541</f>
        <v>502011</v>
      </c>
      <c r="N2541" s="411"/>
      <c r="O2541" s="411"/>
      <c r="P2541" s="411"/>
      <c r="Q2541" s="451">
        <f t="shared" si="958"/>
        <v>502011</v>
      </c>
    </row>
    <row r="2542" spans="1:17" s="6" customFormat="1" ht="15.75" customHeight="1">
      <c r="A2542" s="420"/>
      <c r="B2542" s="44">
        <v>71926000</v>
      </c>
      <c r="C2542" s="45" t="s">
        <v>3</v>
      </c>
      <c r="D2542" s="97"/>
      <c r="E2542" s="97"/>
      <c r="F2542" s="97"/>
      <c r="G2542" s="97"/>
      <c r="H2542" s="97"/>
      <c r="I2542" s="206"/>
      <c r="J2542" s="423" t="s">
        <v>100</v>
      </c>
      <c r="K2542" s="51" t="s">
        <v>181</v>
      </c>
      <c r="L2542" s="88">
        <f>ROUND((L2541)*2.14%,2)</f>
        <v>10743.04</v>
      </c>
      <c r="M2542" s="88">
        <f t="shared" ref="M2542" si="988">L2542</f>
        <v>10743.04</v>
      </c>
      <c r="N2542" s="411"/>
      <c r="O2542" s="411"/>
      <c r="P2542" s="411"/>
      <c r="Q2542" s="451">
        <f t="shared" si="958"/>
        <v>10743.04</v>
      </c>
    </row>
    <row r="2543" spans="1:17" s="6" customFormat="1" ht="15.75" customHeight="1">
      <c r="A2543" s="419">
        <v>2</v>
      </c>
      <c r="B2543" s="44">
        <v>71926000</v>
      </c>
      <c r="C2543" s="45" t="s">
        <v>3</v>
      </c>
      <c r="D2543" s="45" t="s">
        <v>32</v>
      </c>
      <c r="E2543" s="45" t="s">
        <v>53</v>
      </c>
      <c r="F2543" s="46">
        <v>5</v>
      </c>
      <c r="G2543" s="47" t="s">
        <v>38</v>
      </c>
      <c r="H2543" s="453">
        <v>2440.8000000000002</v>
      </c>
      <c r="I2543" s="49">
        <v>83</v>
      </c>
      <c r="J2543" s="423" t="s">
        <v>39</v>
      </c>
      <c r="K2543" s="50" t="s">
        <v>2</v>
      </c>
      <c r="L2543" s="409">
        <f>L2544+L2545</f>
        <v>1586826.61</v>
      </c>
      <c r="M2543" s="409">
        <f t="shared" ref="M2543:P2543" si="989">M2544+M2545</f>
        <v>1586826.61</v>
      </c>
      <c r="N2543" s="409">
        <f t="shared" si="989"/>
        <v>0</v>
      </c>
      <c r="O2543" s="409">
        <f t="shared" si="989"/>
        <v>0</v>
      </c>
      <c r="P2543" s="409">
        <f t="shared" si="989"/>
        <v>0</v>
      </c>
      <c r="Q2543" s="451">
        <f t="shared" si="958"/>
        <v>1586826.61</v>
      </c>
    </row>
    <row r="2544" spans="1:17" s="6" customFormat="1" ht="31.5" customHeight="1">
      <c r="A2544" s="420"/>
      <c r="B2544" s="44">
        <v>71926000</v>
      </c>
      <c r="C2544" s="45" t="s">
        <v>3</v>
      </c>
      <c r="D2544" s="45"/>
      <c r="E2544" s="45"/>
      <c r="F2544" s="46"/>
      <c r="G2544" s="47"/>
      <c r="H2544" s="48"/>
      <c r="I2544" s="111"/>
      <c r="J2544" s="423" t="s">
        <v>103</v>
      </c>
      <c r="K2544" s="422" t="s">
        <v>104</v>
      </c>
      <c r="L2544" s="409">
        <v>1553580</v>
      </c>
      <c r="M2544" s="409">
        <f>L2544</f>
        <v>1553580</v>
      </c>
      <c r="N2544" s="411"/>
      <c r="O2544" s="411"/>
      <c r="P2544" s="411"/>
      <c r="Q2544" s="451">
        <f t="shared" si="958"/>
        <v>1553580</v>
      </c>
    </row>
    <row r="2545" spans="1:17" s="6" customFormat="1" ht="15.75" customHeight="1">
      <c r="A2545" s="421"/>
      <c r="B2545" s="44">
        <v>71926000</v>
      </c>
      <c r="C2545" s="45" t="s">
        <v>3</v>
      </c>
      <c r="D2545" s="45"/>
      <c r="E2545" s="45"/>
      <c r="F2545" s="46"/>
      <c r="G2545" s="47"/>
      <c r="H2545" s="48"/>
      <c r="I2545" s="111"/>
      <c r="J2545" s="423" t="s">
        <v>100</v>
      </c>
      <c r="K2545" s="51" t="s">
        <v>181</v>
      </c>
      <c r="L2545" s="88">
        <f>ROUND((L2544)*2.14%,2)</f>
        <v>33246.61</v>
      </c>
      <c r="M2545" s="88">
        <f t="shared" ref="M2545" si="990">L2545</f>
        <v>33246.61</v>
      </c>
      <c r="N2545" s="411"/>
      <c r="O2545" s="411"/>
      <c r="P2545" s="411"/>
      <c r="Q2545" s="451">
        <f t="shared" si="958"/>
        <v>33246.61</v>
      </c>
    </row>
    <row r="2546" spans="1:17" ht="15.75" customHeight="1">
      <c r="A2546" s="481" t="s">
        <v>313</v>
      </c>
      <c r="B2546" s="482"/>
      <c r="C2546" s="482"/>
      <c r="D2546" s="482"/>
      <c r="E2546" s="483"/>
      <c r="F2546" s="49">
        <v>3</v>
      </c>
      <c r="G2546" s="431" t="s">
        <v>2</v>
      </c>
      <c r="H2546" s="63">
        <f>H2548+H2555+H2558</f>
        <v>3331.8</v>
      </c>
      <c r="I2546" s="49">
        <f>I2548+I2555+I2558</f>
        <v>152</v>
      </c>
      <c r="J2546" s="431" t="s">
        <v>2</v>
      </c>
      <c r="K2546" s="50" t="s">
        <v>2</v>
      </c>
      <c r="L2546" s="63">
        <f>L2548+L2555+L2558</f>
        <v>8399642.7300000004</v>
      </c>
      <c r="M2546" s="63">
        <f t="shared" ref="M2546:P2546" si="991">M2548+M2555+M2558</f>
        <v>8099642.7300000004</v>
      </c>
      <c r="N2546" s="63">
        <f t="shared" si="991"/>
        <v>0</v>
      </c>
      <c r="O2546" s="63">
        <f>O2548+O2555+O2558+O2547</f>
        <v>290000</v>
      </c>
      <c r="P2546" s="63">
        <f t="shared" si="991"/>
        <v>15000</v>
      </c>
      <c r="Q2546" s="451">
        <f t="shared" si="958"/>
        <v>8404642.7300000004</v>
      </c>
    </row>
    <row r="2547" spans="1:17" s="6" customFormat="1" ht="15.75" customHeight="1">
      <c r="A2547" s="419"/>
      <c r="B2547" s="481" t="s">
        <v>259</v>
      </c>
      <c r="C2547" s="482"/>
      <c r="D2547" s="482"/>
      <c r="E2547" s="482"/>
      <c r="F2547" s="482"/>
      <c r="G2547" s="482"/>
      <c r="H2547" s="482"/>
      <c r="I2547" s="483"/>
      <c r="J2547" s="431" t="s">
        <v>2</v>
      </c>
      <c r="K2547" s="50" t="s">
        <v>2</v>
      </c>
      <c r="L2547" s="403"/>
      <c r="M2547" s="403"/>
      <c r="N2547" s="403"/>
      <c r="O2547" s="418">
        <v>5000</v>
      </c>
      <c r="P2547" s="417"/>
      <c r="Q2547" s="451">
        <f t="shared" ref="Q2547" si="992">M2547+N2547+O2547+P2547</f>
        <v>5000</v>
      </c>
    </row>
    <row r="2548" spans="1:17" ht="15.75" customHeight="1">
      <c r="A2548" s="474">
        <v>1</v>
      </c>
      <c r="B2548" s="422">
        <v>71928000</v>
      </c>
      <c r="C2548" s="72" t="s">
        <v>1</v>
      </c>
      <c r="D2548" s="72" t="s">
        <v>325</v>
      </c>
      <c r="E2548" s="72" t="s">
        <v>286</v>
      </c>
      <c r="F2548" s="84">
        <v>5</v>
      </c>
      <c r="G2548" s="422" t="s">
        <v>38</v>
      </c>
      <c r="H2548" s="88">
        <v>683.6</v>
      </c>
      <c r="I2548" s="84">
        <v>46</v>
      </c>
      <c r="J2548" s="423" t="s">
        <v>39</v>
      </c>
      <c r="K2548" s="422" t="s">
        <v>2</v>
      </c>
      <c r="L2548" s="88">
        <f t="shared" ref="L2548:P2548" si="993">SUM(L2549:L2554)</f>
        <v>4830294.57</v>
      </c>
      <c r="M2548" s="88">
        <f t="shared" si="993"/>
        <v>4830294.57</v>
      </c>
      <c r="N2548" s="88">
        <f t="shared" si="993"/>
        <v>0</v>
      </c>
      <c r="O2548" s="88">
        <f t="shared" si="993"/>
        <v>0</v>
      </c>
      <c r="P2548" s="88">
        <f t="shared" si="993"/>
        <v>0</v>
      </c>
      <c r="Q2548" s="451">
        <f t="shared" si="958"/>
        <v>4830294.57</v>
      </c>
    </row>
    <row r="2549" spans="1:17" ht="15.75" customHeight="1">
      <c r="A2549" s="475"/>
      <c r="B2549" s="422">
        <v>71928000</v>
      </c>
      <c r="C2549" s="72" t="s">
        <v>1</v>
      </c>
      <c r="D2549" s="72"/>
      <c r="E2549" s="72"/>
      <c r="F2549" s="84"/>
      <c r="G2549" s="422"/>
      <c r="H2549" s="66"/>
      <c r="I2549" s="84"/>
      <c r="J2549" s="423" t="s">
        <v>101</v>
      </c>
      <c r="K2549" s="67" t="s">
        <v>102</v>
      </c>
      <c r="L2549" s="88">
        <v>2405390</v>
      </c>
      <c r="M2549" s="403">
        <f t="shared" ref="M2549:M2554" si="994">L2549</f>
        <v>2405390</v>
      </c>
      <c r="N2549" s="88"/>
      <c r="O2549" s="88"/>
      <c r="P2549" s="88"/>
      <c r="Q2549" s="451">
        <f t="shared" si="958"/>
        <v>2405390</v>
      </c>
    </row>
    <row r="2550" spans="1:17" ht="31.5" customHeight="1">
      <c r="A2550" s="428"/>
      <c r="B2550" s="422">
        <v>71928000</v>
      </c>
      <c r="C2550" s="72" t="s">
        <v>1</v>
      </c>
      <c r="D2550" s="72"/>
      <c r="E2550" s="72"/>
      <c r="F2550" s="88"/>
      <c r="G2550" s="422"/>
      <c r="H2550" s="85"/>
      <c r="I2550" s="84"/>
      <c r="J2550" s="423" t="s">
        <v>105</v>
      </c>
      <c r="K2550" s="67" t="s">
        <v>106</v>
      </c>
      <c r="L2550" s="88">
        <v>222500</v>
      </c>
      <c r="M2550" s="403">
        <f t="shared" si="994"/>
        <v>222500</v>
      </c>
      <c r="N2550" s="88"/>
      <c r="O2550" s="88"/>
      <c r="P2550" s="88"/>
      <c r="Q2550" s="451">
        <f t="shared" si="958"/>
        <v>222500</v>
      </c>
    </row>
    <row r="2551" spans="1:17" ht="31.5" customHeight="1">
      <c r="A2551" s="428"/>
      <c r="B2551" s="422">
        <v>71928000</v>
      </c>
      <c r="C2551" s="72" t="s">
        <v>1</v>
      </c>
      <c r="D2551" s="72"/>
      <c r="E2551" s="72"/>
      <c r="F2551" s="88"/>
      <c r="G2551" s="422"/>
      <c r="H2551" s="85"/>
      <c r="I2551" s="84"/>
      <c r="J2551" s="423" t="s">
        <v>112</v>
      </c>
      <c r="K2551" s="67" t="s">
        <v>113</v>
      </c>
      <c r="L2551" s="88">
        <v>1259880</v>
      </c>
      <c r="M2551" s="403">
        <f t="shared" si="994"/>
        <v>1259880</v>
      </c>
      <c r="N2551" s="88"/>
      <c r="O2551" s="88"/>
      <c r="P2551" s="88"/>
      <c r="Q2551" s="451">
        <f t="shared" si="958"/>
        <v>1259880</v>
      </c>
    </row>
    <row r="2552" spans="1:17" ht="31.5" customHeight="1">
      <c r="A2552" s="428"/>
      <c r="B2552" s="422">
        <v>71928000</v>
      </c>
      <c r="C2552" s="72" t="s">
        <v>1</v>
      </c>
      <c r="D2552" s="72"/>
      <c r="E2552" s="72"/>
      <c r="F2552" s="88"/>
      <c r="G2552" s="422"/>
      <c r="H2552" s="85"/>
      <c r="I2552" s="84"/>
      <c r="J2552" s="423" t="s">
        <v>103</v>
      </c>
      <c r="K2552" s="122" t="s">
        <v>104</v>
      </c>
      <c r="L2552" s="88">
        <v>757490</v>
      </c>
      <c r="M2552" s="403">
        <f t="shared" si="994"/>
        <v>757490</v>
      </c>
      <c r="N2552" s="88"/>
      <c r="O2552" s="88"/>
      <c r="P2552" s="88"/>
      <c r="Q2552" s="451">
        <f t="shared" si="958"/>
        <v>757490</v>
      </c>
    </row>
    <row r="2553" spans="1:17" ht="31.5" customHeight="1">
      <c r="A2553" s="428"/>
      <c r="B2553" s="422">
        <v>71928000</v>
      </c>
      <c r="C2553" s="72" t="s">
        <v>1</v>
      </c>
      <c r="D2553" s="72"/>
      <c r="E2553" s="72"/>
      <c r="F2553" s="88"/>
      <c r="G2553" s="422"/>
      <c r="H2553" s="85"/>
      <c r="I2553" s="84"/>
      <c r="J2553" s="423" t="s">
        <v>107</v>
      </c>
      <c r="K2553" s="67" t="s">
        <v>108</v>
      </c>
      <c r="L2553" s="88">
        <v>83832</v>
      </c>
      <c r="M2553" s="403">
        <v>83832</v>
      </c>
      <c r="N2553" s="88"/>
      <c r="O2553" s="88"/>
      <c r="P2553" s="88"/>
      <c r="Q2553" s="451">
        <f t="shared" ref="Q2553:Q2561" si="995">M2553+N2553+O2553+P2553</f>
        <v>83832</v>
      </c>
    </row>
    <row r="2554" spans="1:17" ht="15.75" customHeight="1">
      <c r="A2554" s="429"/>
      <c r="B2554" s="422">
        <v>71928000</v>
      </c>
      <c r="C2554" s="72" t="s">
        <v>1</v>
      </c>
      <c r="D2554" s="72"/>
      <c r="E2554" s="72"/>
      <c r="F2554" s="88"/>
      <c r="G2554" s="422"/>
      <c r="H2554" s="85"/>
      <c r="I2554" s="84"/>
      <c r="J2554" s="423" t="s">
        <v>100</v>
      </c>
      <c r="K2554" s="422">
        <v>21</v>
      </c>
      <c r="L2554" s="88">
        <f>ROUND((L2549+L2550+L2551+L2552+L2553)*0.0214,2)</f>
        <v>101202.57</v>
      </c>
      <c r="M2554" s="403">
        <f t="shared" si="994"/>
        <v>101202.57</v>
      </c>
      <c r="N2554" s="88"/>
      <c r="O2554" s="88"/>
      <c r="P2554" s="88"/>
      <c r="Q2554" s="451">
        <f t="shared" si="995"/>
        <v>101202.57</v>
      </c>
    </row>
    <row r="2555" spans="1:17" ht="15.75" customHeight="1">
      <c r="A2555" s="427">
        <v>2</v>
      </c>
      <c r="B2555" s="422">
        <v>71928000</v>
      </c>
      <c r="C2555" s="72" t="s">
        <v>1</v>
      </c>
      <c r="D2555" s="72" t="s">
        <v>0</v>
      </c>
      <c r="E2555" s="72" t="s">
        <v>96</v>
      </c>
      <c r="F2555" s="422">
        <v>19</v>
      </c>
      <c r="G2555" s="422" t="s">
        <v>38</v>
      </c>
      <c r="H2555" s="88">
        <v>691.7</v>
      </c>
      <c r="I2555" s="84">
        <v>34</v>
      </c>
      <c r="J2555" s="423" t="s">
        <v>39</v>
      </c>
      <c r="K2555" s="422" t="s">
        <v>2</v>
      </c>
      <c r="L2555" s="88">
        <f>L2556+L2557</f>
        <v>320000</v>
      </c>
      <c r="M2555" s="88">
        <f t="shared" ref="M2555:P2555" si="996">M2556+M2557</f>
        <v>20000</v>
      </c>
      <c r="N2555" s="88">
        <f t="shared" si="996"/>
        <v>0</v>
      </c>
      <c r="O2555" s="88">
        <f t="shared" si="996"/>
        <v>285000</v>
      </c>
      <c r="P2555" s="88">
        <f t="shared" si="996"/>
        <v>15000</v>
      </c>
      <c r="Q2555" s="451">
        <f t="shared" si="995"/>
        <v>320000</v>
      </c>
    </row>
    <row r="2556" spans="1:17" ht="51.75" customHeight="1">
      <c r="A2556" s="428"/>
      <c r="B2556" s="422">
        <v>71928000</v>
      </c>
      <c r="C2556" s="72" t="s">
        <v>1</v>
      </c>
      <c r="D2556" s="72"/>
      <c r="E2556" s="72"/>
      <c r="F2556" s="422"/>
      <c r="G2556" s="422"/>
      <c r="H2556" s="85"/>
      <c r="I2556" s="84"/>
      <c r="J2556" s="423" t="s">
        <v>48</v>
      </c>
      <c r="K2556" s="52" t="s">
        <v>40</v>
      </c>
      <c r="L2556" s="403">
        <v>300000</v>
      </c>
      <c r="M2556" s="403">
        <v>0</v>
      </c>
      <c r="N2556" s="403">
        <v>0</v>
      </c>
      <c r="O2556" s="403">
        <f>L2556*0.95</f>
        <v>285000</v>
      </c>
      <c r="P2556" s="403">
        <f>L2556*0.05</f>
        <v>15000</v>
      </c>
      <c r="Q2556" s="451">
        <f t="shared" si="995"/>
        <v>300000</v>
      </c>
    </row>
    <row r="2557" spans="1:17" ht="110.25">
      <c r="A2557" s="429"/>
      <c r="B2557" s="422">
        <v>71928000</v>
      </c>
      <c r="C2557" s="72" t="s">
        <v>1</v>
      </c>
      <c r="D2557" s="72"/>
      <c r="E2557" s="72"/>
      <c r="F2557" s="88"/>
      <c r="G2557" s="422"/>
      <c r="H2557" s="85"/>
      <c r="I2557" s="84"/>
      <c r="J2557" s="423" t="s">
        <v>352</v>
      </c>
      <c r="K2557" s="67" t="s">
        <v>185</v>
      </c>
      <c r="L2557" s="88">
        <v>20000</v>
      </c>
      <c r="M2557" s="403">
        <f t="shared" ref="M2557" si="997">L2557</f>
        <v>20000</v>
      </c>
      <c r="N2557" s="403"/>
      <c r="O2557" s="403"/>
      <c r="P2557" s="403"/>
      <c r="Q2557" s="451">
        <f t="shared" si="995"/>
        <v>20000</v>
      </c>
    </row>
    <row r="2558" spans="1:17" ht="15.75" customHeight="1">
      <c r="A2558" s="427">
        <v>3</v>
      </c>
      <c r="B2558" s="422">
        <v>71928000</v>
      </c>
      <c r="C2558" s="72" t="s">
        <v>1</v>
      </c>
      <c r="D2558" s="72" t="s">
        <v>0</v>
      </c>
      <c r="E2558" s="96" t="s">
        <v>67</v>
      </c>
      <c r="F2558" s="84" t="s">
        <v>109</v>
      </c>
      <c r="G2558" s="422" t="s">
        <v>38</v>
      </c>
      <c r="H2558" s="88">
        <v>1956.5</v>
      </c>
      <c r="I2558" s="84">
        <v>72</v>
      </c>
      <c r="J2558" s="423" t="s">
        <v>39</v>
      </c>
      <c r="K2558" s="422" t="s">
        <v>2</v>
      </c>
      <c r="L2558" s="88">
        <f>SUM(L2559:L2561)</f>
        <v>3249348.16</v>
      </c>
      <c r="M2558" s="88">
        <f t="shared" ref="M2558:P2558" si="998">SUM(M2559:M2561)</f>
        <v>3249348.16</v>
      </c>
      <c r="N2558" s="88">
        <f t="shared" si="998"/>
        <v>0</v>
      </c>
      <c r="O2558" s="88">
        <f t="shared" si="998"/>
        <v>0</v>
      </c>
      <c r="P2558" s="88">
        <f t="shared" si="998"/>
        <v>0</v>
      </c>
      <c r="Q2558" s="451">
        <f t="shared" si="995"/>
        <v>3249348.16</v>
      </c>
    </row>
    <row r="2559" spans="1:17" ht="31.5" customHeight="1">
      <c r="A2559" s="428"/>
      <c r="B2559" s="156">
        <v>71928000</v>
      </c>
      <c r="C2559" s="157" t="s">
        <v>1</v>
      </c>
      <c r="D2559" s="70"/>
      <c r="E2559" s="70"/>
      <c r="F2559" s="71"/>
      <c r="G2559" s="86"/>
      <c r="H2559" s="87"/>
      <c r="I2559" s="121"/>
      <c r="J2559" s="423" t="s">
        <v>105</v>
      </c>
      <c r="K2559" s="67" t="s">
        <v>106</v>
      </c>
      <c r="L2559" s="88">
        <v>324310</v>
      </c>
      <c r="M2559" s="88">
        <v>324310</v>
      </c>
      <c r="N2559" s="88">
        <v>0</v>
      </c>
      <c r="O2559" s="88">
        <v>0</v>
      </c>
      <c r="P2559" s="88">
        <v>0</v>
      </c>
      <c r="Q2559" s="451">
        <f t="shared" si="995"/>
        <v>324310</v>
      </c>
    </row>
    <row r="2560" spans="1:17" ht="31.5" customHeight="1">
      <c r="A2560" s="428"/>
      <c r="B2560" s="113">
        <v>71928000</v>
      </c>
      <c r="C2560" s="72" t="s">
        <v>1</v>
      </c>
      <c r="D2560" s="72"/>
      <c r="E2560" s="72"/>
      <c r="F2560" s="84"/>
      <c r="G2560" s="422"/>
      <c r="H2560" s="85"/>
      <c r="I2560" s="84"/>
      <c r="J2560" s="423" t="s">
        <v>112</v>
      </c>
      <c r="K2560" s="67" t="s">
        <v>113</v>
      </c>
      <c r="L2560" s="88">
        <v>2856959</v>
      </c>
      <c r="M2560" s="88">
        <v>2856959</v>
      </c>
      <c r="N2560" s="88">
        <v>0</v>
      </c>
      <c r="O2560" s="88">
        <v>0</v>
      </c>
      <c r="P2560" s="88">
        <v>0</v>
      </c>
      <c r="Q2560" s="451">
        <f t="shared" si="995"/>
        <v>2856959</v>
      </c>
    </row>
    <row r="2561" spans="1:17" ht="15.75" customHeight="1">
      <c r="A2561" s="429"/>
      <c r="B2561" s="113">
        <v>71928000</v>
      </c>
      <c r="C2561" s="72" t="s">
        <v>1</v>
      </c>
      <c r="D2561" s="72"/>
      <c r="E2561" s="72"/>
      <c r="F2561" s="88"/>
      <c r="G2561" s="422"/>
      <c r="H2561" s="85"/>
      <c r="I2561" s="84"/>
      <c r="J2561" s="423" t="s">
        <v>100</v>
      </c>
      <c r="K2561" s="422">
        <v>21</v>
      </c>
      <c r="L2561" s="88">
        <f>ROUND((L2560+L2559)*0.0214,2)</f>
        <v>68079.16</v>
      </c>
      <c r="M2561" s="403">
        <f t="shared" ref="M2561" si="999">L2561</f>
        <v>68079.16</v>
      </c>
      <c r="N2561" s="88"/>
      <c r="O2561" s="88"/>
      <c r="P2561" s="88"/>
      <c r="Q2561" s="451">
        <f t="shared" si="995"/>
        <v>68079.16</v>
      </c>
    </row>
    <row r="2562" spans="1:17" ht="35.25" customHeight="1">
      <c r="A2562" s="154"/>
      <c r="B2562" s="491" t="s">
        <v>403</v>
      </c>
      <c r="C2562" s="491"/>
      <c r="D2562" s="491"/>
      <c r="E2562" s="491"/>
      <c r="F2562" s="491"/>
      <c r="G2562" s="491"/>
      <c r="H2562" s="491"/>
      <c r="I2562" s="491"/>
      <c r="J2562" s="491"/>
      <c r="K2562" s="491"/>
      <c r="L2562" s="491"/>
      <c r="M2562" s="201"/>
      <c r="N2562" s="201"/>
      <c r="O2562" s="201"/>
      <c r="P2562" s="201"/>
      <c r="Q2562" s="158"/>
    </row>
    <row r="2563" spans="1:17" ht="46.5" customHeight="1">
      <c r="B2563" s="487" t="s">
        <v>404</v>
      </c>
      <c r="C2563" s="487"/>
      <c r="D2563" s="487"/>
      <c r="E2563" s="487"/>
      <c r="F2563" s="487"/>
      <c r="G2563" s="487"/>
      <c r="H2563" s="487"/>
      <c r="I2563" s="487"/>
      <c r="J2563" s="487"/>
      <c r="K2563" s="487"/>
      <c r="L2563" s="487"/>
      <c r="Q2563" s="212" t="s">
        <v>350</v>
      </c>
    </row>
    <row r="2564" spans="1:17" ht="26.25">
      <c r="Q2564" s="158"/>
    </row>
  </sheetData>
  <mergeCells count="683">
    <mergeCell ref="B786:I786"/>
    <mergeCell ref="A1040:A1042"/>
    <mergeCell ref="A1015:A1017"/>
    <mergeCell ref="A1018:A1020"/>
    <mergeCell ref="A1021:A1023"/>
    <mergeCell ref="A1024:A1026"/>
    <mergeCell ref="A976:A978"/>
    <mergeCell ref="A764:A766"/>
    <mergeCell ref="A1012:A1014"/>
    <mergeCell ref="A1003:A1008"/>
    <mergeCell ref="A1029:A1033"/>
    <mergeCell ref="A1034:A1039"/>
    <mergeCell ref="A779:A781"/>
    <mergeCell ref="A782:A784"/>
    <mergeCell ref="A871:E871"/>
    <mergeCell ref="A919:A922"/>
    <mergeCell ref="E12:F12"/>
    <mergeCell ref="E13:G13"/>
    <mergeCell ref="E14:G14"/>
    <mergeCell ref="E15:G15"/>
    <mergeCell ref="E16:G16"/>
    <mergeCell ref="E17:G17"/>
    <mergeCell ref="E18:G18"/>
    <mergeCell ref="A901:E901"/>
    <mergeCell ref="B872:I872"/>
    <mergeCell ref="A260:A262"/>
    <mergeCell ref="A336:A338"/>
    <mergeCell ref="A720:A722"/>
    <mergeCell ref="A723:A725"/>
    <mergeCell ref="A726:A728"/>
    <mergeCell ref="A629:A631"/>
    <mergeCell ref="A632:A634"/>
    <mergeCell ref="A635:A637"/>
    <mergeCell ref="A638:A640"/>
    <mergeCell ref="A511:A515"/>
    <mergeCell ref="A516:A520"/>
    <mergeCell ref="A453:A455"/>
    <mergeCell ref="A411:A413"/>
    <mergeCell ref="A414:A416"/>
    <mergeCell ref="A417:A419"/>
    <mergeCell ref="N12:O12"/>
    <mergeCell ref="N13:P13"/>
    <mergeCell ref="N14:P14"/>
    <mergeCell ref="N15:P15"/>
    <mergeCell ref="N16:P16"/>
    <mergeCell ref="N17:P17"/>
    <mergeCell ref="N18:P18"/>
    <mergeCell ref="A388:A392"/>
    <mergeCell ref="A429:A431"/>
    <mergeCell ref="A126:A128"/>
    <mergeCell ref="A129:A131"/>
    <mergeCell ref="A135:A137"/>
    <mergeCell ref="A138:A140"/>
    <mergeCell ref="A141:A143"/>
    <mergeCell ref="A144:A146"/>
    <mergeCell ref="A147:A148"/>
    <mergeCell ref="A149:A151"/>
    <mergeCell ref="A32:E32"/>
    <mergeCell ref="A47:A49"/>
    <mergeCell ref="A50:A52"/>
    <mergeCell ref="A53:A55"/>
    <mergeCell ref="A33:I33"/>
    <mergeCell ref="A70:A73"/>
    <mergeCell ref="A74:A76"/>
    <mergeCell ref="B502:I502"/>
    <mergeCell ref="A248:A250"/>
    <mergeCell ref="A251:A253"/>
    <mergeCell ref="A385:A387"/>
    <mergeCell ref="A356:A358"/>
    <mergeCell ref="A263:E263"/>
    <mergeCell ref="A495:A497"/>
    <mergeCell ref="A444:A446"/>
    <mergeCell ref="A304:A306"/>
    <mergeCell ref="A374:A376"/>
    <mergeCell ref="A281:A283"/>
    <mergeCell ref="A284:A287"/>
    <mergeCell ref="A288:A290"/>
    <mergeCell ref="A486:A488"/>
    <mergeCell ref="A492:A494"/>
    <mergeCell ref="A275:A277"/>
    <mergeCell ref="A278:A280"/>
    <mergeCell ref="A339:A342"/>
    <mergeCell ref="A343:A346"/>
    <mergeCell ref="A347:A349"/>
    <mergeCell ref="A264:I264"/>
    <mergeCell ref="A363:A366"/>
    <mergeCell ref="A367:A370"/>
    <mergeCell ref="A456:A458"/>
    <mergeCell ref="B1872:I1872"/>
    <mergeCell ref="A1814:A1819"/>
    <mergeCell ref="A132:A134"/>
    <mergeCell ref="A884:A888"/>
    <mergeCell ref="A163:A165"/>
    <mergeCell ref="A611:A613"/>
    <mergeCell ref="A1619:A1621"/>
    <mergeCell ref="A1622:A1624"/>
    <mergeCell ref="A1558:A1560"/>
    <mergeCell ref="A1786:A1788"/>
    <mergeCell ref="A1754:E1754"/>
    <mergeCell ref="A1631:E1631"/>
    <mergeCell ref="B1632:I1632"/>
    <mergeCell ref="B1741:I1741"/>
    <mergeCell ref="A1727:E1727"/>
    <mergeCell ref="B1728:I1728"/>
    <mergeCell ref="A1732:A1734"/>
    <mergeCell ref="A1380:A1387"/>
    <mergeCell ref="A1344:A1347"/>
    <mergeCell ref="A1546:A1548"/>
    <mergeCell ref="A1324:A1328"/>
    <mergeCell ref="A1329:A1333"/>
    <mergeCell ref="A1404:A1411"/>
    <mergeCell ref="A1412:A1416"/>
    <mergeCell ref="A1451:A1453"/>
    <mergeCell ref="A1454:A1456"/>
    <mergeCell ref="A1499:A1501"/>
    <mergeCell ref="A1483:A1485"/>
    <mergeCell ref="A1439:A1441"/>
    <mergeCell ref="A1442:A1444"/>
    <mergeCell ref="A1445:A1447"/>
    <mergeCell ref="A1371:A1379"/>
    <mergeCell ref="A1433:A1435"/>
    <mergeCell ref="A1427:A1429"/>
    <mergeCell ref="A1542:A1545"/>
    <mergeCell ref="A1539:A1541"/>
    <mergeCell ref="A1457:A1459"/>
    <mergeCell ref="A1502:A1504"/>
    <mergeCell ref="A1471:A1473"/>
    <mergeCell ref="A1523:A1527"/>
    <mergeCell ref="A1495:A1498"/>
    <mergeCell ref="A1460:A1462"/>
    <mergeCell ref="A1474:A1476"/>
    <mergeCell ref="A1477:A1479"/>
    <mergeCell ref="A1480:A1482"/>
    <mergeCell ref="A1862:A1864"/>
    <mergeCell ref="A1949:A1952"/>
    <mergeCell ref="A1953:A1956"/>
    <mergeCell ref="A1957:A1960"/>
    <mergeCell ref="A1961:A1964"/>
    <mergeCell ref="A1865:A1867"/>
    <mergeCell ref="A1830:A1832"/>
    <mergeCell ref="A1923:A1926"/>
    <mergeCell ref="A1878:A1881"/>
    <mergeCell ref="A1882:A1883"/>
    <mergeCell ref="A1873:A1877"/>
    <mergeCell ref="A1884:A1889"/>
    <mergeCell ref="A1871:E1871"/>
    <mergeCell ref="A1868:A1870"/>
    <mergeCell ref="B1897:I1897"/>
    <mergeCell ref="A1913:A1918"/>
    <mergeCell ref="A1935:A1937"/>
    <mergeCell ref="A1943:A1945"/>
    <mergeCell ref="A1946:A1948"/>
    <mergeCell ref="A1927:A1930"/>
    <mergeCell ref="A1931:A1934"/>
    <mergeCell ref="A1896:E1896"/>
    <mergeCell ref="A1904:A1906"/>
    <mergeCell ref="A1907:A1909"/>
    <mergeCell ref="A1275:A1277"/>
    <mergeCell ref="A1284:A1286"/>
    <mergeCell ref="A1305:A1307"/>
    <mergeCell ref="A1290:A1292"/>
    <mergeCell ref="A1293:A1295"/>
    <mergeCell ref="A1296:A1298"/>
    <mergeCell ref="A1299:A1301"/>
    <mergeCell ref="A1302:A1304"/>
    <mergeCell ref="A2273:A2275"/>
    <mergeCell ref="A2127:A2135"/>
    <mergeCell ref="A2136:A2143"/>
    <mergeCell ref="A2144:A2152"/>
    <mergeCell ref="A2035:A2037"/>
    <mergeCell ref="A2038:A2040"/>
    <mergeCell ref="A2041:A2043"/>
    <mergeCell ref="A1980:A1983"/>
    <mergeCell ref="A2023:A2025"/>
    <mergeCell ref="A2080:A2082"/>
    <mergeCell ref="A2083:A2085"/>
    <mergeCell ref="A2086:A2088"/>
    <mergeCell ref="A2089:A2091"/>
    <mergeCell ref="A2092:A2094"/>
    <mergeCell ref="A2095:A2097"/>
    <mergeCell ref="A2065:A2067"/>
    <mergeCell ref="A1334:A1338"/>
    <mergeCell ref="A1361:A1365"/>
    <mergeCell ref="A1339:A1343"/>
    <mergeCell ref="A1348:A1352"/>
    <mergeCell ref="A1211:A1215"/>
    <mergeCell ref="A1219:A1222"/>
    <mergeCell ref="A1266:A1268"/>
    <mergeCell ref="A1188:A1190"/>
    <mergeCell ref="A1191:A1193"/>
    <mergeCell ref="A1194:A1196"/>
    <mergeCell ref="A1272:A1274"/>
    <mergeCell ref="A1200:A1204"/>
    <mergeCell ref="A1197:A1199"/>
    <mergeCell ref="A1251:A1253"/>
    <mergeCell ref="A1245:A1247"/>
    <mergeCell ref="A1248:A1250"/>
    <mergeCell ref="A1227:A1229"/>
    <mergeCell ref="A1269:A1271"/>
    <mergeCell ref="A1230:A1232"/>
    <mergeCell ref="A1254:A1256"/>
    <mergeCell ref="A1257:A1259"/>
    <mergeCell ref="A1260:A1262"/>
    <mergeCell ref="A1263:A1265"/>
    <mergeCell ref="A1287:A1289"/>
    <mergeCell ref="A1057:A1062"/>
    <mergeCell ref="A1065:A1066"/>
    <mergeCell ref="A961:A963"/>
    <mergeCell ref="A902:E902"/>
    <mergeCell ref="A876:E876"/>
    <mergeCell ref="A1052:A1056"/>
    <mergeCell ref="A1027:E1027"/>
    <mergeCell ref="A949:A953"/>
    <mergeCell ref="A1063:A1064"/>
    <mergeCell ref="A892:E892"/>
    <mergeCell ref="A954:A957"/>
    <mergeCell ref="A964:A966"/>
    <mergeCell ref="A991:A994"/>
    <mergeCell ref="A1009:A1011"/>
    <mergeCell ref="B1051:I1051"/>
    <mergeCell ref="A1050:E1050"/>
    <mergeCell ref="B1028:I1028"/>
    <mergeCell ref="A967:A969"/>
    <mergeCell ref="A931:A938"/>
    <mergeCell ref="A923:A930"/>
    <mergeCell ref="A970:E970"/>
    <mergeCell ref="B903:I903"/>
    <mergeCell ref="A912:A918"/>
    <mergeCell ref="A1043:A1046"/>
    <mergeCell ref="A242:A244"/>
    <mergeCell ref="A245:A247"/>
    <mergeCell ref="A181:E181"/>
    <mergeCell ref="A201:A203"/>
    <mergeCell ref="A450:A452"/>
    <mergeCell ref="A268:A271"/>
    <mergeCell ref="A272:A274"/>
    <mergeCell ref="A182:I182"/>
    <mergeCell ref="A291:A293"/>
    <mergeCell ref="A294:A296"/>
    <mergeCell ref="A307:A309"/>
    <mergeCell ref="A322:A324"/>
    <mergeCell ref="A325:A328"/>
    <mergeCell ref="A329:A332"/>
    <mergeCell ref="A333:A335"/>
    <mergeCell ref="A310:A312"/>
    <mergeCell ref="A313:A315"/>
    <mergeCell ref="A316:A318"/>
    <mergeCell ref="A319:A321"/>
    <mergeCell ref="A408:A410"/>
    <mergeCell ref="A435:A437"/>
    <mergeCell ref="A297:A299"/>
    <mergeCell ref="A300:A303"/>
    <mergeCell ref="A359:A362"/>
    <mergeCell ref="A77:A79"/>
    <mergeCell ref="A80:A82"/>
    <mergeCell ref="A83:A85"/>
    <mergeCell ref="A86:A88"/>
    <mergeCell ref="A89:A91"/>
    <mergeCell ref="A92:A94"/>
    <mergeCell ref="A56:A61"/>
    <mergeCell ref="A62:A66"/>
    <mergeCell ref="A40:A43"/>
    <mergeCell ref="A67:A69"/>
    <mergeCell ref="A30:E30"/>
    <mergeCell ref="I24:I28"/>
    <mergeCell ref="J24:K27"/>
    <mergeCell ref="L24:L27"/>
    <mergeCell ref="H24:H28"/>
    <mergeCell ref="G25:G28"/>
    <mergeCell ref="B24:B28"/>
    <mergeCell ref="C24:C28"/>
    <mergeCell ref="A31:E31"/>
    <mergeCell ref="A19:Q20"/>
    <mergeCell ref="A21:Q21"/>
    <mergeCell ref="A22:Q22"/>
    <mergeCell ref="M24:Q24"/>
    <mergeCell ref="D25:D28"/>
    <mergeCell ref="E25:E28"/>
    <mergeCell ref="F25:F28"/>
    <mergeCell ref="D24:G24"/>
    <mergeCell ref="M25:M27"/>
    <mergeCell ref="N25:N27"/>
    <mergeCell ref="O25:O27"/>
    <mergeCell ref="P25:P27"/>
    <mergeCell ref="Q25:Q27"/>
    <mergeCell ref="A24:A28"/>
    <mergeCell ref="A98:A100"/>
    <mergeCell ref="A219:A220"/>
    <mergeCell ref="A254:A256"/>
    <mergeCell ref="A257:A259"/>
    <mergeCell ref="A204:A206"/>
    <mergeCell ref="A95:A97"/>
    <mergeCell ref="A102:I102"/>
    <mergeCell ref="A101:E101"/>
    <mergeCell ref="A103:A105"/>
    <mergeCell ref="A106:A108"/>
    <mergeCell ref="A228:A234"/>
    <mergeCell ref="A225:A227"/>
    <mergeCell ref="A222:A224"/>
    <mergeCell ref="A183:A189"/>
    <mergeCell ref="A190:A197"/>
    <mergeCell ref="A198:A200"/>
    <mergeCell ref="A207:A211"/>
    <mergeCell ref="A212:A218"/>
    <mergeCell ref="A109:A111"/>
    <mergeCell ref="A112:A118"/>
    <mergeCell ref="A119:A121"/>
    <mergeCell ref="A152:E152"/>
    <mergeCell ref="A122:A125"/>
    <mergeCell ref="A153:I153"/>
    <mergeCell ref="A526:A530"/>
    <mergeCell ref="B877:I877"/>
    <mergeCell ref="A983:A990"/>
    <mergeCell ref="A942:A948"/>
    <mergeCell ref="A972:A975"/>
    <mergeCell ref="A705:A707"/>
    <mergeCell ref="A708:A710"/>
    <mergeCell ref="A667:A669"/>
    <mergeCell ref="A680:A682"/>
    <mergeCell ref="A683:A686"/>
    <mergeCell ref="A787:A792"/>
    <mergeCell ref="A793:A795"/>
    <mergeCell ref="A796:E796"/>
    <mergeCell ref="B797:I797"/>
    <mergeCell ref="A785:E785"/>
    <mergeCell ref="A714:A716"/>
    <mergeCell ref="A979:A982"/>
    <mergeCell ref="A856:A858"/>
    <mergeCell ref="A729:A731"/>
    <mergeCell ref="A735:A738"/>
    <mergeCell ref="A739:A742"/>
    <mergeCell ref="B893:I893"/>
    <mergeCell ref="A939:A941"/>
    <mergeCell ref="A531:A533"/>
    <mergeCell ref="A432:A434"/>
    <mergeCell ref="A459:A461"/>
    <mergeCell ref="A462:A464"/>
    <mergeCell ref="A350:A352"/>
    <mergeCell ref="A353:A355"/>
    <mergeCell ref="A423:A425"/>
    <mergeCell ref="A426:A428"/>
    <mergeCell ref="A393:A395"/>
    <mergeCell ref="A396:A398"/>
    <mergeCell ref="A399:A401"/>
    <mergeCell ref="A402:A404"/>
    <mergeCell ref="A405:A407"/>
    <mergeCell ref="A420:A422"/>
    <mergeCell ref="A438:A440"/>
    <mergeCell ref="A441:A443"/>
    <mergeCell ref="A447:A449"/>
    <mergeCell ref="A465:A467"/>
    <mergeCell ref="A468:A470"/>
    <mergeCell ref="A498:A500"/>
    <mergeCell ref="A641:A643"/>
    <mergeCell ref="A644:A646"/>
    <mergeCell ref="A647:A649"/>
    <mergeCell ref="A626:A628"/>
    <mergeCell ref="A471:A473"/>
    <mergeCell ref="A483:A485"/>
    <mergeCell ref="A477:A479"/>
    <mergeCell ref="A480:A482"/>
    <mergeCell ref="A474:A476"/>
    <mergeCell ref="A567:A575"/>
    <mergeCell ref="A576:A578"/>
    <mergeCell ref="A503:A505"/>
    <mergeCell ref="A506:A510"/>
    <mergeCell ref="A584:A592"/>
    <mergeCell ref="A593:A595"/>
    <mergeCell ref="A501:E501"/>
    <mergeCell ref="A558:A566"/>
    <mergeCell ref="A579:A583"/>
    <mergeCell ref="A521:A525"/>
    <mergeCell ref="A534:A536"/>
    <mergeCell ref="A599:A601"/>
    <mergeCell ref="A1162:A1164"/>
    <mergeCell ref="A1153:A1155"/>
    <mergeCell ref="A1074:A1079"/>
    <mergeCell ref="A1126:A1129"/>
    <mergeCell ref="A1130:A1133"/>
    <mergeCell ref="A1134:A1137"/>
    <mergeCell ref="A1138:A1142"/>
    <mergeCell ref="A1143:A1145"/>
    <mergeCell ref="A1146:A1149"/>
    <mergeCell ref="A1150:A1152"/>
    <mergeCell ref="A1102:A1105"/>
    <mergeCell ref="A1106:A1108"/>
    <mergeCell ref="A1109:A1112"/>
    <mergeCell ref="A1113:A1115"/>
    <mergeCell ref="B1736:I1736"/>
    <mergeCell ref="A537:A539"/>
    <mergeCell ref="B1609:I1609"/>
    <mergeCell ref="A1599:A1603"/>
    <mergeCell ref="A540:A548"/>
    <mergeCell ref="A549:A557"/>
    <mergeCell ref="A650:E650"/>
    <mergeCell ref="A761:A763"/>
    <mergeCell ref="A657:A659"/>
    <mergeCell ref="A660:A666"/>
    <mergeCell ref="A674:A679"/>
    <mergeCell ref="A651:I651"/>
    <mergeCell ref="A995:A1002"/>
    <mergeCell ref="A754:A756"/>
    <mergeCell ref="A757:A760"/>
    <mergeCell ref="A711:A713"/>
    <mergeCell ref="B971:I971"/>
    <mergeCell ref="A652:A656"/>
    <mergeCell ref="A670:A673"/>
    <mergeCell ref="A690:A692"/>
    <mergeCell ref="A693:A696"/>
    <mergeCell ref="A697:A700"/>
    <mergeCell ref="A743:A746"/>
    <mergeCell ref="A747:A750"/>
    <mergeCell ref="A614:A616"/>
    <mergeCell ref="A617:A619"/>
    <mergeCell ref="A620:A622"/>
    <mergeCell ref="A623:A625"/>
    <mergeCell ref="A773:A775"/>
    <mergeCell ref="A776:A778"/>
    <mergeCell ref="A767:A769"/>
    <mergeCell ref="A751:A753"/>
    <mergeCell ref="A701:A704"/>
    <mergeCell ref="A732:A734"/>
    <mergeCell ref="A717:A719"/>
    <mergeCell ref="A596:A598"/>
    <mergeCell ref="A1740:E1740"/>
    <mergeCell ref="A1742:A1746"/>
    <mergeCell ref="B1802:I1802"/>
    <mergeCell ref="A1809:A1813"/>
    <mergeCell ref="A1856:A1858"/>
    <mergeCell ref="A1762:A1767"/>
    <mergeCell ref="A1803:A1808"/>
    <mergeCell ref="A1801:E1801"/>
    <mergeCell ref="A1842:A1844"/>
    <mergeCell ref="A1780:A1782"/>
    <mergeCell ref="A1759:A1761"/>
    <mergeCell ref="A1853:A1855"/>
    <mergeCell ref="B1846:I1846"/>
    <mergeCell ref="A1845:E1845"/>
    <mergeCell ref="A1798:A1800"/>
    <mergeCell ref="A1833:A1835"/>
    <mergeCell ref="A1839:A1841"/>
    <mergeCell ref="A1768:A1771"/>
    <mergeCell ref="A1756:A1758"/>
    <mergeCell ref="A1789:A1791"/>
    <mergeCell ref="A602:A604"/>
    <mergeCell ref="A605:A607"/>
    <mergeCell ref="A608:A610"/>
    <mergeCell ref="A1777:A1779"/>
    <mergeCell ref="A1604:A1607"/>
    <mergeCell ref="A1549:A1551"/>
    <mergeCell ref="A1613:A1615"/>
    <mergeCell ref="A1591:A1593"/>
    <mergeCell ref="A1594:A1598"/>
    <mergeCell ref="A1528:A1532"/>
    <mergeCell ref="A1533:A1535"/>
    <mergeCell ref="A1561:A1564"/>
    <mergeCell ref="A1574:A1576"/>
    <mergeCell ref="A1577:A1579"/>
    <mergeCell ref="A1552:A1554"/>
    <mergeCell ref="A1608:E1608"/>
    <mergeCell ref="A1610:A1612"/>
    <mergeCell ref="A1536:A1538"/>
    <mergeCell ref="A1616:A1618"/>
    <mergeCell ref="A1625:A1627"/>
    <mergeCell ref="A1565:A1567"/>
    <mergeCell ref="A1568:A1570"/>
    <mergeCell ref="A1753:E1753"/>
    <mergeCell ref="A1735:E1735"/>
    <mergeCell ref="A1737:A1739"/>
    <mergeCell ref="A1583:A1585"/>
    <mergeCell ref="A1586:A1590"/>
    <mergeCell ref="A1969:A1972"/>
    <mergeCell ref="A2162:A2170"/>
    <mergeCell ref="A2101:A2103"/>
    <mergeCell ref="A2107:A2109"/>
    <mergeCell ref="A2044:A2046"/>
    <mergeCell ref="A2047:A2049"/>
    <mergeCell ref="A2050:A2052"/>
    <mergeCell ref="A2053:A2055"/>
    <mergeCell ref="A2056:A2058"/>
    <mergeCell ref="A2059:A2061"/>
    <mergeCell ref="A2098:A2100"/>
    <mergeCell ref="A1973:A1976"/>
    <mergeCell ref="A2017:A2019"/>
    <mergeCell ref="A2032:A2034"/>
    <mergeCell ref="A2026:A2028"/>
    <mergeCell ref="A1989:A1993"/>
    <mergeCell ref="A2001:A2003"/>
    <mergeCell ref="A2004:A2008"/>
    <mergeCell ref="A2029:A2031"/>
    <mergeCell ref="A2068:A2070"/>
    <mergeCell ref="A1919:A1922"/>
    <mergeCell ref="A2020:A2022"/>
    <mergeCell ref="A2440:E2440"/>
    <mergeCell ref="A2408:E2408"/>
    <mergeCell ref="A2413:A2415"/>
    <mergeCell ref="A2375:A2377"/>
    <mergeCell ref="A2378:A2380"/>
    <mergeCell ref="A2381:A2383"/>
    <mergeCell ref="B2223:I2223"/>
    <mergeCell ref="A2384:A2386"/>
    <mergeCell ref="A2387:A2389"/>
    <mergeCell ref="A2390:A2392"/>
    <mergeCell ref="A2348:A2350"/>
    <mergeCell ref="A2351:A2353"/>
    <mergeCell ref="A2268:A2272"/>
    <mergeCell ref="A2276:A2279"/>
    <mergeCell ref="A2280:A2283"/>
    <mergeCell ref="A2284:A2286"/>
    <mergeCell ref="A2287:A2289"/>
    <mergeCell ref="A2224:A2226"/>
    <mergeCell ref="A2399:A2401"/>
    <mergeCell ref="A2363:A2365"/>
    <mergeCell ref="A2366:A2368"/>
    <mergeCell ref="A1965:A1968"/>
    <mergeCell ref="A2393:A2395"/>
    <mergeCell ref="A2372:A2374"/>
    <mergeCell ref="A1795:A1797"/>
    <mergeCell ref="B1755:I1755"/>
    <mergeCell ref="A2009:A2013"/>
    <mergeCell ref="A2062:A2064"/>
    <mergeCell ref="A1792:A1794"/>
    <mergeCell ref="A1984:A1988"/>
    <mergeCell ref="A1820:A1825"/>
    <mergeCell ref="A1826:A1829"/>
    <mergeCell ref="A2171:A2179"/>
    <mergeCell ref="A2180:A2188"/>
    <mergeCell ref="A1938:A1942"/>
    <mergeCell ref="A1994:A2000"/>
    <mergeCell ref="A1898:A1900"/>
    <mergeCell ref="A1901:A1903"/>
    <mergeCell ref="A1977:A1979"/>
    <mergeCell ref="A1859:A1861"/>
    <mergeCell ref="A1890:A1895"/>
    <mergeCell ref="A1783:A1785"/>
    <mergeCell ref="A2201:A2203"/>
    <mergeCell ref="A2247:A2251"/>
    <mergeCell ref="A2014:A2016"/>
    <mergeCell ref="A1910:A1912"/>
    <mergeCell ref="B2528:I2528"/>
    <mergeCell ref="A2416:A2418"/>
    <mergeCell ref="A2419:A2421"/>
    <mergeCell ref="A2422:A2427"/>
    <mergeCell ref="A2428:A2433"/>
    <mergeCell ref="A2546:E2546"/>
    <mergeCell ref="A2264:A2267"/>
    <mergeCell ref="A2304:A2307"/>
    <mergeCell ref="A2308:A2310"/>
    <mergeCell ref="A2311:A2314"/>
    <mergeCell ref="A2315:A2317"/>
    <mergeCell ref="A2354:A2356"/>
    <mergeCell ref="A2357:A2359"/>
    <mergeCell ref="A2360:A2362"/>
    <mergeCell ref="A2339:A2341"/>
    <mergeCell ref="A2342:A2344"/>
    <mergeCell ref="A2345:A2347"/>
    <mergeCell ref="B2441:I2441"/>
    <mergeCell ref="B2539:I2539"/>
    <mergeCell ref="A2538:E2538"/>
    <mergeCell ref="A2402:A2404"/>
    <mergeCell ref="A2405:A2407"/>
    <mergeCell ref="A2396:A2398"/>
    <mergeCell ref="A2369:A2371"/>
    <mergeCell ref="A2290:A2292"/>
    <mergeCell ref="A2235:A2237"/>
    <mergeCell ref="A2238:A2242"/>
    <mergeCell ref="A2122:A2124"/>
    <mergeCell ref="A2153:A2161"/>
    <mergeCell ref="A2104:A2106"/>
    <mergeCell ref="A2071:A2073"/>
    <mergeCell ref="A2074:A2076"/>
    <mergeCell ref="A2077:A2079"/>
    <mergeCell ref="A2195:A2197"/>
    <mergeCell ref="A2198:A2200"/>
    <mergeCell ref="A2189:A2191"/>
    <mergeCell ref="A2210:A2212"/>
    <mergeCell ref="A2192:A2194"/>
    <mergeCell ref="A2110:A2112"/>
    <mergeCell ref="A2125:E2125"/>
    <mergeCell ref="B2126:I2126"/>
    <mergeCell ref="A2227:A2230"/>
    <mergeCell ref="A2204:A2206"/>
    <mergeCell ref="A2207:A2209"/>
    <mergeCell ref="A2113:A2115"/>
    <mergeCell ref="A2116:A2118"/>
    <mergeCell ref="A2119:A2121"/>
    <mergeCell ref="A2219:A2221"/>
    <mergeCell ref="A10:Q10"/>
    <mergeCell ref="A6:Q6"/>
    <mergeCell ref="A7:Q7"/>
    <mergeCell ref="A8:Q8"/>
    <mergeCell ref="B2562:L2562"/>
    <mergeCell ref="M11:N11"/>
    <mergeCell ref="A1772:A1776"/>
    <mergeCell ref="B1084:I1084"/>
    <mergeCell ref="A1278:A1280"/>
    <mergeCell ref="A1281:A1283"/>
    <mergeCell ref="B1470:I1470"/>
    <mergeCell ref="A1513:A1517"/>
    <mergeCell ref="A1628:A1630"/>
    <mergeCell ref="A1505:A1507"/>
    <mergeCell ref="A1508:A1512"/>
    <mergeCell ref="A889:A891"/>
    <mergeCell ref="A235:A241"/>
    <mergeCell ref="A377:A380"/>
    <mergeCell ref="A381:A384"/>
    <mergeCell ref="A371:A373"/>
    <mergeCell ref="A1223:A1226"/>
    <mergeCell ref="A265:A267"/>
    <mergeCell ref="A489:A491"/>
    <mergeCell ref="A1571:A1573"/>
    <mergeCell ref="B2563:L2563"/>
    <mergeCell ref="B2409:I2409"/>
    <mergeCell ref="A2252:A2254"/>
    <mergeCell ref="A2255:A2259"/>
    <mergeCell ref="A2260:A2262"/>
    <mergeCell ref="A2231:A2234"/>
    <mergeCell ref="A2213:A2215"/>
    <mergeCell ref="A2216:A2218"/>
    <mergeCell ref="A2293:A2295"/>
    <mergeCell ref="A2296:A2299"/>
    <mergeCell ref="A2300:A2303"/>
    <mergeCell ref="A2548:A2549"/>
    <mergeCell ref="A2318:A2320"/>
    <mergeCell ref="A2321:A2323"/>
    <mergeCell ref="A2324:A2326"/>
    <mergeCell ref="A2327:A2329"/>
    <mergeCell ref="A2330:A2332"/>
    <mergeCell ref="A2333:A2335"/>
    <mergeCell ref="A2336:A2338"/>
    <mergeCell ref="A2243:A2245"/>
    <mergeCell ref="A2461:A2463"/>
    <mergeCell ref="A2222:E2222"/>
    <mergeCell ref="B2547:I2547"/>
    <mergeCell ref="A2527:E2527"/>
    <mergeCell ref="A1179:A1181"/>
    <mergeCell ref="A1233:A1235"/>
    <mergeCell ref="A1236:A1238"/>
    <mergeCell ref="A1239:A1241"/>
    <mergeCell ref="A1242:A1244"/>
    <mergeCell ref="A770:A772"/>
    <mergeCell ref="A1080:A1082"/>
    <mergeCell ref="A1156:A1158"/>
    <mergeCell ref="A1094:A1097"/>
    <mergeCell ref="A1098:A1101"/>
    <mergeCell ref="A1069:A1073"/>
    <mergeCell ref="A1083:E1083"/>
    <mergeCell ref="A1172:A1174"/>
    <mergeCell ref="A1123:A1125"/>
    <mergeCell ref="A1116:A1119"/>
    <mergeCell ref="A1120:A1122"/>
    <mergeCell ref="A1085:A1089"/>
    <mergeCell ref="A1090:A1093"/>
    <mergeCell ref="A1159:A1161"/>
    <mergeCell ref="A1182:A1184"/>
    <mergeCell ref="A1185:A1187"/>
    <mergeCell ref="A1175:A1178"/>
    <mergeCell ref="A1168:A1171"/>
    <mergeCell ref="A1067:A1068"/>
    <mergeCell ref="A1580:A1582"/>
    <mergeCell ref="A1430:A1432"/>
    <mergeCell ref="A1463:A1465"/>
    <mergeCell ref="A1466:A1468"/>
    <mergeCell ref="A1469:E1469"/>
    <mergeCell ref="A1555:A1557"/>
    <mergeCell ref="A1314:E1314"/>
    <mergeCell ref="B1315:I1315"/>
    <mergeCell ref="A1308:A1310"/>
    <mergeCell ref="A1311:A1313"/>
    <mergeCell ref="A1316:A1319"/>
    <mergeCell ref="A1320:A1323"/>
    <mergeCell ref="A1353:A1357"/>
    <mergeCell ref="A1366:A1370"/>
    <mergeCell ref="A1518:A1522"/>
    <mergeCell ref="A1486:A1490"/>
    <mergeCell ref="A1491:A1494"/>
    <mergeCell ref="A1448:A1450"/>
    <mergeCell ref="A1396:A1403"/>
    <mergeCell ref="A1388:A1395"/>
    <mergeCell ref="A1358:A1360"/>
    <mergeCell ref="A1436:A1438"/>
    <mergeCell ref="A1417:A1421"/>
    <mergeCell ref="A1422:A1426"/>
  </mergeCells>
  <printOptions horizontalCentered="1"/>
  <pageMargins left="0.78740157480314965" right="0.78740157480314965" top="1.1811023622047245" bottom="0.39370078740157483" header="0.4921259842519685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75" manualBreakCount="75">
    <brk id="52" min="1" max="16" man="1"/>
    <brk id="85" min="1" max="16" man="1"/>
    <brk id="118" min="1" max="16" man="1"/>
    <brk id="151" min="1" max="16" man="1"/>
    <brk id="189" max="16" man="1"/>
    <brk id="227" min="1" max="16" man="1"/>
    <brk id="259" max="16" man="1"/>
    <brk id="312" max="16" man="1"/>
    <brk id="376" min="1" max="16" man="1"/>
    <brk id="413" max="16" man="1"/>
    <brk id="437" min="1" max="16" man="1"/>
    <brk id="461" max="16" man="1"/>
    <brk id="485" max="16" man="1"/>
    <brk id="515" max="16" man="1"/>
    <brk id="566" max="16" man="1"/>
    <brk id="601" max="16" man="1"/>
    <brk id="622" max="16" man="1"/>
    <brk id="646" max="16" man="1"/>
    <brk id="679" max="16" man="1"/>
    <brk id="710" max="16" man="1"/>
    <brk id="734" max="16" man="1"/>
    <brk id="766" max="16" man="1"/>
    <brk id="797" max="16" man="1"/>
    <brk id="828" max="16" man="1"/>
    <brk id="847" min="1" max="16" man="1"/>
    <brk id="875" min="1" max="16" man="1"/>
    <brk id="918" min="1" max="16" man="1"/>
    <brk id="957" min="1" max="16" man="1"/>
    <brk id="994" min="1" max="16" man="1"/>
    <brk id="1026" min="1" max="16" man="1"/>
    <brk id="1081" min="1" max="16" man="1"/>
    <brk id="1148" min="1" max="16" man="1"/>
    <brk id="1218" max="16" man="1"/>
    <brk id="1247" max="16" man="1"/>
    <brk id="1268" max="16" man="1"/>
    <brk id="1292" max="16" man="1"/>
    <brk id="1313" min="1" max="16" man="1"/>
    <brk id="1370" min="1" max="16" man="1"/>
    <brk id="1416" min="1" max="16" man="1"/>
    <brk id="1444" min="1" max="16" man="1"/>
    <brk id="1467" min="1" max="16" man="1"/>
    <brk id="1494" max="16" man="1"/>
    <brk id="1522" max="16" man="1"/>
    <brk id="1548" max="16" man="1"/>
    <brk id="1573" max="16" man="1"/>
    <brk id="1598" max="16" man="1"/>
    <brk id="1635" max="16" man="1"/>
    <brk id="1661" max="16" man="1"/>
    <brk id="1688" max="16" man="1"/>
    <brk id="1714" max="16" man="1"/>
    <brk id="1746" max="16" man="1"/>
    <brk id="1788" max="16" man="1"/>
    <brk id="1829" max="16" man="1"/>
    <brk id="1861" max="16" man="1"/>
    <brk id="1903" max="16" man="1"/>
    <brk id="1960" max="16" man="1"/>
    <brk id="2013" max="16" man="1"/>
    <brk id="2037" max="16" man="1"/>
    <brk id="2058" max="16" man="1"/>
    <brk id="2082" max="16" man="1"/>
    <brk id="2106" max="16" man="1"/>
    <brk id="2135" max="16" man="1"/>
    <brk id="2179" max="16" man="1"/>
    <brk id="2206" max="16" man="1"/>
    <brk id="2237" max="16" man="1"/>
    <brk id="2317" min="1" max="16" man="1"/>
    <brk id="2335" max="16" man="1"/>
    <brk id="2353" max="16" man="1"/>
    <brk id="2371" max="16" man="1"/>
    <brk id="2389" max="16" man="1"/>
    <brk id="2409" max="16" man="1"/>
    <brk id="2445" max="16" man="1"/>
    <brk id="2477" max="16" man="1"/>
    <brk id="2508" max="16" man="1"/>
    <brk id="25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Инна В. Субботина</cp:lastModifiedBy>
  <cp:lastPrinted>2020-07-28T10:04:48Z</cp:lastPrinted>
  <dcterms:created xsi:type="dcterms:W3CDTF">2015-06-18T05:00:26Z</dcterms:created>
  <dcterms:modified xsi:type="dcterms:W3CDTF">2020-07-28T10:21:17Z</dcterms:modified>
</cp:coreProperties>
</file>