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2-Отдел мониторинга и актуализации РП (21.08.15)\7. Краткосрочные планы\Региональные\2020-2022\"/>
    </mc:Choice>
  </mc:AlternateContent>
  <bookViews>
    <workbookView xWindow="0" yWindow="0" windowWidth="28800" windowHeight="12285"/>
  </bookViews>
  <sheets>
    <sheet name="2020-2022" sheetId="1" r:id="rId1"/>
    <sheet name="2019 ПИРы" sheetId="3" r:id="rId2"/>
  </sheets>
  <definedNames>
    <definedName name="_xlnm._FilterDatabase" localSheetId="1" hidden="1">'2019 ПИРы'!$A$21:$AP$329</definedName>
    <definedName name="_xlnm._FilterDatabase" localSheetId="0" hidden="1">'2020-2022'!$A$22:$Q$2530</definedName>
    <definedName name="_xlnm.Print_Titles" localSheetId="1">'2019 ПИРы'!$21:$21</definedName>
    <definedName name="_xlnm.Print_Titles" localSheetId="0">'2020-2022'!$22:$22</definedName>
    <definedName name="_xlnm.Print_Area" localSheetId="1">'2019 ПИРы'!$A$1:$Q$331</definedName>
    <definedName name="_xlnm.Print_Area" localSheetId="0">'2020-2022'!$A$1:$Q$2527</definedName>
  </definedNames>
  <calcPr calcId="152511"/>
</workbook>
</file>

<file path=xl/calcChain.xml><?xml version="1.0" encoding="utf-8"?>
<calcChain xmlns="http://schemas.openxmlformats.org/spreadsheetml/2006/main">
  <c r="N80" i="1" l="1"/>
  <c r="P2524" i="1" l="1"/>
  <c r="O2524" i="1"/>
  <c r="P2501" i="1"/>
  <c r="O2501" i="1"/>
  <c r="P2485" i="1"/>
  <c r="O2485" i="1"/>
  <c r="P2454" i="1"/>
  <c r="O2454" i="1"/>
  <c r="P2451" i="1"/>
  <c r="O2451" i="1"/>
  <c r="P2448" i="1"/>
  <c r="O2448" i="1"/>
  <c r="P2445" i="1"/>
  <c r="O2445" i="1"/>
  <c r="P2420" i="1"/>
  <c r="O2420" i="1"/>
  <c r="P2406" i="1"/>
  <c r="O2406" i="1"/>
  <c r="P2403" i="1"/>
  <c r="O2403" i="1"/>
  <c r="P2400" i="1"/>
  <c r="O2400" i="1"/>
  <c r="P2391" i="1"/>
  <c r="P2390" i="1" s="1"/>
  <c r="O2391" i="1"/>
  <c r="O2390" i="1" s="1"/>
  <c r="P2368" i="1"/>
  <c r="O2368" i="1"/>
  <c r="P2365" i="1"/>
  <c r="O2365" i="1"/>
  <c r="P2362" i="1"/>
  <c r="O2362" i="1"/>
  <c r="P2359" i="1"/>
  <c r="O2359" i="1"/>
  <c r="P2356" i="1"/>
  <c r="O2356" i="1"/>
  <c r="P2353" i="1"/>
  <c r="O2353" i="1"/>
  <c r="P2350" i="1"/>
  <c r="O2350" i="1"/>
  <c r="P2347" i="1"/>
  <c r="O2347" i="1"/>
  <c r="P2344" i="1"/>
  <c r="O2344" i="1"/>
  <c r="P2341" i="1"/>
  <c r="O2341" i="1"/>
  <c r="P2338" i="1"/>
  <c r="O2338" i="1"/>
  <c r="P2335" i="1"/>
  <c r="O2335" i="1"/>
  <c r="P2332" i="1"/>
  <c r="O2332" i="1"/>
  <c r="P2329" i="1"/>
  <c r="O2329" i="1"/>
  <c r="P2326" i="1"/>
  <c r="O2326" i="1"/>
  <c r="P2323" i="1"/>
  <c r="O2323" i="1"/>
  <c r="P2320" i="1"/>
  <c r="O2320" i="1"/>
  <c r="P2317" i="1"/>
  <c r="O2317" i="1"/>
  <c r="P2314" i="1"/>
  <c r="O2314" i="1"/>
  <c r="P2311" i="1"/>
  <c r="O2311" i="1"/>
  <c r="P2308" i="1"/>
  <c r="O2308" i="1"/>
  <c r="P2305" i="1"/>
  <c r="O2305" i="1"/>
  <c r="P2302" i="1"/>
  <c r="O2302" i="1"/>
  <c r="P2299" i="1"/>
  <c r="O2299" i="1"/>
  <c r="P2296" i="1"/>
  <c r="O2296" i="1"/>
  <c r="P2293" i="1"/>
  <c r="O2293" i="1"/>
  <c r="P2290" i="1"/>
  <c r="O2290" i="1"/>
  <c r="P2287" i="1"/>
  <c r="O2287" i="1"/>
  <c r="P2284" i="1"/>
  <c r="O2284" i="1"/>
  <c r="P2281" i="1"/>
  <c r="O2281" i="1"/>
  <c r="P2182" i="1"/>
  <c r="O2182" i="1"/>
  <c r="P2179" i="1"/>
  <c r="O2179" i="1"/>
  <c r="P2176" i="1"/>
  <c r="O2176" i="1"/>
  <c r="P2173" i="1"/>
  <c r="O2173" i="1"/>
  <c r="P2170" i="1"/>
  <c r="O2170" i="1"/>
  <c r="P2167" i="1"/>
  <c r="O2167" i="1"/>
  <c r="P2164" i="1"/>
  <c r="O2164" i="1"/>
  <c r="P2161" i="1"/>
  <c r="O2161" i="1"/>
  <c r="P2158" i="1"/>
  <c r="O2158" i="1"/>
  <c r="P2155" i="1"/>
  <c r="O2155" i="1"/>
  <c r="P2152" i="1"/>
  <c r="O2152" i="1"/>
  <c r="P2085" i="1"/>
  <c r="O2085" i="1"/>
  <c r="P2082" i="1"/>
  <c r="O2082" i="1"/>
  <c r="P2079" i="1"/>
  <c r="O2079" i="1"/>
  <c r="P2076" i="1"/>
  <c r="O2076" i="1"/>
  <c r="P2073" i="1"/>
  <c r="O2073" i="1"/>
  <c r="P2070" i="1"/>
  <c r="O2070" i="1"/>
  <c r="P2067" i="1"/>
  <c r="O2067" i="1"/>
  <c r="P2064" i="1"/>
  <c r="O2064" i="1"/>
  <c r="P2061" i="1"/>
  <c r="O2061" i="1"/>
  <c r="P2058" i="1"/>
  <c r="O2058" i="1"/>
  <c r="P2055" i="1"/>
  <c r="O2055" i="1"/>
  <c r="P2052" i="1"/>
  <c r="O2052" i="1"/>
  <c r="P2049" i="1"/>
  <c r="O2049" i="1"/>
  <c r="P2046" i="1"/>
  <c r="O2046" i="1"/>
  <c r="P2043" i="1"/>
  <c r="O2043" i="1"/>
  <c r="P2040" i="1"/>
  <c r="O2040" i="1"/>
  <c r="P2037" i="1"/>
  <c r="O2037" i="1"/>
  <c r="P2034" i="1"/>
  <c r="O2034" i="1"/>
  <c r="P2031" i="1"/>
  <c r="O2031" i="1"/>
  <c r="P2028" i="1"/>
  <c r="O2028" i="1"/>
  <c r="P2025" i="1"/>
  <c r="O2025" i="1"/>
  <c r="P2022" i="1"/>
  <c r="O2022" i="1"/>
  <c r="P2019" i="1"/>
  <c r="O2019" i="1"/>
  <c r="P2016" i="1"/>
  <c r="O2016" i="1"/>
  <c r="P2013" i="1"/>
  <c r="O2013" i="1"/>
  <c r="P2010" i="1"/>
  <c r="O2010" i="1"/>
  <c r="P2007" i="1"/>
  <c r="O2007" i="1"/>
  <c r="P2004" i="1"/>
  <c r="O2004" i="1"/>
  <c r="P2001" i="1"/>
  <c r="O2001" i="1"/>
  <c r="P1998" i="1"/>
  <c r="O1998" i="1"/>
  <c r="P1995" i="1"/>
  <c r="O1995" i="1"/>
  <c r="P1992" i="1"/>
  <c r="O1992" i="1"/>
  <c r="P1989" i="1"/>
  <c r="O1989" i="1"/>
  <c r="P1986" i="1"/>
  <c r="O1986" i="1"/>
  <c r="P1983" i="1"/>
  <c r="O1983" i="1"/>
  <c r="P1980" i="1"/>
  <c r="O1980" i="1"/>
  <c r="P1977" i="1"/>
  <c r="O1977" i="1"/>
  <c r="P1974" i="1"/>
  <c r="O1974" i="1"/>
  <c r="P1971" i="1"/>
  <c r="O1971" i="1"/>
  <c r="P1968" i="1"/>
  <c r="O1968" i="1"/>
  <c r="P1965" i="1"/>
  <c r="O1965" i="1"/>
  <c r="P1827" i="1"/>
  <c r="O1827" i="1"/>
  <c r="P1824" i="1"/>
  <c r="O1824" i="1"/>
  <c r="P1821" i="1"/>
  <c r="O1821" i="1"/>
  <c r="P1818" i="1"/>
  <c r="O1818" i="1"/>
  <c r="P1815" i="1"/>
  <c r="O1815" i="1"/>
  <c r="P1801" i="1"/>
  <c r="O1801" i="1"/>
  <c r="P1798" i="1"/>
  <c r="O1798" i="1"/>
  <c r="P1795" i="1"/>
  <c r="O1795" i="1"/>
  <c r="P1792" i="1"/>
  <c r="O1792" i="1"/>
  <c r="P1754" i="1"/>
  <c r="O1754" i="1"/>
  <c r="P1751" i="1"/>
  <c r="O1751" i="1"/>
  <c r="P1748" i="1"/>
  <c r="O1748" i="1"/>
  <c r="P1745" i="1"/>
  <c r="O1745" i="1"/>
  <c r="P1742" i="1"/>
  <c r="O1742" i="1"/>
  <c r="P1739" i="1"/>
  <c r="O1739" i="1"/>
  <c r="P1736" i="1"/>
  <c r="O1736" i="1"/>
  <c r="P1733" i="1"/>
  <c r="O1733" i="1"/>
  <c r="P1702" i="1"/>
  <c r="O1702" i="1"/>
  <c r="P1699" i="1"/>
  <c r="O1699" i="1"/>
  <c r="P1684" i="1"/>
  <c r="O1684" i="1"/>
  <c r="P1677" i="1"/>
  <c r="O1677" i="1"/>
  <c r="P1674" i="1"/>
  <c r="O1674" i="1"/>
  <c r="P1671" i="1"/>
  <c r="O1671" i="1"/>
  <c r="P1662" i="1"/>
  <c r="O1662" i="1"/>
  <c r="P1659" i="1"/>
  <c r="O1659" i="1"/>
  <c r="P1656" i="1"/>
  <c r="O1656" i="1"/>
  <c r="P1653" i="1"/>
  <c r="O1653" i="1"/>
  <c r="P1650" i="1"/>
  <c r="O1650" i="1"/>
  <c r="P1634" i="1"/>
  <c r="O1634" i="1"/>
  <c r="P1629" i="1"/>
  <c r="O1629" i="1"/>
  <c r="P1620" i="1"/>
  <c r="O1620" i="1"/>
  <c r="P1612" i="1"/>
  <c r="O1612" i="1"/>
  <c r="P1609" i="1"/>
  <c r="O1609" i="1"/>
  <c r="P1601" i="1"/>
  <c r="O1601" i="1"/>
  <c r="P1586" i="1"/>
  <c r="O1586" i="1"/>
  <c r="P1583" i="1"/>
  <c r="O1583" i="1"/>
  <c r="P1577" i="1"/>
  <c r="P1576" i="1" s="1"/>
  <c r="O1577" i="1"/>
  <c r="O1576" i="1" s="1"/>
  <c r="P1574" i="1"/>
  <c r="P1573" i="1" s="1"/>
  <c r="O1574" i="1"/>
  <c r="O1573" i="1" s="1"/>
  <c r="P1571" i="1"/>
  <c r="O1571" i="1"/>
  <c r="O1570" i="1" s="1"/>
  <c r="P1540" i="1"/>
  <c r="P1539" i="1" s="1"/>
  <c r="O1540" i="1"/>
  <c r="O1539" i="1" s="1"/>
  <c r="P1532" i="1"/>
  <c r="P1531" i="1" s="1"/>
  <c r="O1532" i="1"/>
  <c r="O1531" i="1" s="1"/>
  <c r="P1529" i="1"/>
  <c r="P1528" i="1" s="1"/>
  <c r="O1529" i="1"/>
  <c r="O1528" i="1" s="1"/>
  <c r="P1526" i="1"/>
  <c r="P1525" i="1" s="1"/>
  <c r="O1526" i="1"/>
  <c r="O1525" i="1" s="1"/>
  <c r="P1523" i="1"/>
  <c r="P1522" i="1" s="1"/>
  <c r="O1523" i="1"/>
  <c r="O1522" i="1" s="1"/>
  <c r="P1520" i="1"/>
  <c r="P1519" i="1" s="1"/>
  <c r="O1520" i="1"/>
  <c r="O1519" i="1" s="1"/>
  <c r="P1517" i="1"/>
  <c r="P1516" i="1" s="1"/>
  <c r="O1517" i="1"/>
  <c r="O1516" i="1" s="1"/>
  <c r="P1514" i="1"/>
  <c r="P1513" i="1" s="1"/>
  <c r="O1514" i="1"/>
  <c r="O1513" i="1" s="1"/>
  <c r="P1498" i="1"/>
  <c r="P1497" i="1" s="1"/>
  <c r="O1498" i="1"/>
  <c r="O1497" i="1" s="1"/>
  <c r="P1495" i="1"/>
  <c r="P1494" i="1" s="1"/>
  <c r="O1495" i="1"/>
  <c r="O1494" i="1" s="1"/>
  <c r="P1488" i="1"/>
  <c r="P1487" i="1" s="1"/>
  <c r="O1488" i="1"/>
  <c r="O1487" i="1" s="1"/>
  <c r="P1485" i="1"/>
  <c r="P1484" i="1" s="1"/>
  <c r="O1485" i="1"/>
  <c r="O1484" i="1" s="1"/>
  <c r="P1482" i="1"/>
  <c r="P1481" i="1" s="1"/>
  <c r="O1482" i="1"/>
  <c r="O1481" i="1" s="1"/>
  <c r="P1454" i="1"/>
  <c r="P1453" i="1" s="1"/>
  <c r="O1454" i="1"/>
  <c r="O1453" i="1" s="1"/>
  <c r="P1451" i="1"/>
  <c r="P1450" i="1" s="1"/>
  <c r="O1451" i="1"/>
  <c r="O1450" i="1" s="1"/>
  <c r="P1448" i="1"/>
  <c r="P1447" i="1" s="1"/>
  <c r="O1448" i="1"/>
  <c r="O1447" i="1" s="1"/>
  <c r="P1445" i="1"/>
  <c r="P1444" i="1" s="1"/>
  <c r="O1445" i="1"/>
  <c r="O1444" i="1" s="1"/>
  <c r="P1429" i="1"/>
  <c r="P1428" i="1" s="1"/>
  <c r="O1429" i="1"/>
  <c r="O1428" i="1" s="1"/>
  <c r="P1426" i="1"/>
  <c r="P1425" i="1" s="1"/>
  <c r="O1426" i="1"/>
  <c r="O1425" i="1" s="1"/>
  <c r="P1423" i="1"/>
  <c r="P1422" i="1" s="1"/>
  <c r="O1423" i="1"/>
  <c r="P1415" i="1"/>
  <c r="O1415" i="1"/>
  <c r="P1412" i="1"/>
  <c r="O1412" i="1"/>
  <c r="P1409" i="1"/>
  <c r="O1409" i="1"/>
  <c r="P1406" i="1"/>
  <c r="O1406" i="1"/>
  <c r="P1403" i="1"/>
  <c r="O1403" i="1"/>
  <c r="P1400" i="1"/>
  <c r="O1400" i="1"/>
  <c r="P1397" i="1"/>
  <c r="O1397" i="1"/>
  <c r="P1394" i="1"/>
  <c r="O1394" i="1"/>
  <c r="P1391" i="1"/>
  <c r="O1391" i="1"/>
  <c r="P1388" i="1"/>
  <c r="O1388" i="1"/>
  <c r="P1385" i="1"/>
  <c r="O1385" i="1"/>
  <c r="P1382" i="1"/>
  <c r="O1382" i="1"/>
  <c r="P1379" i="1"/>
  <c r="O1379" i="1"/>
  <c r="P1376" i="1"/>
  <c r="O1376" i="1"/>
  <c r="P1267" i="1"/>
  <c r="O1267" i="1"/>
  <c r="P1264" i="1"/>
  <c r="O1264" i="1"/>
  <c r="P1261" i="1"/>
  <c r="O1261" i="1"/>
  <c r="P1258" i="1"/>
  <c r="O1258" i="1"/>
  <c r="P1255" i="1"/>
  <c r="O1255" i="1"/>
  <c r="P1252" i="1"/>
  <c r="O1252" i="1"/>
  <c r="P1249" i="1"/>
  <c r="O1249" i="1"/>
  <c r="P1246" i="1"/>
  <c r="O1246" i="1"/>
  <c r="P1243" i="1"/>
  <c r="O1243" i="1"/>
  <c r="P1240" i="1"/>
  <c r="O1240" i="1"/>
  <c r="P1237" i="1"/>
  <c r="O1237" i="1"/>
  <c r="P1234" i="1"/>
  <c r="O1234" i="1"/>
  <c r="P1231" i="1"/>
  <c r="O1231" i="1"/>
  <c r="P1228" i="1"/>
  <c r="O1228" i="1"/>
  <c r="P1225" i="1"/>
  <c r="O1225" i="1"/>
  <c r="P1222" i="1"/>
  <c r="O1222" i="1"/>
  <c r="P1219" i="1"/>
  <c r="O1219" i="1"/>
  <c r="P1216" i="1"/>
  <c r="O1216" i="1"/>
  <c r="P1213" i="1"/>
  <c r="O1213" i="1"/>
  <c r="P1210" i="1"/>
  <c r="O1210" i="1"/>
  <c r="P1207" i="1"/>
  <c r="O1207" i="1"/>
  <c r="P1204" i="1"/>
  <c r="O1204" i="1"/>
  <c r="P1201" i="1"/>
  <c r="O1201" i="1"/>
  <c r="P1198" i="1"/>
  <c r="O1198" i="1"/>
  <c r="P1195" i="1"/>
  <c r="O1195" i="1"/>
  <c r="P1192" i="1"/>
  <c r="O1192" i="1"/>
  <c r="P1189" i="1"/>
  <c r="O1189" i="1"/>
  <c r="P1186" i="1"/>
  <c r="O1186" i="1"/>
  <c r="P1183" i="1"/>
  <c r="O1183" i="1"/>
  <c r="P1056" i="1"/>
  <c r="O1056" i="1"/>
  <c r="P1000" i="1"/>
  <c r="O1000" i="1"/>
  <c r="P997" i="1"/>
  <c r="O997" i="1"/>
  <c r="P994" i="1"/>
  <c r="O994" i="1"/>
  <c r="P991" i="1"/>
  <c r="O991" i="1"/>
  <c r="P988" i="1"/>
  <c r="O988" i="1"/>
  <c r="P939" i="1"/>
  <c r="O939" i="1"/>
  <c r="P936" i="1"/>
  <c r="O936" i="1"/>
  <c r="P933" i="1"/>
  <c r="O933" i="1"/>
  <c r="P930" i="1"/>
  <c r="O930" i="1"/>
  <c r="P918" i="1"/>
  <c r="O918" i="1"/>
  <c r="P908" i="1"/>
  <c r="O908" i="1"/>
  <c r="P900" i="1"/>
  <c r="O900" i="1"/>
  <c r="P869" i="1"/>
  <c r="O869" i="1"/>
  <c r="P857" i="1"/>
  <c r="O857" i="1"/>
  <c r="P855" i="1"/>
  <c r="O855" i="1"/>
  <c r="P850" i="1"/>
  <c r="O850" i="1"/>
  <c r="P842" i="1"/>
  <c r="O842" i="1"/>
  <c r="P835" i="1"/>
  <c r="O835" i="1"/>
  <c r="P832" i="1"/>
  <c r="O832" i="1"/>
  <c r="P829" i="1"/>
  <c r="O829" i="1"/>
  <c r="P826" i="1"/>
  <c r="O826" i="1"/>
  <c r="P815" i="1"/>
  <c r="O815" i="1"/>
  <c r="P809" i="1"/>
  <c r="O809" i="1"/>
  <c r="P806" i="1"/>
  <c r="O806" i="1"/>
  <c r="P803" i="1"/>
  <c r="O803" i="1"/>
  <c r="P793" i="1"/>
  <c r="O793" i="1"/>
  <c r="P785" i="1"/>
  <c r="O785" i="1"/>
  <c r="P777" i="1"/>
  <c r="O777" i="1"/>
  <c r="P767" i="1"/>
  <c r="O767" i="1"/>
  <c r="P758" i="1"/>
  <c r="P757" i="1" s="1"/>
  <c r="O758" i="1"/>
  <c r="O757" i="1" s="1"/>
  <c r="P755" i="1"/>
  <c r="P754" i="1" s="1"/>
  <c r="O755" i="1"/>
  <c r="O754" i="1" s="1"/>
  <c r="P752" i="1"/>
  <c r="P751" i="1" s="1"/>
  <c r="O752" i="1"/>
  <c r="O751" i="1" s="1"/>
  <c r="P741" i="1"/>
  <c r="O741" i="1"/>
  <c r="P738" i="1"/>
  <c r="O738" i="1"/>
  <c r="P735" i="1"/>
  <c r="O735" i="1"/>
  <c r="P720" i="1"/>
  <c r="O720" i="1"/>
  <c r="P717" i="1"/>
  <c r="O717" i="1"/>
  <c r="P707" i="1"/>
  <c r="O707" i="1"/>
  <c r="P704" i="1"/>
  <c r="O704" i="1"/>
  <c r="P685" i="1"/>
  <c r="O685" i="1"/>
  <c r="P679" i="1"/>
  <c r="O679" i="1"/>
  <c r="P676" i="1"/>
  <c r="O676" i="1"/>
  <c r="P670" i="1"/>
  <c r="O670" i="1"/>
  <c r="P667" i="1"/>
  <c r="O667" i="1"/>
  <c r="P664" i="1"/>
  <c r="O664" i="1"/>
  <c r="P661" i="1"/>
  <c r="O661" i="1"/>
  <c r="P622" i="1"/>
  <c r="O622" i="1"/>
  <c r="P619" i="1"/>
  <c r="O619" i="1"/>
  <c r="P616" i="1"/>
  <c r="O616" i="1"/>
  <c r="P613" i="1"/>
  <c r="O613" i="1"/>
  <c r="P610" i="1"/>
  <c r="O610" i="1"/>
  <c r="P607" i="1"/>
  <c r="O607" i="1"/>
  <c r="P604" i="1"/>
  <c r="O604" i="1"/>
  <c r="P601" i="1"/>
  <c r="O601" i="1"/>
  <c r="P598" i="1"/>
  <c r="O598" i="1"/>
  <c r="P595" i="1"/>
  <c r="O595" i="1"/>
  <c r="P592" i="1"/>
  <c r="O592" i="1"/>
  <c r="P589" i="1"/>
  <c r="O589" i="1"/>
  <c r="P586" i="1"/>
  <c r="O586" i="1"/>
  <c r="P583" i="1"/>
  <c r="O583" i="1"/>
  <c r="P580" i="1"/>
  <c r="O580" i="1"/>
  <c r="P577" i="1"/>
  <c r="O577" i="1"/>
  <c r="P574" i="1"/>
  <c r="O574" i="1"/>
  <c r="P571" i="1"/>
  <c r="O571" i="1"/>
  <c r="P476" i="1"/>
  <c r="O476" i="1"/>
  <c r="P473" i="1"/>
  <c r="O473" i="1"/>
  <c r="P470" i="1"/>
  <c r="O470" i="1"/>
  <c r="P467" i="1"/>
  <c r="O467" i="1"/>
  <c r="P464" i="1"/>
  <c r="O464" i="1"/>
  <c r="P461" i="1"/>
  <c r="O461" i="1"/>
  <c r="P458" i="1"/>
  <c r="O458" i="1"/>
  <c r="P455" i="1"/>
  <c r="O455" i="1"/>
  <c r="P452" i="1"/>
  <c r="O452" i="1"/>
  <c r="P449" i="1"/>
  <c r="O449" i="1"/>
  <c r="P446" i="1"/>
  <c r="O446" i="1"/>
  <c r="P443" i="1"/>
  <c r="O443" i="1"/>
  <c r="P440" i="1"/>
  <c r="O440" i="1"/>
  <c r="P437" i="1"/>
  <c r="O437" i="1"/>
  <c r="P434" i="1"/>
  <c r="O434" i="1"/>
  <c r="P431" i="1"/>
  <c r="O431" i="1"/>
  <c r="P428" i="1"/>
  <c r="O428" i="1"/>
  <c r="P425" i="1"/>
  <c r="O425" i="1"/>
  <c r="P422" i="1"/>
  <c r="O422" i="1"/>
  <c r="P419" i="1"/>
  <c r="O419" i="1"/>
  <c r="P416" i="1"/>
  <c r="O416" i="1"/>
  <c r="P413" i="1"/>
  <c r="O413" i="1"/>
  <c r="P410" i="1"/>
  <c r="O410" i="1"/>
  <c r="P407" i="1"/>
  <c r="O407" i="1"/>
  <c r="P404" i="1"/>
  <c r="O404" i="1"/>
  <c r="P401" i="1"/>
  <c r="O401" i="1"/>
  <c r="P398" i="1"/>
  <c r="O398" i="1"/>
  <c r="P395" i="1"/>
  <c r="O395" i="1"/>
  <c r="P392" i="1"/>
  <c r="O392" i="1"/>
  <c r="P389" i="1"/>
  <c r="O389" i="1"/>
  <c r="P386" i="1"/>
  <c r="O386" i="1"/>
  <c r="P383" i="1"/>
  <c r="O383" i="1"/>
  <c r="P380" i="1"/>
  <c r="O380" i="1"/>
  <c r="P377" i="1"/>
  <c r="O377" i="1"/>
  <c r="P238" i="1"/>
  <c r="O238" i="1"/>
  <c r="P235" i="1"/>
  <c r="O235" i="1"/>
  <c r="P232" i="1"/>
  <c r="O232" i="1"/>
  <c r="P229" i="1"/>
  <c r="O229" i="1"/>
  <c r="P226" i="1"/>
  <c r="O226" i="1"/>
  <c r="P223" i="1"/>
  <c r="O223" i="1"/>
  <c r="P220" i="1"/>
  <c r="O220" i="1"/>
  <c r="P199" i="1"/>
  <c r="O199" i="1"/>
  <c r="P195" i="1"/>
  <c r="O195" i="1"/>
  <c r="P192" i="1"/>
  <c r="O192" i="1"/>
  <c r="P187" i="1"/>
  <c r="O187" i="1"/>
  <c r="P172" i="1"/>
  <c r="O172" i="1"/>
  <c r="P169" i="1"/>
  <c r="O169" i="1"/>
  <c r="P166" i="1"/>
  <c r="O166" i="1"/>
  <c r="P163" i="1"/>
  <c r="O163" i="1"/>
  <c r="P144" i="1"/>
  <c r="O144" i="1"/>
  <c r="P139" i="1"/>
  <c r="O139" i="1"/>
  <c r="P136" i="1"/>
  <c r="O136" i="1"/>
  <c r="P133" i="1"/>
  <c r="O133" i="1"/>
  <c r="P130" i="1"/>
  <c r="O130" i="1"/>
  <c r="P127" i="1"/>
  <c r="O127" i="1"/>
  <c r="P90" i="1"/>
  <c r="O90" i="1"/>
  <c r="P87" i="1"/>
  <c r="O87" i="1"/>
  <c r="P84" i="1"/>
  <c r="O84" i="1"/>
  <c r="P81" i="1"/>
  <c r="P80" i="1" s="1"/>
  <c r="O81" i="1"/>
  <c r="O80" i="1" s="1"/>
  <c r="P78" i="1"/>
  <c r="O78" i="1"/>
  <c r="P75" i="1"/>
  <c r="O75" i="1"/>
  <c r="P72" i="1"/>
  <c r="O72" i="1"/>
  <c r="P69" i="1"/>
  <c r="O69" i="1"/>
  <c r="Q2515" i="1"/>
  <c r="P2526" i="1"/>
  <c r="N2523" i="1"/>
  <c r="N2516" i="1"/>
  <c r="O2516" i="1"/>
  <c r="P2516" i="1"/>
  <c r="I2514" i="1"/>
  <c r="H2514" i="1"/>
  <c r="N2511" i="1"/>
  <c r="O2511" i="1"/>
  <c r="P2511" i="1"/>
  <c r="N2508" i="1"/>
  <c r="O2508" i="1"/>
  <c r="P2508" i="1"/>
  <c r="L2508" i="1"/>
  <c r="I2506" i="1"/>
  <c r="H2506" i="1"/>
  <c r="N2503" i="1"/>
  <c r="M2503" i="1"/>
  <c r="M2500" i="1"/>
  <c r="N2500" i="1"/>
  <c r="M2497" i="1"/>
  <c r="N2497" i="1"/>
  <c r="O2497" i="1"/>
  <c r="P2497" i="1"/>
  <c r="I2495" i="1"/>
  <c r="N2492" i="1"/>
  <c r="O2492" i="1"/>
  <c r="P2492" i="1"/>
  <c r="N2489" i="1"/>
  <c r="O2489" i="1"/>
  <c r="P2489" i="1"/>
  <c r="N2486" i="1"/>
  <c r="O2486" i="1"/>
  <c r="P2486" i="1"/>
  <c r="N2483" i="1"/>
  <c r="N2480" i="1"/>
  <c r="O2480" i="1"/>
  <c r="P2480" i="1"/>
  <c r="N2477" i="1"/>
  <c r="O2477" i="1"/>
  <c r="P2477" i="1"/>
  <c r="N2474" i="1"/>
  <c r="O2474" i="1"/>
  <c r="P2474" i="1"/>
  <c r="N2471" i="1"/>
  <c r="O2471" i="1"/>
  <c r="P2471" i="1"/>
  <c r="N2468" i="1"/>
  <c r="O2468" i="1"/>
  <c r="P2468" i="1"/>
  <c r="N2465" i="1"/>
  <c r="O2465" i="1"/>
  <c r="P2465" i="1"/>
  <c r="N2462" i="1"/>
  <c r="O2462" i="1"/>
  <c r="P2462" i="1"/>
  <c r="N2455" i="1"/>
  <c r="O2455" i="1"/>
  <c r="P2455" i="1"/>
  <c r="N2452" i="1"/>
  <c r="N2449" i="1"/>
  <c r="N2446" i="1"/>
  <c r="N2443" i="1"/>
  <c r="N2438" i="1"/>
  <c r="O2438" i="1"/>
  <c r="P2438" i="1"/>
  <c r="N2432" i="1"/>
  <c r="O2432" i="1"/>
  <c r="P2432" i="1"/>
  <c r="N2429" i="1"/>
  <c r="O2429" i="1"/>
  <c r="P2429" i="1"/>
  <c r="N2426" i="1"/>
  <c r="O2426" i="1"/>
  <c r="P2426" i="1"/>
  <c r="N2421" i="1"/>
  <c r="O2421" i="1"/>
  <c r="P2421" i="1"/>
  <c r="N2418" i="1"/>
  <c r="N2414" i="1"/>
  <c r="O2414" i="1"/>
  <c r="P2414" i="1"/>
  <c r="N2410" i="1"/>
  <c r="O2410" i="1"/>
  <c r="P2410" i="1"/>
  <c r="I2408" i="1"/>
  <c r="H2408" i="1"/>
  <c r="M2405" i="1"/>
  <c r="N2405" i="1"/>
  <c r="M2402" i="1"/>
  <c r="N2402" i="1"/>
  <c r="N2396" i="1"/>
  <c r="M2390" i="1"/>
  <c r="N2390" i="1"/>
  <c r="M2387" i="1"/>
  <c r="N2387" i="1"/>
  <c r="O2387" i="1"/>
  <c r="P2387" i="1"/>
  <c r="M2384" i="1"/>
  <c r="N2384" i="1"/>
  <c r="O2384" i="1"/>
  <c r="P2384" i="1"/>
  <c r="M2381" i="1"/>
  <c r="N2381" i="1"/>
  <c r="O2381" i="1"/>
  <c r="P2381" i="1"/>
  <c r="M2378" i="1"/>
  <c r="N2378" i="1"/>
  <c r="O2378" i="1"/>
  <c r="P2378" i="1"/>
  <c r="M2375" i="1"/>
  <c r="N2375" i="1"/>
  <c r="O2375" i="1"/>
  <c r="P2375" i="1"/>
  <c r="M2372" i="1"/>
  <c r="N2372" i="1"/>
  <c r="O2372" i="1"/>
  <c r="P2372" i="1"/>
  <c r="I2370" i="1"/>
  <c r="H2370" i="1"/>
  <c r="M2367" i="1"/>
  <c r="N2367" i="1"/>
  <c r="M2364" i="1"/>
  <c r="N2364" i="1"/>
  <c r="M2361" i="1"/>
  <c r="N2361" i="1"/>
  <c r="M2358" i="1"/>
  <c r="N2358" i="1"/>
  <c r="M2355" i="1"/>
  <c r="N2355" i="1"/>
  <c r="M2352" i="1"/>
  <c r="N2352" i="1"/>
  <c r="M2349" i="1"/>
  <c r="N2349" i="1"/>
  <c r="M2346" i="1"/>
  <c r="N2346" i="1"/>
  <c r="M2343" i="1"/>
  <c r="N2343" i="1"/>
  <c r="M2340" i="1"/>
  <c r="N2340" i="1"/>
  <c r="M2337" i="1"/>
  <c r="N2337" i="1"/>
  <c r="M2334" i="1"/>
  <c r="N2334" i="1"/>
  <c r="M2331" i="1"/>
  <c r="N2331" i="1"/>
  <c r="M2328" i="1"/>
  <c r="N2328" i="1"/>
  <c r="M2325" i="1"/>
  <c r="N2325" i="1"/>
  <c r="M2322" i="1"/>
  <c r="N2322" i="1"/>
  <c r="M2319" i="1"/>
  <c r="N2319" i="1"/>
  <c r="M2316" i="1"/>
  <c r="N2316" i="1"/>
  <c r="M2313" i="1"/>
  <c r="N2313" i="1"/>
  <c r="M2310" i="1"/>
  <c r="N2310" i="1"/>
  <c r="M2307" i="1"/>
  <c r="N2307" i="1"/>
  <c r="M2304" i="1"/>
  <c r="N2304" i="1"/>
  <c r="M2301" i="1"/>
  <c r="N2301" i="1"/>
  <c r="M2298" i="1"/>
  <c r="N2298" i="1"/>
  <c r="M2295" i="1"/>
  <c r="N2295" i="1"/>
  <c r="M2292" i="1"/>
  <c r="N2292" i="1"/>
  <c r="M2289" i="1"/>
  <c r="N2289" i="1"/>
  <c r="M2286" i="1"/>
  <c r="N2286" i="1"/>
  <c r="M2283" i="1"/>
  <c r="N2283" i="1"/>
  <c r="M2280" i="1"/>
  <c r="N2280" i="1"/>
  <c r="M2277" i="1"/>
  <c r="N2277" i="1"/>
  <c r="O2277" i="1"/>
  <c r="P2277" i="1"/>
  <c r="M2273" i="1"/>
  <c r="N2273" i="1"/>
  <c r="O2273" i="1"/>
  <c r="P2273" i="1"/>
  <c r="M2270" i="1"/>
  <c r="N2270" i="1"/>
  <c r="O2270" i="1"/>
  <c r="P2270" i="1"/>
  <c r="M2266" i="1"/>
  <c r="N2266" i="1"/>
  <c r="O2266" i="1"/>
  <c r="P2266" i="1"/>
  <c r="M2262" i="1"/>
  <c r="N2262" i="1"/>
  <c r="O2262" i="1"/>
  <c r="P2262" i="1"/>
  <c r="M2258" i="1"/>
  <c r="N2258" i="1"/>
  <c r="O2258" i="1"/>
  <c r="P2258" i="1"/>
  <c r="M2255" i="1"/>
  <c r="N2255" i="1"/>
  <c r="O2255" i="1"/>
  <c r="P2255" i="1"/>
  <c r="M2252" i="1"/>
  <c r="N2252" i="1"/>
  <c r="O2252" i="1"/>
  <c r="P2252" i="1"/>
  <c r="M2249" i="1"/>
  <c r="N2249" i="1"/>
  <c r="O2249" i="1"/>
  <c r="P2249" i="1"/>
  <c r="M2246" i="1"/>
  <c r="N2246" i="1"/>
  <c r="O2246" i="1"/>
  <c r="P2246" i="1"/>
  <c r="M2242" i="1"/>
  <c r="N2242" i="1"/>
  <c r="O2242" i="1"/>
  <c r="P2242" i="1"/>
  <c r="M2238" i="1"/>
  <c r="N2238" i="1"/>
  <c r="O2238" i="1"/>
  <c r="P2238" i="1"/>
  <c r="M2235" i="1"/>
  <c r="N2235" i="1"/>
  <c r="O2235" i="1"/>
  <c r="P2235" i="1"/>
  <c r="M2230" i="1"/>
  <c r="N2230" i="1"/>
  <c r="O2230" i="1"/>
  <c r="P2230" i="1"/>
  <c r="M2226" i="1"/>
  <c r="N2226" i="1"/>
  <c r="O2226" i="1"/>
  <c r="P2226" i="1"/>
  <c r="M2222" i="1"/>
  <c r="N2222" i="1"/>
  <c r="O2222" i="1"/>
  <c r="P2222" i="1"/>
  <c r="M2217" i="1"/>
  <c r="N2217" i="1"/>
  <c r="O2217" i="1"/>
  <c r="P2217" i="1"/>
  <c r="M2214" i="1"/>
  <c r="N2214" i="1"/>
  <c r="O2214" i="1"/>
  <c r="P2214" i="1"/>
  <c r="M2209" i="1"/>
  <c r="N2209" i="1"/>
  <c r="O2209" i="1"/>
  <c r="P2209" i="1"/>
  <c r="M2205" i="1"/>
  <c r="N2205" i="1"/>
  <c r="O2205" i="1"/>
  <c r="P2205" i="1"/>
  <c r="M2200" i="1"/>
  <c r="N2200" i="1"/>
  <c r="O2200" i="1"/>
  <c r="P2200" i="1"/>
  <c r="M2197" i="1"/>
  <c r="N2197" i="1"/>
  <c r="O2197" i="1"/>
  <c r="P2197" i="1"/>
  <c r="M2193" i="1"/>
  <c r="N2193" i="1"/>
  <c r="O2193" i="1"/>
  <c r="P2193" i="1"/>
  <c r="M2189" i="1"/>
  <c r="N2189" i="1"/>
  <c r="O2189" i="1"/>
  <c r="P2189" i="1"/>
  <c r="M2186" i="1"/>
  <c r="N2186" i="1"/>
  <c r="O2186" i="1"/>
  <c r="P2186" i="1"/>
  <c r="I2184" i="1"/>
  <c r="H2184" i="1"/>
  <c r="N2181" i="1"/>
  <c r="N2178" i="1"/>
  <c r="N2175" i="1"/>
  <c r="N2172" i="1"/>
  <c r="N2169" i="1"/>
  <c r="N2166" i="1"/>
  <c r="N2163" i="1"/>
  <c r="N2160" i="1"/>
  <c r="N2157" i="1"/>
  <c r="N2154" i="1"/>
  <c r="N2151" i="1"/>
  <c r="N2142" i="1"/>
  <c r="O2142" i="1"/>
  <c r="P2142" i="1"/>
  <c r="N2133" i="1"/>
  <c r="O2133" i="1"/>
  <c r="P2133" i="1"/>
  <c r="N2124" i="1"/>
  <c r="O2124" i="1"/>
  <c r="P2124" i="1"/>
  <c r="N2115" i="1"/>
  <c r="O2115" i="1"/>
  <c r="P2115" i="1"/>
  <c r="N2106" i="1"/>
  <c r="O2106" i="1"/>
  <c r="P2106" i="1"/>
  <c r="N2098" i="1"/>
  <c r="O2098" i="1"/>
  <c r="P2098" i="1"/>
  <c r="N2089" i="1"/>
  <c r="O2089" i="1"/>
  <c r="P2089" i="1"/>
  <c r="I2087" i="1"/>
  <c r="H2087" i="1"/>
  <c r="M2084" i="1"/>
  <c r="N2084" i="1"/>
  <c r="M2081" i="1"/>
  <c r="N2081" i="1"/>
  <c r="M2078" i="1"/>
  <c r="N2078" i="1"/>
  <c r="M2075" i="1"/>
  <c r="N2075" i="1"/>
  <c r="M2072" i="1"/>
  <c r="N2072" i="1"/>
  <c r="M2069" i="1"/>
  <c r="N2069" i="1"/>
  <c r="M2066" i="1"/>
  <c r="N2066" i="1"/>
  <c r="M2063" i="1"/>
  <c r="N2063" i="1"/>
  <c r="M2060" i="1"/>
  <c r="N2060" i="1"/>
  <c r="M2057" i="1"/>
  <c r="N2057" i="1"/>
  <c r="M2054" i="1"/>
  <c r="N2054" i="1"/>
  <c r="M2051" i="1"/>
  <c r="N2051" i="1"/>
  <c r="M2048" i="1"/>
  <c r="N2048" i="1"/>
  <c r="M2045" i="1"/>
  <c r="N2045" i="1"/>
  <c r="M2042" i="1"/>
  <c r="N2042" i="1"/>
  <c r="M2039" i="1"/>
  <c r="N2039" i="1"/>
  <c r="M2036" i="1"/>
  <c r="N2036" i="1"/>
  <c r="M2033" i="1"/>
  <c r="N2033" i="1"/>
  <c r="M2030" i="1"/>
  <c r="N2030" i="1"/>
  <c r="M2027" i="1"/>
  <c r="N2027" i="1"/>
  <c r="M2024" i="1"/>
  <c r="N2024" i="1"/>
  <c r="M2021" i="1"/>
  <c r="N2021" i="1"/>
  <c r="M2018" i="1"/>
  <c r="N2018" i="1"/>
  <c r="M2015" i="1"/>
  <c r="N2015" i="1"/>
  <c r="M2012" i="1"/>
  <c r="N2012" i="1"/>
  <c r="M2009" i="1"/>
  <c r="N2009" i="1"/>
  <c r="M2006" i="1"/>
  <c r="N2006" i="1"/>
  <c r="M2003" i="1"/>
  <c r="N2003" i="1"/>
  <c r="M2000" i="1"/>
  <c r="N2000" i="1"/>
  <c r="M1997" i="1"/>
  <c r="N1997" i="1"/>
  <c r="M1994" i="1"/>
  <c r="N1994" i="1"/>
  <c r="M1991" i="1"/>
  <c r="N1991" i="1"/>
  <c r="M1988" i="1"/>
  <c r="N1988" i="1"/>
  <c r="M1985" i="1"/>
  <c r="N1985" i="1"/>
  <c r="M1982" i="1"/>
  <c r="N1982" i="1"/>
  <c r="M1979" i="1"/>
  <c r="N1979" i="1"/>
  <c r="M1976" i="1"/>
  <c r="N1976" i="1"/>
  <c r="M1973" i="1"/>
  <c r="N1973" i="1"/>
  <c r="M1970" i="1"/>
  <c r="N1970" i="1"/>
  <c r="M1967" i="1"/>
  <c r="N1967" i="1"/>
  <c r="M1964" i="1"/>
  <c r="N1964" i="1"/>
  <c r="N1961" i="1"/>
  <c r="O1961" i="1"/>
  <c r="P1961" i="1"/>
  <c r="N1956" i="1"/>
  <c r="O1956" i="1"/>
  <c r="P1956" i="1"/>
  <c r="N1953" i="1"/>
  <c r="O1953" i="1"/>
  <c r="P1953" i="1"/>
  <c r="N1948" i="1"/>
  <c r="O1948" i="1"/>
  <c r="P1948" i="1"/>
  <c r="N1943" i="1"/>
  <c r="O1943" i="1"/>
  <c r="P1943" i="1"/>
  <c r="N1938" i="1"/>
  <c r="O1938" i="1"/>
  <c r="P1938" i="1"/>
  <c r="N1934" i="1"/>
  <c r="O1934" i="1"/>
  <c r="P1934" i="1"/>
  <c r="N1931" i="1"/>
  <c r="O1931" i="1"/>
  <c r="P1931" i="1"/>
  <c r="N1927" i="1"/>
  <c r="O1927" i="1"/>
  <c r="P1927" i="1"/>
  <c r="N1923" i="1"/>
  <c r="O1923" i="1"/>
  <c r="P1923" i="1"/>
  <c r="N1919" i="1"/>
  <c r="O1919" i="1"/>
  <c r="P1919" i="1"/>
  <c r="N1915" i="1"/>
  <c r="O1915" i="1"/>
  <c r="P1915" i="1"/>
  <c r="N1911" i="1"/>
  <c r="O1911" i="1"/>
  <c r="P1911" i="1"/>
  <c r="N1907" i="1"/>
  <c r="O1907" i="1"/>
  <c r="P1907" i="1"/>
  <c r="N1903" i="1"/>
  <c r="O1903" i="1"/>
  <c r="P1903" i="1"/>
  <c r="N1900" i="1"/>
  <c r="O1900" i="1"/>
  <c r="P1900" i="1"/>
  <c r="N1897" i="1"/>
  <c r="O1897" i="1"/>
  <c r="P1897" i="1"/>
  <c r="N1894" i="1"/>
  <c r="O1894" i="1"/>
  <c r="P1894" i="1"/>
  <c r="N1891" i="1"/>
  <c r="O1891" i="1"/>
  <c r="P1891" i="1"/>
  <c r="N1887" i="1"/>
  <c r="O1887" i="1"/>
  <c r="P1887" i="1"/>
  <c r="N1883" i="1"/>
  <c r="O1883" i="1"/>
  <c r="P1883" i="1"/>
  <c r="N1879" i="1"/>
  <c r="O1879" i="1"/>
  <c r="P1879" i="1"/>
  <c r="N1875" i="1"/>
  <c r="O1875" i="1"/>
  <c r="P1875" i="1"/>
  <c r="N1871" i="1"/>
  <c r="O1871" i="1"/>
  <c r="P1871" i="1"/>
  <c r="N1868" i="1"/>
  <c r="O1868" i="1"/>
  <c r="P1868" i="1"/>
  <c r="N1865" i="1"/>
  <c r="O1865" i="1"/>
  <c r="P1865" i="1"/>
  <c r="N1862" i="1"/>
  <c r="O1862" i="1"/>
  <c r="P1862" i="1"/>
  <c r="N1859" i="1"/>
  <c r="O1859" i="1"/>
  <c r="P1859" i="1"/>
  <c r="N1856" i="1"/>
  <c r="O1856" i="1"/>
  <c r="P1856" i="1"/>
  <c r="I1854" i="1"/>
  <c r="N1848" i="1"/>
  <c r="O1848" i="1"/>
  <c r="P1848" i="1"/>
  <c r="N1842" i="1"/>
  <c r="O1842" i="1"/>
  <c r="P1842" i="1"/>
  <c r="M1840" i="1"/>
  <c r="N1840" i="1"/>
  <c r="O1840" i="1"/>
  <c r="P1840" i="1"/>
  <c r="M1836" i="1"/>
  <c r="N1836" i="1"/>
  <c r="O1836" i="1"/>
  <c r="P1836" i="1"/>
  <c r="M1831" i="1"/>
  <c r="N1831" i="1"/>
  <c r="O1831" i="1"/>
  <c r="P1831" i="1"/>
  <c r="I1829" i="1"/>
  <c r="N1826" i="1"/>
  <c r="N1823" i="1"/>
  <c r="N1820" i="1"/>
  <c r="N1817" i="1"/>
  <c r="N1814" i="1"/>
  <c r="N1811" i="1"/>
  <c r="O1811" i="1"/>
  <c r="P1811" i="1"/>
  <c r="N1805" i="1"/>
  <c r="O1805" i="1"/>
  <c r="P1805" i="1"/>
  <c r="I1803" i="1"/>
  <c r="N1800" i="1"/>
  <c r="N1797" i="1"/>
  <c r="N1794" i="1"/>
  <c r="N1791" i="1"/>
  <c r="N1788" i="1"/>
  <c r="O1788" i="1"/>
  <c r="P1788" i="1"/>
  <c r="N1784" i="1"/>
  <c r="O1784" i="1"/>
  <c r="P1784" i="1"/>
  <c r="N1775" i="1"/>
  <c r="O1775" i="1"/>
  <c r="P1775" i="1"/>
  <c r="N1769" i="1"/>
  <c r="O1769" i="1"/>
  <c r="P1769" i="1"/>
  <c r="N1764" i="1"/>
  <c r="O1764" i="1"/>
  <c r="P1764" i="1"/>
  <c r="N1758" i="1"/>
  <c r="O1758" i="1"/>
  <c r="P1758" i="1"/>
  <c r="I1756" i="1"/>
  <c r="H1756" i="1"/>
  <c r="N1753" i="1"/>
  <c r="N1750" i="1"/>
  <c r="N1747" i="1"/>
  <c r="N1744" i="1"/>
  <c r="N1741" i="1"/>
  <c r="N1738" i="1"/>
  <c r="N1735" i="1"/>
  <c r="N1732" i="1"/>
  <c r="N1729" i="1"/>
  <c r="O1729" i="1"/>
  <c r="P1729" i="1"/>
  <c r="N1726" i="1"/>
  <c r="O1726" i="1"/>
  <c r="P1726" i="1"/>
  <c r="N1723" i="1"/>
  <c r="O1723" i="1"/>
  <c r="P1723" i="1"/>
  <c r="N1719" i="1"/>
  <c r="O1719" i="1"/>
  <c r="P1719" i="1"/>
  <c r="M1713" i="1"/>
  <c r="N1713" i="1"/>
  <c r="O1713" i="1"/>
  <c r="P1713" i="1"/>
  <c r="N1710" i="1"/>
  <c r="O1710" i="1"/>
  <c r="P1710" i="1"/>
  <c r="N1707" i="1"/>
  <c r="O1707" i="1"/>
  <c r="P1707" i="1"/>
  <c r="I1705" i="1"/>
  <c r="N1701" i="1"/>
  <c r="N1698" i="1"/>
  <c r="N1693" i="1"/>
  <c r="O1693" i="1"/>
  <c r="P1693" i="1"/>
  <c r="I1691" i="1"/>
  <c r="H1691" i="1"/>
  <c r="I1686" i="1"/>
  <c r="H1686" i="1"/>
  <c r="M1683" i="1"/>
  <c r="N1683" i="1"/>
  <c r="M1680" i="1"/>
  <c r="N1680" i="1"/>
  <c r="O1680" i="1"/>
  <c r="P1680" i="1"/>
  <c r="I1678" i="1"/>
  <c r="N1675" i="1"/>
  <c r="N1672" i="1"/>
  <c r="N1669" i="1"/>
  <c r="N1666" i="1"/>
  <c r="O1666" i="1"/>
  <c r="P1666" i="1"/>
  <c r="N1663" i="1"/>
  <c r="O1663" i="1"/>
  <c r="P1663" i="1"/>
  <c r="N1660" i="1"/>
  <c r="N1657" i="1"/>
  <c r="N1654" i="1"/>
  <c r="N1651" i="1"/>
  <c r="N1648" i="1"/>
  <c r="N1645" i="1"/>
  <c r="O1645" i="1"/>
  <c r="P1645" i="1"/>
  <c r="L1645" i="1"/>
  <c r="N1640" i="1"/>
  <c r="O1640" i="1"/>
  <c r="P1640" i="1"/>
  <c r="N1637" i="1"/>
  <c r="O1637" i="1"/>
  <c r="P1637" i="1"/>
  <c r="N1635" i="1"/>
  <c r="O1635" i="1"/>
  <c r="P1635" i="1"/>
  <c r="N1632" i="1"/>
  <c r="N1627" i="1"/>
  <c r="N1624" i="1"/>
  <c r="O1624" i="1"/>
  <c r="P1624" i="1"/>
  <c r="N1621" i="1"/>
  <c r="O1621" i="1"/>
  <c r="P1621" i="1"/>
  <c r="N1618" i="1"/>
  <c r="N1613" i="1"/>
  <c r="O1613" i="1"/>
  <c r="P1613" i="1"/>
  <c r="N1610" i="1"/>
  <c r="N1607" i="1"/>
  <c r="N1604" i="1"/>
  <c r="O1604" i="1"/>
  <c r="P1604" i="1"/>
  <c r="N1602" i="1"/>
  <c r="O1602" i="1"/>
  <c r="P1602" i="1"/>
  <c r="N1599" i="1"/>
  <c r="N1595" i="1"/>
  <c r="O1595" i="1"/>
  <c r="P1595" i="1"/>
  <c r="N1591" i="1"/>
  <c r="O1591" i="1"/>
  <c r="P1591" i="1"/>
  <c r="N1587" i="1"/>
  <c r="O1587" i="1"/>
  <c r="P1587" i="1"/>
  <c r="N1584" i="1"/>
  <c r="N1581" i="1"/>
  <c r="I1579" i="1"/>
  <c r="H1579" i="1"/>
  <c r="M1576" i="1"/>
  <c r="N1576" i="1"/>
  <c r="M1573" i="1"/>
  <c r="N1573" i="1"/>
  <c r="M1570" i="1"/>
  <c r="N1570" i="1"/>
  <c r="P1570" i="1"/>
  <c r="M1567" i="1"/>
  <c r="N1567" i="1"/>
  <c r="O1567" i="1"/>
  <c r="P1567" i="1"/>
  <c r="M1564" i="1"/>
  <c r="N1564" i="1"/>
  <c r="O1564" i="1"/>
  <c r="P1564" i="1"/>
  <c r="M1561" i="1"/>
  <c r="N1561" i="1"/>
  <c r="O1561" i="1"/>
  <c r="P1561" i="1"/>
  <c r="M1558" i="1"/>
  <c r="N1558" i="1"/>
  <c r="O1558" i="1"/>
  <c r="P1558" i="1"/>
  <c r="I1556" i="1"/>
  <c r="M1552" i="1"/>
  <c r="N1552" i="1"/>
  <c r="O1552" i="1"/>
  <c r="P1552" i="1"/>
  <c r="M1547" i="1"/>
  <c r="N1547" i="1"/>
  <c r="O1547" i="1"/>
  <c r="P1547" i="1"/>
  <c r="M1542" i="1"/>
  <c r="N1542" i="1"/>
  <c r="O1542" i="1"/>
  <c r="P1542" i="1"/>
  <c r="M1539" i="1"/>
  <c r="N1539" i="1"/>
  <c r="M1534" i="1"/>
  <c r="N1534" i="1"/>
  <c r="O1534" i="1"/>
  <c r="P1534" i="1"/>
  <c r="M1531" i="1"/>
  <c r="N1531" i="1"/>
  <c r="M1528" i="1"/>
  <c r="N1528" i="1"/>
  <c r="M1525" i="1"/>
  <c r="N1525" i="1"/>
  <c r="M1522" i="1"/>
  <c r="N1522" i="1"/>
  <c r="M1519" i="1"/>
  <c r="N1519" i="1"/>
  <c r="M1516" i="1"/>
  <c r="N1516" i="1"/>
  <c r="M1513" i="1"/>
  <c r="N1513" i="1"/>
  <c r="M1509" i="1"/>
  <c r="N1509" i="1"/>
  <c r="O1509" i="1"/>
  <c r="P1509" i="1"/>
  <c r="M1506" i="1"/>
  <c r="N1506" i="1"/>
  <c r="O1506" i="1"/>
  <c r="P1506" i="1"/>
  <c r="M1503" i="1"/>
  <c r="N1503" i="1"/>
  <c r="O1503" i="1"/>
  <c r="P1503" i="1"/>
  <c r="M1500" i="1"/>
  <c r="N1500" i="1"/>
  <c r="O1500" i="1"/>
  <c r="P1500" i="1"/>
  <c r="M1497" i="1"/>
  <c r="N1497" i="1"/>
  <c r="M1494" i="1"/>
  <c r="N1494" i="1"/>
  <c r="M1490" i="1"/>
  <c r="N1490" i="1"/>
  <c r="O1490" i="1"/>
  <c r="P1490" i="1"/>
  <c r="M1487" i="1"/>
  <c r="N1487" i="1"/>
  <c r="M1484" i="1"/>
  <c r="N1484" i="1"/>
  <c r="M1481" i="1"/>
  <c r="N1481" i="1"/>
  <c r="M1476" i="1"/>
  <c r="N1476" i="1"/>
  <c r="O1476" i="1"/>
  <c r="P1476" i="1"/>
  <c r="M1471" i="1"/>
  <c r="N1471" i="1"/>
  <c r="O1471" i="1"/>
  <c r="P1471" i="1"/>
  <c r="M1466" i="1"/>
  <c r="N1466" i="1"/>
  <c r="O1466" i="1"/>
  <c r="P1466" i="1"/>
  <c r="M1461" i="1"/>
  <c r="N1461" i="1"/>
  <c r="O1461" i="1"/>
  <c r="P1461" i="1"/>
  <c r="M1456" i="1"/>
  <c r="N1456" i="1"/>
  <c r="O1456" i="1"/>
  <c r="P1456" i="1"/>
  <c r="M1453" i="1"/>
  <c r="N1453" i="1"/>
  <c r="M1450" i="1"/>
  <c r="N1450" i="1"/>
  <c r="M1447" i="1"/>
  <c r="N1447" i="1"/>
  <c r="M1444" i="1"/>
  <c r="N1444" i="1"/>
  <c r="M1439" i="1"/>
  <c r="N1439" i="1"/>
  <c r="O1439" i="1"/>
  <c r="P1439" i="1"/>
  <c r="M1434" i="1"/>
  <c r="N1434" i="1"/>
  <c r="O1434" i="1"/>
  <c r="P1434" i="1"/>
  <c r="M1431" i="1"/>
  <c r="N1431" i="1"/>
  <c r="O1431" i="1"/>
  <c r="P1431" i="1"/>
  <c r="M1428" i="1"/>
  <c r="N1428" i="1"/>
  <c r="M1425" i="1"/>
  <c r="N1425" i="1"/>
  <c r="M1422" i="1"/>
  <c r="N1422" i="1"/>
  <c r="O1422" i="1"/>
  <c r="M1419" i="1"/>
  <c r="N1419" i="1"/>
  <c r="O1419" i="1"/>
  <c r="P1419" i="1"/>
  <c r="I1417" i="1"/>
  <c r="N1414" i="1"/>
  <c r="N1411" i="1"/>
  <c r="N1408" i="1"/>
  <c r="N1405" i="1"/>
  <c r="N1402" i="1"/>
  <c r="N1399" i="1"/>
  <c r="N1396" i="1"/>
  <c r="N1393" i="1"/>
  <c r="N1390" i="1"/>
  <c r="N1387" i="1"/>
  <c r="N1384" i="1"/>
  <c r="N1381" i="1"/>
  <c r="N1378" i="1"/>
  <c r="N1375" i="1"/>
  <c r="N1370" i="1"/>
  <c r="O1370" i="1"/>
  <c r="P1370" i="1"/>
  <c r="N1365" i="1"/>
  <c r="O1365" i="1"/>
  <c r="P1365" i="1"/>
  <c r="N1360" i="1"/>
  <c r="O1360" i="1"/>
  <c r="P1360" i="1"/>
  <c r="N1352" i="1"/>
  <c r="O1352" i="1"/>
  <c r="P1352" i="1"/>
  <c r="N1344" i="1"/>
  <c r="O1344" i="1"/>
  <c r="P1344" i="1"/>
  <c r="N1336" i="1"/>
  <c r="O1336" i="1"/>
  <c r="P1336" i="1"/>
  <c r="N1328" i="1"/>
  <c r="O1328" i="1"/>
  <c r="P1328" i="1"/>
  <c r="N1319" i="1"/>
  <c r="O1319" i="1"/>
  <c r="P1319" i="1"/>
  <c r="N1314" i="1"/>
  <c r="O1314" i="1"/>
  <c r="P1314" i="1"/>
  <c r="N1309" i="1"/>
  <c r="O1309" i="1"/>
  <c r="P1309" i="1"/>
  <c r="N1304" i="1"/>
  <c r="O1304" i="1"/>
  <c r="P1304" i="1"/>
  <c r="N1299" i="1"/>
  <c r="O1299" i="1"/>
  <c r="P1299" i="1"/>
  <c r="N1294" i="1"/>
  <c r="O1294" i="1"/>
  <c r="P1294" i="1"/>
  <c r="N1289" i="1"/>
  <c r="O1289" i="1"/>
  <c r="P1289" i="1"/>
  <c r="N1284" i="1"/>
  <c r="O1284" i="1"/>
  <c r="P1284" i="1"/>
  <c r="N1279" i="1"/>
  <c r="O1279" i="1"/>
  <c r="P1279" i="1"/>
  <c r="N1275" i="1"/>
  <c r="O1275" i="1"/>
  <c r="P1275" i="1"/>
  <c r="N1271" i="1"/>
  <c r="O1271" i="1"/>
  <c r="P1271" i="1"/>
  <c r="I1269" i="1"/>
  <c r="H1269" i="1"/>
  <c r="M1266" i="1"/>
  <c r="N1266" i="1"/>
  <c r="M1263" i="1"/>
  <c r="N1263" i="1"/>
  <c r="M1260" i="1"/>
  <c r="N1260" i="1"/>
  <c r="M1257" i="1"/>
  <c r="N1257" i="1"/>
  <c r="M1254" i="1"/>
  <c r="N1254" i="1"/>
  <c r="M1251" i="1"/>
  <c r="N1251" i="1"/>
  <c r="M1248" i="1"/>
  <c r="N1248" i="1"/>
  <c r="M1245" i="1"/>
  <c r="N1245" i="1"/>
  <c r="M1242" i="1"/>
  <c r="N1242" i="1"/>
  <c r="M1239" i="1"/>
  <c r="N1239" i="1"/>
  <c r="M1236" i="1"/>
  <c r="N1236" i="1"/>
  <c r="M1233" i="1"/>
  <c r="N1233" i="1"/>
  <c r="M1230" i="1"/>
  <c r="N1230" i="1"/>
  <c r="M1227" i="1"/>
  <c r="N1227" i="1"/>
  <c r="M1224" i="1"/>
  <c r="N1224" i="1"/>
  <c r="M1221" i="1"/>
  <c r="N1221" i="1"/>
  <c r="M1218" i="1"/>
  <c r="N1218" i="1"/>
  <c r="M1215" i="1"/>
  <c r="N1215" i="1"/>
  <c r="M1212" i="1"/>
  <c r="N1212" i="1"/>
  <c r="M1209" i="1"/>
  <c r="N1209" i="1"/>
  <c r="M1206" i="1"/>
  <c r="N1206" i="1"/>
  <c r="M1203" i="1"/>
  <c r="N1203" i="1"/>
  <c r="M1200" i="1"/>
  <c r="N1200" i="1"/>
  <c r="M1197" i="1"/>
  <c r="N1197" i="1"/>
  <c r="M1194" i="1"/>
  <c r="N1194" i="1"/>
  <c r="M1191" i="1"/>
  <c r="N1191" i="1"/>
  <c r="M1188" i="1"/>
  <c r="N1188" i="1"/>
  <c r="M1185" i="1"/>
  <c r="N1185" i="1"/>
  <c r="M1182" i="1"/>
  <c r="N1182" i="1"/>
  <c r="N1179" i="1"/>
  <c r="O1179" i="1"/>
  <c r="P1179" i="1"/>
  <c r="N1176" i="1"/>
  <c r="O1176" i="1"/>
  <c r="P1176" i="1"/>
  <c r="N1171" i="1"/>
  <c r="O1171" i="1"/>
  <c r="P1171" i="1"/>
  <c r="N1166" i="1"/>
  <c r="O1166" i="1"/>
  <c r="P1166" i="1"/>
  <c r="N1163" i="1"/>
  <c r="O1163" i="1"/>
  <c r="P1163" i="1"/>
  <c r="N1160" i="1"/>
  <c r="O1160" i="1"/>
  <c r="P1160" i="1"/>
  <c r="N1157" i="1"/>
  <c r="O1157" i="1"/>
  <c r="P1157" i="1"/>
  <c r="N1154" i="1"/>
  <c r="O1154" i="1"/>
  <c r="P1154" i="1"/>
  <c r="N1151" i="1"/>
  <c r="O1151" i="1"/>
  <c r="P1151" i="1"/>
  <c r="N1148" i="1"/>
  <c r="O1148" i="1"/>
  <c r="P1148" i="1"/>
  <c r="N1145" i="1"/>
  <c r="O1145" i="1"/>
  <c r="P1145" i="1"/>
  <c r="N1141" i="1"/>
  <c r="O1141" i="1"/>
  <c r="P1141" i="1"/>
  <c r="N1138" i="1"/>
  <c r="O1138" i="1"/>
  <c r="P1138" i="1"/>
  <c r="N1134" i="1"/>
  <c r="O1134" i="1"/>
  <c r="P1134" i="1"/>
  <c r="N1131" i="1"/>
  <c r="O1131" i="1"/>
  <c r="P1131" i="1"/>
  <c r="N1128" i="1"/>
  <c r="O1128" i="1"/>
  <c r="P1128" i="1"/>
  <c r="N1125" i="1"/>
  <c r="O1125" i="1"/>
  <c r="P1125" i="1"/>
  <c r="N1121" i="1"/>
  <c r="O1121" i="1"/>
  <c r="P1121" i="1"/>
  <c r="N1118" i="1"/>
  <c r="O1118" i="1"/>
  <c r="P1118" i="1"/>
  <c r="N1113" i="1"/>
  <c r="O1113" i="1"/>
  <c r="P1113" i="1"/>
  <c r="N1109" i="1"/>
  <c r="O1109" i="1"/>
  <c r="P1109" i="1"/>
  <c r="N1105" i="1"/>
  <c r="O1105" i="1"/>
  <c r="P1105" i="1"/>
  <c r="N1101" i="1"/>
  <c r="O1101" i="1"/>
  <c r="P1101" i="1"/>
  <c r="N1098" i="1"/>
  <c r="O1098" i="1"/>
  <c r="P1098" i="1"/>
  <c r="N1095" i="1"/>
  <c r="O1095" i="1"/>
  <c r="P1095" i="1"/>
  <c r="N1091" i="1"/>
  <c r="O1091" i="1"/>
  <c r="P1091" i="1"/>
  <c r="N1088" i="1"/>
  <c r="O1088" i="1"/>
  <c r="P1088" i="1"/>
  <c r="N1084" i="1"/>
  <c r="O1084" i="1"/>
  <c r="P1084" i="1"/>
  <c r="N1081" i="1"/>
  <c r="O1081" i="1"/>
  <c r="P1081" i="1"/>
  <c r="N1077" i="1"/>
  <c r="O1077" i="1"/>
  <c r="P1077" i="1"/>
  <c r="N1073" i="1"/>
  <c r="O1073" i="1"/>
  <c r="P1073" i="1"/>
  <c r="N1069" i="1"/>
  <c r="O1069" i="1"/>
  <c r="P1069" i="1"/>
  <c r="N1065" i="1"/>
  <c r="O1065" i="1"/>
  <c r="P1065" i="1"/>
  <c r="P1060" i="1"/>
  <c r="O1060" i="1"/>
  <c r="N1060" i="1"/>
  <c r="I1058" i="1"/>
  <c r="N1055" i="1"/>
  <c r="M1049" i="1"/>
  <c r="N1049" i="1"/>
  <c r="O1049" i="1"/>
  <c r="P1049" i="1"/>
  <c r="N1044" i="1"/>
  <c r="O1044" i="1"/>
  <c r="P1044" i="1"/>
  <c r="N1040" i="1"/>
  <c r="O1040" i="1"/>
  <c r="P1040" i="1"/>
  <c r="N1038" i="1"/>
  <c r="O1038" i="1"/>
  <c r="P1038" i="1"/>
  <c r="M1032" i="1"/>
  <c r="N1032" i="1"/>
  <c r="O1032" i="1"/>
  <c r="P1032" i="1"/>
  <c r="N1027" i="1"/>
  <c r="O1027" i="1"/>
  <c r="P1027" i="1"/>
  <c r="I1025" i="1"/>
  <c r="H1025" i="1"/>
  <c r="N1022" i="1"/>
  <c r="O1022" i="1"/>
  <c r="P1022" i="1"/>
  <c r="M1018" i="1"/>
  <c r="N1018" i="1"/>
  <c r="O1018" i="1"/>
  <c r="P1018" i="1"/>
  <c r="N1015" i="1"/>
  <c r="O1015" i="1"/>
  <c r="P1015" i="1"/>
  <c r="N1009" i="1"/>
  <c r="O1009" i="1"/>
  <c r="P1009" i="1"/>
  <c r="N1004" i="1"/>
  <c r="O1004" i="1"/>
  <c r="P1004" i="1"/>
  <c r="I1002" i="1"/>
  <c r="N999" i="1"/>
  <c r="N996" i="1"/>
  <c r="N993" i="1"/>
  <c r="N990" i="1"/>
  <c r="N987" i="1"/>
  <c r="N984" i="1"/>
  <c r="O984" i="1"/>
  <c r="P984" i="1"/>
  <c r="N974" i="1"/>
  <c r="O974" i="1"/>
  <c r="P974" i="1"/>
  <c r="N966" i="1"/>
  <c r="O966" i="1"/>
  <c r="P966" i="1"/>
  <c r="N962" i="1"/>
  <c r="O962" i="1"/>
  <c r="P962" i="1"/>
  <c r="N954" i="1"/>
  <c r="O954" i="1"/>
  <c r="P954" i="1"/>
  <c r="N950" i="1"/>
  <c r="O950" i="1"/>
  <c r="P950" i="1"/>
  <c r="N947" i="1"/>
  <c r="O947" i="1"/>
  <c r="P947" i="1"/>
  <c r="N943" i="1"/>
  <c r="O943" i="1"/>
  <c r="P943" i="1"/>
  <c r="I941" i="1"/>
  <c r="H941" i="1"/>
  <c r="N938" i="1"/>
  <c r="N935" i="1"/>
  <c r="N932" i="1"/>
  <c r="N929" i="1"/>
  <c r="N925" i="1"/>
  <c r="O925" i="1"/>
  <c r="P925" i="1"/>
  <c r="M920" i="1"/>
  <c r="N920" i="1"/>
  <c r="O920" i="1"/>
  <c r="P920" i="1"/>
  <c r="N913" i="1"/>
  <c r="N910" i="1"/>
  <c r="O910" i="1"/>
  <c r="P910" i="1"/>
  <c r="N902" i="1"/>
  <c r="N894" i="1"/>
  <c r="N889" i="1"/>
  <c r="O889" i="1"/>
  <c r="P889" i="1"/>
  <c r="M882" i="1"/>
  <c r="N882" i="1"/>
  <c r="O882" i="1"/>
  <c r="P882" i="1"/>
  <c r="N874" i="1"/>
  <c r="O874" i="1"/>
  <c r="P874" i="1"/>
  <c r="I872" i="1"/>
  <c r="H872" i="1"/>
  <c r="N868" i="1"/>
  <c r="N861" i="1"/>
  <c r="O861" i="1"/>
  <c r="P861" i="1"/>
  <c r="I859" i="1"/>
  <c r="H859" i="1"/>
  <c r="N856" i="1"/>
  <c r="N851" i="1"/>
  <c r="N846" i="1"/>
  <c r="I844" i="1"/>
  <c r="H844" i="1"/>
  <c r="N836" i="1"/>
  <c r="O836" i="1"/>
  <c r="P836" i="1"/>
  <c r="N833" i="1"/>
  <c r="N830" i="1"/>
  <c r="N827" i="1"/>
  <c r="N824" i="1"/>
  <c r="N819" i="1"/>
  <c r="O819" i="1"/>
  <c r="P819" i="1"/>
  <c r="N816" i="1"/>
  <c r="O816" i="1"/>
  <c r="P816" i="1"/>
  <c r="N813" i="1"/>
  <c r="L813" i="1"/>
  <c r="N810" i="1"/>
  <c r="O810" i="1"/>
  <c r="P810" i="1"/>
  <c r="N807" i="1"/>
  <c r="N804" i="1"/>
  <c r="N801" i="1"/>
  <c r="N798" i="1"/>
  <c r="O798" i="1"/>
  <c r="P798" i="1"/>
  <c r="N794" i="1"/>
  <c r="O794" i="1"/>
  <c r="P794" i="1"/>
  <c r="N791" i="1"/>
  <c r="N786" i="1"/>
  <c r="O786" i="1"/>
  <c r="P786" i="1"/>
  <c r="N783" i="1"/>
  <c r="N778" i="1"/>
  <c r="O778" i="1"/>
  <c r="P778" i="1"/>
  <c r="N775" i="1"/>
  <c r="N771" i="1"/>
  <c r="O771" i="1"/>
  <c r="P771" i="1"/>
  <c r="N768" i="1"/>
  <c r="O768" i="1"/>
  <c r="P768" i="1"/>
  <c r="N765" i="1"/>
  <c r="N762" i="1"/>
  <c r="O762" i="1"/>
  <c r="P762" i="1"/>
  <c r="I760" i="1"/>
  <c r="H760" i="1"/>
  <c r="M757" i="1"/>
  <c r="N757" i="1"/>
  <c r="M754" i="1"/>
  <c r="N754" i="1"/>
  <c r="M751" i="1"/>
  <c r="N751" i="1"/>
  <c r="M745" i="1"/>
  <c r="N745" i="1"/>
  <c r="O745" i="1"/>
  <c r="P745" i="1"/>
  <c r="N1556" i="1" l="1"/>
  <c r="O1829" i="1"/>
  <c r="O743" i="1"/>
  <c r="O1556" i="1"/>
  <c r="O1417" i="1"/>
  <c r="P1829" i="1"/>
  <c r="N2495" i="1"/>
  <c r="N2506" i="1"/>
  <c r="N844" i="1"/>
  <c r="I1704" i="1"/>
  <c r="P743" i="1"/>
  <c r="N1678" i="1"/>
  <c r="P2506" i="1"/>
  <c r="M1678" i="1"/>
  <c r="O2506" i="1"/>
  <c r="M2184" i="1"/>
  <c r="O1002" i="1"/>
  <c r="N2370" i="1"/>
  <c r="N1803" i="1"/>
  <c r="I871" i="1"/>
  <c r="N1417" i="1"/>
  <c r="N1705" i="1"/>
  <c r="N1269" i="1"/>
  <c r="N859" i="1"/>
  <c r="P1002" i="1"/>
  <c r="N1829" i="1"/>
  <c r="M2495" i="1"/>
  <c r="N1756" i="1"/>
  <c r="N1002" i="1"/>
  <c r="M1417" i="1"/>
  <c r="P1556" i="1"/>
  <c r="N1058" i="1"/>
  <c r="N2087" i="1"/>
  <c r="N2408" i="1"/>
  <c r="N2184" i="1"/>
  <c r="N1854" i="1"/>
  <c r="N1691" i="1"/>
  <c r="N1579" i="1"/>
  <c r="M1556" i="1"/>
  <c r="P1417" i="1"/>
  <c r="N941" i="1"/>
  <c r="N872" i="1"/>
  <c r="N760" i="1"/>
  <c r="N743" i="1"/>
  <c r="M743" i="1"/>
  <c r="M740" i="1"/>
  <c r="N740" i="1"/>
  <c r="O740" i="1"/>
  <c r="P740" i="1"/>
  <c r="M737" i="1"/>
  <c r="N737" i="1"/>
  <c r="O737" i="1"/>
  <c r="P737" i="1"/>
  <c r="M734" i="1"/>
  <c r="N734" i="1"/>
  <c r="O734" i="1"/>
  <c r="P734" i="1"/>
  <c r="M730" i="1"/>
  <c r="N730" i="1"/>
  <c r="O730" i="1"/>
  <c r="P730" i="1"/>
  <c r="M726" i="1"/>
  <c r="N726" i="1"/>
  <c r="O726" i="1"/>
  <c r="P726" i="1"/>
  <c r="M722" i="1"/>
  <c r="N722" i="1"/>
  <c r="O722" i="1"/>
  <c r="P722" i="1"/>
  <c r="M719" i="1"/>
  <c r="N719" i="1"/>
  <c r="O719" i="1"/>
  <c r="P719" i="1"/>
  <c r="L719" i="1"/>
  <c r="M716" i="1"/>
  <c r="N716" i="1"/>
  <c r="O716" i="1"/>
  <c r="P716" i="1"/>
  <c r="M712" i="1"/>
  <c r="N712" i="1"/>
  <c r="O712" i="1"/>
  <c r="P712" i="1"/>
  <c r="M709" i="1"/>
  <c r="N709" i="1"/>
  <c r="O709" i="1"/>
  <c r="P709" i="1"/>
  <c r="M706" i="1"/>
  <c r="N706" i="1"/>
  <c r="O706" i="1"/>
  <c r="P706" i="1"/>
  <c r="M703" i="1"/>
  <c r="N703" i="1"/>
  <c r="O703" i="1"/>
  <c r="P703" i="1"/>
  <c r="M699" i="1"/>
  <c r="N699" i="1"/>
  <c r="O699" i="1"/>
  <c r="P699" i="1"/>
  <c r="M695" i="1"/>
  <c r="N695" i="1"/>
  <c r="O695" i="1"/>
  <c r="P695" i="1"/>
  <c r="M691" i="1"/>
  <c r="N691" i="1"/>
  <c r="O691" i="1"/>
  <c r="P691" i="1"/>
  <c r="M687" i="1" l="1"/>
  <c r="N687" i="1"/>
  <c r="O687" i="1"/>
  <c r="P687" i="1"/>
  <c r="M684" i="1"/>
  <c r="N684" i="1"/>
  <c r="O684" i="1"/>
  <c r="P684" i="1"/>
  <c r="M681" i="1"/>
  <c r="N681" i="1"/>
  <c r="O681" i="1"/>
  <c r="P681" i="1"/>
  <c r="M678" i="1"/>
  <c r="N678" i="1"/>
  <c r="O678" i="1"/>
  <c r="P678" i="1"/>
  <c r="M672" i="1"/>
  <c r="N672" i="1"/>
  <c r="O672" i="1"/>
  <c r="P672" i="1"/>
  <c r="M669" i="1"/>
  <c r="N669" i="1"/>
  <c r="O669" i="1"/>
  <c r="P669" i="1"/>
  <c r="M666" i="1"/>
  <c r="N666" i="1"/>
  <c r="O666" i="1"/>
  <c r="P666" i="1"/>
  <c r="M663" i="1"/>
  <c r="N663" i="1"/>
  <c r="O663" i="1"/>
  <c r="P663" i="1"/>
  <c r="M660" i="1"/>
  <c r="N660" i="1"/>
  <c r="O660" i="1"/>
  <c r="P660" i="1"/>
  <c r="M657" i="1"/>
  <c r="N657" i="1"/>
  <c r="M653" i="1"/>
  <c r="N653" i="1"/>
  <c r="O653" i="1"/>
  <c r="P653" i="1"/>
  <c r="M649" i="1"/>
  <c r="N649" i="1"/>
  <c r="O649" i="1"/>
  <c r="P649" i="1"/>
  <c r="M645" i="1"/>
  <c r="N645" i="1"/>
  <c r="O645" i="1"/>
  <c r="P645" i="1"/>
  <c r="M642" i="1"/>
  <c r="N642" i="1"/>
  <c r="O642" i="1"/>
  <c r="P642" i="1"/>
  <c r="M638" i="1"/>
  <c r="N638" i="1"/>
  <c r="O638" i="1"/>
  <c r="P638" i="1"/>
  <c r="M635" i="1"/>
  <c r="N635" i="1"/>
  <c r="O635" i="1"/>
  <c r="P635" i="1"/>
  <c r="M632" i="1"/>
  <c r="N632" i="1"/>
  <c r="M629" i="1"/>
  <c r="N629" i="1"/>
  <c r="O629" i="1"/>
  <c r="P629" i="1"/>
  <c r="M626" i="1"/>
  <c r="N626" i="1"/>
  <c r="O626" i="1"/>
  <c r="P626" i="1"/>
  <c r="I624" i="1"/>
  <c r="H624" i="1"/>
  <c r="N621" i="1"/>
  <c r="N618" i="1"/>
  <c r="N615" i="1"/>
  <c r="N612" i="1"/>
  <c r="N609" i="1"/>
  <c r="N606" i="1"/>
  <c r="N603" i="1"/>
  <c r="N600" i="1"/>
  <c r="N597" i="1"/>
  <c r="N594" i="1"/>
  <c r="N591" i="1"/>
  <c r="N588" i="1"/>
  <c r="N585" i="1"/>
  <c r="N582" i="1"/>
  <c r="N579" i="1"/>
  <c r="M576" i="1"/>
  <c r="N576" i="1"/>
  <c r="N573" i="1"/>
  <c r="N570" i="1"/>
  <c r="N561" i="1"/>
  <c r="O561" i="1"/>
  <c r="P561" i="1"/>
  <c r="N556" i="1"/>
  <c r="O556" i="1"/>
  <c r="P556" i="1"/>
  <c r="N553" i="1"/>
  <c r="O553" i="1"/>
  <c r="P553" i="1"/>
  <c r="N544" i="1"/>
  <c r="O544" i="1"/>
  <c r="P544" i="1"/>
  <c r="N535" i="1"/>
  <c r="O535" i="1"/>
  <c r="P535" i="1"/>
  <c r="N526" i="1"/>
  <c r="O526" i="1"/>
  <c r="P526" i="1"/>
  <c r="N517" i="1"/>
  <c r="O517" i="1"/>
  <c r="P517" i="1"/>
  <c r="N514" i="1"/>
  <c r="O514" i="1"/>
  <c r="P514" i="1"/>
  <c r="N511" i="1"/>
  <c r="O511" i="1"/>
  <c r="P511" i="1"/>
  <c r="N508" i="1"/>
  <c r="O508" i="1"/>
  <c r="P508" i="1"/>
  <c r="N503" i="1"/>
  <c r="O503" i="1"/>
  <c r="P503" i="1"/>
  <c r="N498" i="1"/>
  <c r="O498" i="1"/>
  <c r="P498" i="1"/>
  <c r="N493" i="1"/>
  <c r="O493" i="1"/>
  <c r="P493" i="1"/>
  <c r="N488" i="1"/>
  <c r="O488" i="1"/>
  <c r="P488" i="1"/>
  <c r="N483" i="1"/>
  <c r="O483" i="1"/>
  <c r="P483" i="1"/>
  <c r="N480" i="1"/>
  <c r="O480" i="1"/>
  <c r="P480" i="1"/>
  <c r="I478" i="1"/>
  <c r="H478" i="1"/>
  <c r="M475" i="1"/>
  <c r="N475" i="1"/>
  <c r="M472" i="1"/>
  <c r="N472" i="1"/>
  <c r="M469" i="1"/>
  <c r="N469" i="1"/>
  <c r="M466" i="1"/>
  <c r="N466" i="1"/>
  <c r="M463" i="1"/>
  <c r="N463" i="1"/>
  <c r="M460" i="1"/>
  <c r="N460" i="1"/>
  <c r="M457" i="1"/>
  <c r="N457" i="1"/>
  <c r="M454" i="1"/>
  <c r="N454" i="1"/>
  <c r="M451" i="1"/>
  <c r="N451" i="1"/>
  <c r="M448" i="1"/>
  <c r="N448" i="1"/>
  <c r="M445" i="1"/>
  <c r="N445" i="1"/>
  <c r="M442" i="1"/>
  <c r="N442" i="1"/>
  <c r="M439" i="1"/>
  <c r="N439" i="1"/>
  <c r="M436" i="1"/>
  <c r="N436" i="1"/>
  <c r="M433" i="1"/>
  <c r="N433" i="1"/>
  <c r="M430" i="1"/>
  <c r="N430" i="1"/>
  <c r="M427" i="1"/>
  <c r="N427" i="1"/>
  <c r="M424" i="1"/>
  <c r="N424" i="1"/>
  <c r="M421" i="1"/>
  <c r="N421" i="1"/>
  <c r="M418" i="1"/>
  <c r="N418" i="1"/>
  <c r="M415" i="1"/>
  <c r="N415" i="1"/>
  <c r="M412" i="1"/>
  <c r="N412" i="1"/>
  <c r="M409" i="1"/>
  <c r="N409" i="1"/>
  <c r="M406" i="1"/>
  <c r="N406" i="1"/>
  <c r="M403" i="1"/>
  <c r="N403" i="1"/>
  <c r="M400" i="1"/>
  <c r="N400" i="1"/>
  <c r="M397" i="1"/>
  <c r="N397" i="1"/>
  <c r="M394" i="1"/>
  <c r="N394" i="1"/>
  <c r="M391" i="1"/>
  <c r="N391" i="1"/>
  <c r="M388" i="1"/>
  <c r="N388" i="1"/>
  <c r="M385" i="1"/>
  <c r="N385" i="1"/>
  <c r="M382" i="1"/>
  <c r="N382" i="1"/>
  <c r="M379" i="1"/>
  <c r="N379" i="1"/>
  <c r="M376" i="1"/>
  <c r="N376" i="1"/>
  <c r="N373" i="1"/>
  <c r="O373" i="1"/>
  <c r="P373" i="1"/>
  <c r="N370" i="1"/>
  <c r="O370" i="1"/>
  <c r="P370" i="1"/>
  <c r="N365" i="1"/>
  <c r="O365" i="1"/>
  <c r="P365" i="1"/>
  <c r="N362" i="1"/>
  <c r="O362" i="1"/>
  <c r="P362" i="1"/>
  <c r="N358" i="1"/>
  <c r="O358" i="1"/>
  <c r="P358" i="1"/>
  <c r="N354" i="1"/>
  <c r="O354" i="1"/>
  <c r="P354" i="1"/>
  <c r="N351" i="1"/>
  <c r="O351" i="1"/>
  <c r="P351" i="1"/>
  <c r="N348" i="1"/>
  <c r="O348" i="1"/>
  <c r="P348" i="1"/>
  <c r="N344" i="1"/>
  <c r="O344" i="1"/>
  <c r="P344" i="1"/>
  <c r="N340" i="1"/>
  <c r="O340" i="1"/>
  <c r="P340" i="1"/>
  <c r="N336" i="1"/>
  <c r="O336" i="1"/>
  <c r="P336" i="1"/>
  <c r="N333" i="1"/>
  <c r="O333" i="1"/>
  <c r="P333" i="1"/>
  <c r="N330" i="1"/>
  <c r="O330" i="1"/>
  <c r="P330" i="1"/>
  <c r="N327" i="1"/>
  <c r="O327" i="1"/>
  <c r="P327" i="1"/>
  <c r="N324" i="1"/>
  <c r="O324" i="1"/>
  <c r="P324" i="1"/>
  <c r="N320" i="1"/>
  <c r="O320" i="1"/>
  <c r="P320" i="1"/>
  <c r="N316" i="1"/>
  <c r="O316" i="1"/>
  <c r="P316" i="1"/>
  <c r="N313" i="1"/>
  <c r="O313" i="1"/>
  <c r="P313" i="1"/>
  <c r="N310" i="1"/>
  <c r="O310" i="1"/>
  <c r="P310" i="1"/>
  <c r="N306" i="1"/>
  <c r="O306" i="1"/>
  <c r="P306" i="1"/>
  <c r="N302" i="1"/>
  <c r="O302" i="1"/>
  <c r="P302" i="1"/>
  <c r="N299" i="1"/>
  <c r="O299" i="1"/>
  <c r="P299" i="1"/>
  <c r="N296" i="1"/>
  <c r="O296" i="1"/>
  <c r="P296" i="1"/>
  <c r="N293" i="1"/>
  <c r="O293" i="1"/>
  <c r="P293" i="1"/>
  <c r="N290" i="1"/>
  <c r="O290" i="1"/>
  <c r="P290" i="1"/>
  <c r="N287" i="1"/>
  <c r="O287" i="1"/>
  <c r="P287" i="1"/>
  <c r="N284" i="1"/>
  <c r="O284" i="1"/>
  <c r="P284" i="1"/>
  <c r="N281" i="1"/>
  <c r="O281" i="1"/>
  <c r="P281" i="1"/>
  <c r="N277" i="1"/>
  <c r="O277" i="1"/>
  <c r="P277" i="1"/>
  <c r="N274" i="1"/>
  <c r="O274" i="1"/>
  <c r="P274" i="1"/>
  <c r="N268" i="1"/>
  <c r="O268" i="1"/>
  <c r="P268" i="1"/>
  <c r="N265" i="1"/>
  <c r="O265" i="1"/>
  <c r="P265" i="1"/>
  <c r="N261" i="1"/>
  <c r="O261" i="1"/>
  <c r="P261" i="1"/>
  <c r="N258" i="1"/>
  <c r="O258" i="1"/>
  <c r="P258" i="1"/>
  <c r="N255" i="1"/>
  <c r="O255" i="1"/>
  <c r="P255" i="1"/>
  <c r="N252" i="1"/>
  <c r="O252" i="1"/>
  <c r="P252" i="1"/>
  <c r="M249" i="1"/>
  <c r="N249" i="1"/>
  <c r="O249" i="1"/>
  <c r="P249" i="1"/>
  <c r="M245" i="1"/>
  <c r="N245" i="1"/>
  <c r="O245" i="1"/>
  <c r="P245" i="1"/>
  <c r="M242" i="1"/>
  <c r="N242" i="1"/>
  <c r="O242" i="1"/>
  <c r="P242" i="1"/>
  <c r="I240" i="1"/>
  <c r="N237" i="1"/>
  <c r="N234" i="1"/>
  <c r="N231" i="1"/>
  <c r="N228" i="1"/>
  <c r="N225" i="1"/>
  <c r="N222" i="1"/>
  <c r="N219" i="1"/>
  <c r="N213" i="1"/>
  <c r="O213" i="1"/>
  <c r="P213" i="1"/>
  <c r="N207" i="1"/>
  <c r="O207" i="1"/>
  <c r="P207" i="1"/>
  <c r="L207" i="1"/>
  <c r="N205" i="1"/>
  <c r="O205" i="1"/>
  <c r="P205" i="1"/>
  <c r="L205" i="1"/>
  <c r="N203" i="1"/>
  <c r="O203" i="1"/>
  <c r="P203" i="1"/>
  <c r="L203" i="1"/>
  <c r="N201" i="1"/>
  <c r="O201" i="1"/>
  <c r="P201" i="1"/>
  <c r="L201" i="1"/>
  <c r="N197" i="1"/>
  <c r="N194" i="1"/>
  <c r="N191" i="1"/>
  <c r="M189" i="1"/>
  <c r="N189" i="1"/>
  <c r="O189" i="1"/>
  <c r="P189" i="1"/>
  <c r="N182" i="1"/>
  <c r="N176" i="1"/>
  <c r="O176" i="1"/>
  <c r="P176" i="1"/>
  <c r="I174" i="1"/>
  <c r="H174" i="1"/>
  <c r="N171" i="1"/>
  <c r="M168" i="1"/>
  <c r="N168" i="1"/>
  <c r="M165" i="1"/>
  <c r="N165" i="1"/>
  <c r="M162" i="1"/>
  <c r="N162" i="1"/>
  <c r="M159" i="1"/>
  <c r="N159" i="1"/>
  <c r="O159" i="1"/>
  <c r="P159" i="1"/>
  <c r="N154" i="1"/>
  <c r="O154" i="1"/>
  <c r="P154" i="1"/>
  <c r="N148" i="1"/>
  <c r="O148" i="1"/>
  <c r="P148" i="1"/>
  <c r="I146" i="1"/>
  <c r="H146" i="1"/>
  <c r="N143" i="1"/>
  <c r="O143" i="1"/>
  <c r="P143" i="1"/>
  <c r="M141" i="1"/>
  <c r="N141" i="1"/>
  <c r="O141" i="1"/>
  <c r="P141" i="1"/>
  <c r="M138" i="1"/>
  <c r="N138" i="1"/>
  <c r="N135" i="1"/>
  <c r="N132" i="1"/>
  <c r="N129" i="1"/>
  <c r="N126" i="1"/>
  <c r="N123" i="1"/>
  <c r="O123" i="1"/>
  <c r="P123" i="1"/>
  <c r="N120" i="1"/>
  <c r="O120" i="1"/>
  <c r="P120" i="1"/>
  <c r="N116" i="1"/>
  <c r="O116" i="1"/>
  <c r="P116" i="1"/>
  <c r="N113" i="1"/>
  <c r="O113" i="1"/>
  <c r="P113" i="1"/>
  <c r="N103" i="1"/>
  <c r="O103" i="1"/>
  <c r="P103" i="1"/>
  <c r="N100" i="1"/>
  <c r="O100" i="1"/>
  <c r="P100" i="1"/>
  <c r="N97" i="1"/>
  <c r="O97" i="1"/>
  <c r="P97" i="1"/>
  <c r="N94" i="1"/>
  <c r="O94" i="1"/>
  <c r="P94" i="1"/>
  <c r="I92" i="1"/>
  <c r="H92" i="1"/>
  <c r="N89" i="1"/>
  <c r="N86" i="1"/>
  <c r="N83" i="1"/>
  <c r="N77" i="1"/>
  <c r="N74" i="1"/>
  <c r="N71" i="1"/>
  <c r="N68" i="1"/>
  <c r="N65" i="1"/>
  <c r="N61" i="1"/>
  <c r="O61" i="1"/>
  <c r="P61" i="1"/>
  <c r="N58" i="1"/>
  <c r="O58" i="1"/>
  <c r="P58" i="1"/>
  <c r="N53" i="1"/>
  <c r="O53" i="1"/>
  <c r="P53" i="1"/>
  <c r="N48" i="1"/>
  <c r="O48" i="1"/>
  <c r="P48" i="1"/>
  <c r="N45" i="1"/>
  <c r="O45" i="1"/>
  <c r="P45" i="1"/>
  <c r="N42" i="1"/>
  <c r="O42" i="1"/>
  <c r="P42" i="1"/>
  <c r="N39" i="1"/>
  <c r="N36" i="1" s="1"/>
  <c r="O39" i="1"/>
  <c r="O36" i="1" s="1"/>
  <c r="P39" i="1"/>
  <c r="P36" i="1" s="1"/>
  <c r="N33" i="1"/>
  <c r="O33" i="1"/>
  <c r="P33" i="1"/>
  <c r="Q2528" i="1"/>
  <c r="Q2527" i="1"/>
  <c r="Q2507" i="1"/>
  <c r="Q2505" i="1"/>
  <c r="Q2502" i="1"/>
  <c r="Q2499" i="1"/>
  <c r="Q2498" i="1"/>
  <c r="Q2496" i="1"/>
  <c r="Q2409" i="1"/>
  <c r="Q2407" i="1"/>
  <c r="Q2404" i="1"/>
  <c r="Q2401" i="1"/>
  <c r="Q2395" i="1"/>
  <c r="Q2394" i="1"/>
  <c r="Q2393" i="1"/>
  <c r="Q2392" i="1"/>
  <c r="Q2391" i="1"/>
  <c r="Q2389" i="1"/>
  <c r="Q2388" i="1"/>
  <c r="Q2386" i="1"/>
  <c r="Q2385" i="1"/>
  <c r="Q2383" i="1"/>
  <c r="Q2382" i="1"/>
  <c r="Q2380" i="1"/>
  <c r="Q2379" i="1"/>
  <c r="Q2377" i="1"/>
  <c r="Q2376" i="1"/>
  <c r="Q2374" i="1"/>
  <c r="Q2373" i="1"/>
  <c r="Q2371" i="1"/>
  <c r="Q2369" i="1"/>
  <c r="Q2366" i="1"/>
  <c r="Q2363" i="1"/>
  <c r="Q2360" i="1"/>
  <c r="Q2357" i="1"/>
  <c r="Q2354" i="1"/>
  <c r="Q2351" i="1"/>
  <c r="Q2348" i="1"/>
  <c r="Q2345" i="1"/>
  <c r="Q2342" i="1"/>
  <c r="Q2339" i="1"/>
  <c r="Q2336" i="1"/>
  <c r="Q2333" i="1"/>
  <c r="Q2330" i="1"/>
  <c r="Q2327" i="1"/>
  <c r="Q2324" i="1"/>
  <c r="Q2321" i="1"/>
  <c r="Q2318" i="1"/>
  <c r="Q2315" i="1"/>
  <c r="Q2312" i="1"/>
  <c r="Q2309" i="1"/>
  <c r="Q2306" i="1"/>
  <c r="Q2303" i="1"/>
  <c r="Q2300" i="1"/>
  <c r="Q2297" i="1"/>
  <c r="Q2294" i="1"/>
  <c r="Q2291" i="1"/>
  <c r="Q2288" i="1"/>
  <c r="Q2285" i="1"/>
  <c r="Q2282" i="1"/>
  <c r="Q2279" i="1"/>
  <c r="Q2278" i="1"/>
  <c r="Q2276" i="1"/>
  <c r="Q2275" i="1"/>
  <c r="Q2274" i="1"/>
  <c r="Q2272" i="1"/>
  <c r="Q2271" i="1"/>
  <c r="Q2269" i="1"/>
  <c r="Q2268" i="1"/>
  <c r="Q2267" i="1"/>
  <c r="Q2265" i="1"/>
  <c r="Q2264" i="1"/>
  <c r="Q2263" i="1"/>
  <c r="Q2261" i="1"/>
  <c r="Q2260" i="1"/>
  <c r="Q2259" i="1"/>
  <c r="Q2257" i="1"/>
  <c r="Q2256" i="1"/>
  <c r="Q2254" i="1"/>
  <c r="Q2253" i="1"/>
  <c r="Q2251" i="1"/>
  <c r="Q2250" i="1"/>
  <c r="Q2248" i="1"/>
  <c r="Q2247" i="1"/>
  <c r="Q2245" i="1"/>
  <c r="Q2244" i="1"/>
  <c r="Q2243" i="1"/>
  <c r="Q2241" i="1"/>
  <c r="Q2240" i="1"/>
  <c r="Q2239" i="1"/>
  <c r="Q2237" i="1"/>
  <c r="Q2236" i="1"/>
  <c r="Q2234" i="1"/>
  <c r="Q2233" i="1"/>
  <c r="Q2232" i="1"/>
  <c r="Q2231" i="1"/>
  <c r="Q2229" i="1"/>
  <c r="Q2228" i="1"/>
  <c r="Q2227" i="1"/>
  <c r="Q2225" i="1"/>
  <c r="Q2224" i="1"/>
  <c r="Q2223" i="1"/>
  <c r="Q2221" i="1"/>
  <c r="Q2220" i="1"/>
  <c r="Q2219" i="1"/>
  <c r="Q2218" i="1"/>
  <c r="Q2216" i="1"/>
  <c r="Q2215" i="1"/>
  <c r="Q2213" i="1"/>
  <c r="Q2212" i="1"/>
  <c r="Q2211" i="1"/>
  <c r="Q2210" i="1"/>
  <c r="Q2208" i="1"/>
  <c r="Q2207" i="1"/>
  <c r="Q2206" i="1"/>
  <c r="Q2204" i="1"/>
  <c r="Q2203" i="1"/>
  <c r="Q2202" i="1"/>
  <c r="Q2201" i="1"/>
  <c r="Q2199" i="1"/>
  <c r="Q2198" i="1"/>
  <c r="Q2196" i="1"/>
  <c r="Q2195" i="1"/>
  <c r="Q2194" i="1"/>
  <c r="Q2192" i="1"/>
  <c r="Q2191" i="1"/>
  <c r="Q2190" i="1"/>
  <c r="Q2188" i="1"/>
  <c r="Q2187" i="1"/>
  <c r="Q2185" i="1"/>
  <c r="Q2088" i="1"/>
  <c r="Q2086" i="1"/>
  <c r="Q2083" i="1"/>
  <c r="Q2080" i="1"/>
  <c r="Q2077" i="1"/>
  <c r="Q2074" i="1"/>
  <c r="Q2071" i="1"/>
  <c r="Q2068" i="1"/>
  <c r="Q2065" i="1"/>
  <c r="Q2062" i="1"/>
  <c r="Q2059" i="1"/>
  <c r="Q2056" i="1"/>
  <c r="Q2053" i="1"/>
  <c r="Q2050" i="1"/>
  <c r="Q2047" i="1"/>
  <c r="Q2044" i="1"/>
  <c r="Q2041" i="1"/>
  <c r="Q2038" i="1"/>
  <c r="Q2035" i="1"/>
  <c r="Q2032" i="1"/>
  <c r="Q2029" i="1"/>
  <c r="Q2026" i="1"/>
  <c r="Q2023" i="1"/>
  <c r="Q2020" i="1"/>
  <c r="Q2017" i="1"/>
  <c r="Q2014" i="1"/>
  <c r="Q2011" i="1"/>
  <c r="Q2008" i="1"/>
  <c r="Q2005" i="1"/>
  <c r="Q2002" i="1"/>
  <c r="Q1999" i="1"/>
  <c r="Q1996" i="1"/>
  <c r="Q1993" i="1"/>
  <c r="Q1990" i="1"/>
  <c r="Q1987" i="1"/>
  <c r="Q1984" i="1"/>
  <c r="Q1981" i="1"/>
  <c r="Q1978" i="1"/>
  <c r="Q1975" i="1"/>
  <c r="Q1972" i="1"/>
  <c r="Q1969" i="1"/>
  <c r="Q1966" i="1"/>
  <c r="Q1962" i="1"/>
  <c r="Q1959" i="1"/>
  <c r="Q1958" i="1"/>
  <c r="Q1957" i="1"/>
  <c r="Q1954" i="1"/>
  <c r="Q1951" i="1"/>
  <c r="Q1950" i="1"/>
  <c r="Q1949" i="1"/>
  <c r="Q1946" i="1"/>
  <c r="Q1945" i="1"/>
  <c r="Q1944" i="1"/>
  <c r="Q1941" i="1"/>
  <c r="Q1940" i="1"/>
  <c r="Q1939" i="1"/>
  <c r="Q1936" i="1"/>
  <c r="Q1935" i="1"/>
  <c r="Q1932" i="1"/>
  <c r="Q1929" i="1"/>
  <c r="Q1928" i="1"/>
  <c r="Q1925" i="1"/>
  <c r="Q1924" i="1"/>
  <c r="Q1921" i="1"/>
  <c r="Q1920" i="1"/>
  <c r="Q1917" i="1"/>
  <c r="Q1916" i="1"/>
  <c r="Q1913" i="1"/>
  <c r="Q1912" i="1"/>
  <c r="Q1909" i="1"/>
  <c r="Q1908" i="1"/>
  <c r="Q1905" i="1"/>
  <c r="Q1904" i="1"/>
  <c r="Q1901" i="1"/>
  <c r="Q1898" i="1"/>
  <c r="Q1895" i="1"/>
  <c r="Q1892" i="1"/>
  <c r="Q1889" i="1"/>
  <c r="Q1888" i="1"/>
  <c r="Q1885" i="1"/>
  <c r="Q1884" i="1"/>
  <c r="Q1881" i="1"/>
  <c r="Q1880" i="1"/>
  <c r="Q1877" i="1"/>
  <c r="Q1876" i="1"/>
  <c r="Q1873" i="1"/>
  <c r="Q1872" i="1"/>
  <c r="Q1869" i="1"/>
  <c r="Q1866" i="1"/>
  <c r="Q1863" i="1"/>
  <c r="Q1860" i="1"/>
  <c r="Q1857" i="1"/>
  <c r="Q1855" i="1"/>
  <c r="Q1841" i="1"/>
  <c r="Q1839" i="1"/>
  <c r="Q1838" i="1"/>
  <c r="Q1837" i="1"/>
  <c r="Q1835" i="1"/>
  <c r="Q1834" i="1"/>
  <c r="Q1833" i="1"/>
  <c r="Q1832" i="1"/>
  <c r="Q1830" i="1"/>
  <c r="Q1809" i="1"/>
  <c r="Q1808" i="1"/>
  <c r="Q1807" i="1"/>
  <c r="Q1806" i="1"/>
  <c r="Q1804" i="1"/>
  <c r="Q1757" i="1"/>
  <c r="Q1730" i="1"/>
  <c r="Q1727" i="1"/>
  <c r="Q1724" i="1"/>
  <c r="Q1721" i="1"/>
  <c r="Q1720" i="1"/>
  <c r="Q1718" i="1"/>
  <c r="Q1717" i="1"/>
  <c r="Q1716" i="1"/>
  <c r="Q1715" i="1"/>
  <c r="Q1714" i="1"/>
  <c r="Q1711" i="1"/>
  <c r="Q1708" i="1"/>
  <c r="Q1706" i="1"/>
  <c r="Q1692" i="1"/>
  <c r="Q1687" i="1"/>
  <c r="Q1685" i="1"/>
  <c r="Q1682" i="1"/>
  <c r="Q1681" i="1"/>
  <c r="Q1679" i="1"/>
  <c r="Q1580" i="1"/>
  <c r="Q1578" i="1"/>
  <c r="Q1577" i="1"/>
  <c r="Q1575" i="1"/>
  <c r="Q1574" i="1"/>
  <c r="Q1572" i="1"/>
  <c r="Q1571" i="1"/>
  <c r="Q1569" i="1"/>
  <c r="Q1568" i="1"/>
  <c r="Q1566" i="1"/>
  <c r="Q1565" i="1"/>
  <c r="Q1563" i="1"/>
  <c r="Q1562" i="1"/>
  <c r="Q1560" i="1"/>
  <c r="Q1559" i="1"/>
  <c r="Q1557" i="1"/>
  <c r="Q1555" i="1"/>
  <c r="Q1554" i="1"/>
  <c r="Q1553" i="1"/>
  <c r="Q1551" i="1"/>
  <c r="Q1550" i="1"/>
  <c r="Q1549" i="1"/>
  <c r="Q1548" i="1"/>
  <c r="Q1546" i="1"/>
  <c r="Q1545" i="1"/>
  <c r="Q1544" i="1"/>
  <c r="Q1543" i="1"/>
  <c r="Q1541" i="1"/>
  <c r="Q1540" i="1"/>
  <c r="Q1538" i="1"/>
  <c r="Q1537" i="1"/>
  <c r="Q1536" i="1"/>
  <c r="Q1535" i="1"/>
  <c r="Q1533" i="1"/>
  <c r="Q1532" i="1"/>
  <c r="Q1530" i="1"/>
  <c r="Q1529" i="1"/>
  <c r="Q1527" i="1"/>
  <c r="Q1526" i="1"/>
  <c r="Q1524" i="1"/>
  <c r="Q1523" i="1"/>
  <c r="Q1521" i="1"/>
  <c r="Q1520" i="1"/>
  <c r="Q1518" i="1"/>
  <c r="Q1517" i="1"/>
  <c r="Q1515" i="1"/>
  <c r="Q1514" i="1"/>
  <c r="Q1512" i="1"/>
  <c r="Q1511" i="1"/>
  <c r="Q1510" i="1"/>
  <c r="Q1508" i="1"/>
  <c r="Q1507" i="1"/>
  <c r="Q1505" i="1"/>
  <c r="Q1504" i="1"/>
  <c r="Q1502" i="1"/>
  <c r="Q1501" i="1"/>
  <c r="Q1499" i="1"/>
  <c r="Q1498" i="1"/>
  <c r="Q1496" i="1"/>
  <c r="Q1495" i="1"/>
  <c r="Q1493" i="1"/>
  <c r="Q1492" i="1"/>
  <c r="Q1491" i="1"/>
  <c r="Q1489" i="1"/>
  <c r="Q1488" i="1"/>
  <c r="Q1486" i="1"/>
  <c r="Q1485" i="1"/>
  <c r="Q1483" i="1"/>
  <c r="Q1482" i="1"/>
  <c r="Q1480" i="1"/>
  <c r="Q1479" i="1"/>
  <c r="Q1478" i="1"/>
  <c r="Q1477" i="1"/>
  <c r="Q1475" i="1"/>
  <c r="Q1474" i="1"/>
  <c r="Q1473" i="1"/>
  <c r="Q1472" i="1"/>
  <c r="Q1470" i="1"/>
  <c r="Q1469" i="1"/>
  <c r="Q1468" i="1"/>
  <c r="Q1467" i="1"/>
  <c r="Q1465" i="1"/>
  <c r="Q1464" i="1"/>
  <c r="Q1463" i="1"/>
  <c r="Q1462" i="1"/>
  <c r="Q1460" i="1"/>
  <c r="Q1459" i="1"/>
  <c r="Q1458" i="1"/>
  <c r="Q1457" i="1"/>
  <c r="Q1455" i="1"/>
  <c r="Q1454" i="1"/>
  <c r="Q1452" i="1"/>
  <c r="Q1451" i="1"/>
  <c r="Q1449" i="1"/>
  <c r="Q1448" i="1"/>
  <c r="Q1446" i="1"/>
  <c r="Q1445" i="1"/>
  <c r="Q1443" i="1"/>
  <c r="Q1442" i="1"/>
  <c r="Q1441" i="1"/>
  <c r="Q1440" i="1"/>
  <c r="Q1438" i="1"/>
  <c r="Q1437" i="1"/>
  <c r="Q1436" i="1"/>
  <c r="Q1435" i="1"/>
  <c r="Q1433" i="1"/>
  <c r="Q1432" i="1"/>
  <c r="Q1430" i="1"/>
  <c r="Q1429" i="1"/>
  <c r="Q1427" i="1"/>
  <c r="Q1426" i="1"/>
  <c r="Q1424" i="1"/>
  <c r="Q1423" i="1"/>
  <c r="Q1421" i="1"/>
  <c r="Q1420" i="1"/>
  <c r="Q1418" i="1"/>
  <c r="Q1270" i="1"/>
  <c r="Q1268" i="1"/>
  <c r="Q1265" i="1"/>
  <c r="Q1262" i="1"/>
  <c r="Q1259" i="1"/>
  <c r="Q1256" i="1"/>
  <c r="Q1253" i="1"/>
  <c r="Q1250" i="1"/>
  <c r="Q1247" i="1"/>
  <c r="Q1244" i="1"/>
  <c r="Q1241" i="1"/>
  <c r="Q1238" i="1"/>
  <c r="Q1235" i="1"/>
  <c r="Q1232" i="1"/>
  <c r="Q1229" i="1"/>
  <c r="Q1226" i="1"/>
  <c r="Q1223" i="1"/>
  <c r="Q1220" i="1"/>
  <c r="Q1217" i="1"/>
  <c r="Q1214" i="1"/>
  <c r="Q1211" i="1"/>
  <c r="Q1208" i="1"/>
  <c r="Q1205" i="1"/>
  <c r="Q1202" i="1"/>
  <c r="Q1199" i="1"/>
  <c r="Q1196" i="1"/>
  <c r="Q1193" i="1"/>
  <c r="Q1190" i="1"/>
  <c r="Q1187" i="1"/>
  <c r="Q1184" i="1"/>
  <c r="Q1180" i="1"/>
  <c r="Q1177" i="1"/>
  <c r="Q1174" i="1"/>
  <c r="Q1173" i="1"/>
  <c r="Q1172" i="1"/>
  <c r="Q1169" i="1"/>
  <c r="Q1168" i="1"/>
  <c r="Q1167" i="1"/>
  <c r="Q1164" i="1"/>
  <c r="Q1161" i="1"/>
  <c r="Q1158" i="1"/>
  <c r="Q1155" i="1"/>
  <c r="Q1152" i="1"/>
  <c r="Q1149" i="1"/>
  <c r="Q1146" i="1"/>
  <c r="Q1143" i="1"/>
  <c r="Q1142" i="1"/>
  <c r="Q1139" i="1"/>
  <c r="Q1136" i="1"/>
  <c r="Q1135" i="1"/>
  <c r="Q1132" i="1"/>
  <c r="Q1129" i="1"/>
  <c r="Q1126" i="1"/>
  <c r="Q1123" i="1"/>
  <c r="Q1122" i="1"/>
  <c r="Q1119" i="1"/>
  <c r="Q1116" i="1"/>
  <c r="Q1115" i="1"/>
  <c r="Q1114" i="1"/>
  <c r="Q1111" i="1"/>
  <c r="Q1110" i="1"/>
  <c r="Q1107" i="1"/>
  <c r="Q1106" i="1"/>
  <c r="Q1103" i="1"/>
  <c r="Q1102" i="1"/>
  <c r="Q1099" i="1"/>
  <c r="Q1096" i="1"/>
  <c r="Q1093" i="1"/>
  <c r="Q1092" i="1"/>
  <c r="Q1089" i="1"/>
  <c r="Q1086" i="1"/>
  <c r="Q1085" i="1"/>
  <c r="Q1082" i="1"/>
  <c r="Q1079" i="1"/>
  <c r="Q1078" i="1"/>
  <c r="Q1075" i="1"/>
  <c r="Q1074" i="1"/>
  <c r="Q1071" i="1"/>
  <c r="Q1070" i="1"/>
  <c r="Q1067" i="1"/>
  <c r="Q1066" i="1"/>
  <c r="Q1063" i="1"/>
  <c r="Q1062" i="1"/>
  <c r="Q1061" i="1"/>
  <c r="Q1059" i="1"/>
  <c r="Q1054" i="1"/>
  <c r="Q1053" i="1"/>
  <c r="Q1052" i="1"/>
  <c r="Q1051" i="1"/>
  <c r="Q1050" i="1"/>
  <c r="Q1037" i="1"/>
  <c r="Q1036" i="1"/>
  <c r="Q1035" i="1"/>
  <c r="Q1034" i="1"/>
  <c r="Q1033" i="1"/>
  <c r="Q1026" i="1"/>
  <c r="Q1023" i="1"/>
  <c r="Q1021" i="1"/>
  <c r="Q1020" i="1"/>
  <c r="Q1019" i="1"/>
  <c r="Q1016" i="1"/>
  <c r="Q1013" i="1"/>
  <c r="Q1012" i="1"/>
  <c r="Q1011" i="1"/>
  <c r="Q1010" i="1"/>
  <c r="Q1003" i="1"/>
  <c r="Q942" i="1"/>
  <c r="Q927" i="1"/>
  <c r="Q926" i="1"/>
  <c r="Q924" i="1"/>
  <c r="Q923" i="1"/>
  <c r="Q922" i="1"/>
  <c r="Q921" i="1"/>
  <c r="Q917" i="1"/>
  <c r="Q916" i="1"/>
  <c r="Q915" i="1"/>
  <c r="Q914" i="1"/>
  <c r="Q888" i="1"/>
  <c r="Q887" i="1"/>
  <c r="Q886" i="1"/>
  <c r="Q885" i="1"/>
  <c r="Q884" i="1"/>
  <c r="Q883" i="1"/>
  <c r="Q880" i="1"/>
  <c r="Q879" i="1"/>
  <c r="Q878" i="1"/>
  <c r="Q877" i="1"/>
  <c r="Q876" i="1"/>
  <c r="Q875" i="1"/>
  <c r="Q873" i="1"/>
  <c r="Q860" i="1"/>
  <c r="Q845" i="1"/>
  <c r="Q843" i="1"/>
  <c r="Q840" i="1"/>
  <c r="Q761" i="1"/>
  <c r="Q759" i="1"/>
  <c r="Q758" i="1"/>
  <c r="Q756" i="1"/>
  <c r="Q755" i="1"/>
  <c r="Q753" i="1"/>
  <c r="Q752" i="1"/>
  <c r="Q750" i="1"/>
  <c r="Q749" i="1"/>
  <c r="Q748" i="1"/>
  <c r="Q747" i="1"/>
  <c r="Q746" i="1"/>
  <c r="Q744" i="1"/>
  <c r="Q742" i="1"/>
  <c r="Q741" i="1"/>
  <c r="Q739" i="1"/>
  <c r="Q738" i="1"/>
  <c r="Q736" i="1"/>
  <c r="Q735" i="1"/>
  <c r="Q733" i="1"/>
  <c r="Q732" i="1"/>
  <c r="Q731" i="1"/>
  <c r="Q729" i="1"/>
  <c r="Q728" i="1"/>
  <c r="Q727" i="1"/>
  <c r="Q725" i="1"/>
  <c r="Q724" i="1"/>
  <c r="Q723" i="1"/>
  <c r="Q721" i="1"/>
  <c r="Q720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6" i="1"/>
  <c r="Q685" i="1"/>
  <c r="Q683" i="1"/>
  <c r="Q682" i="1"/>
  <c r="Q680" i="1"/>
  <c r="Q679" i="1"/>
  <c r="Q677" i="1"/>
  <c r="Q676" i="1"/>
  <c r="Q674" i="1"/>
  <c r="Q673" i="1"/>
  <c r="Q671" i="1"/>
  <c r="Q670" i="1"/>
  <c r="Q668" i="1"/>
  <c r="Q667" i="1"/>
  <c r="Q665" i="1"/>
  <c r="Q664" i="1"/>
  <c r="Q662" i="1"/>
  <c r="Q661" i="1"/>
  <c r="Q659" i="1"/>
  <c r="Q656" i="1"/>
  <c r="Q655" i="1"/>
  <c r="Q654" i="1"/>
  <c r="Q652" i="1"/>
  <c r="Q651" i="1"/>
  <c r="Q650" i="1"/>
  <c r="Q648" i="1"/>
  <c r="Q647" i="1"/>
  <c r="Q646" i="1"/>
  <c r="Q644" i="1"/>
  <c r="Q643" i="1"/>
  <c r="Q641" i="1"/>
  <c r="Q640" i="1"/>
  <c r="Q639" i="1"/>
  <c r="Q637" i="1"/>
  <c r="Q636" i="1"/>
  <c r="Q634" i="1"/>
  <c r="Q631" i="1"/>
  <c r="Q630" i="1"/>
  <c r="Q628" i="1"/>
  <c r="Q627" i="1"/>
  <c r="Q625" i="1"/>
  <c r="Q578" i="1"/>
  <c r="Q479" i="1"/>
  <c r="Q477" i="1"/>
  <c r="Q474" i="1"/>
  <c r="Q471" i="1"/>
  <c r="Q468" i="1"/>
  <c r="Q465" i="1"/>
  <c r="Q462" i="1"/>
  <c r="Q459" i="1"/>
  <c r="Q456" i="1"/>
  <c r="Q453" i="1"/>
  <c r="Q450" i="1"/>
  <c r="Q447" i="1"/>
  <c r="Q444" i="1"/>
  <c r="Q441" i="1"/>
  <c r="Q438" i="1"/>
  <c r="Q435" i="1"/>
  <c r="Q432" i="1"/>
  <c r="Q429" i="1"/>
  <c r="Q426" i="1"/>
  <c r="Q423" i="1"/>
  <c r="Q420" i="1"/>
  <c r="Q417" i="1"/>
  <c r="Q414" i="1"/>
  <c r="Q411" i="1"/>
  <c r="Q408" i="1"/>
  <c r="Q405" i="1"/>
  <c r="Q402" i="1"/>
  <c r="Q399" i="1"/>
  <c r="Q396" i="1"/>
  <c r="Q393" i="1"/>
  <c r="Q390" i="1"/>
  <c r="Q387" i="1"/>
  <c r="Q384" i="1"/>
  <c r="Q381" i="1"/>
  <c r="Q378" i="1"/>
  <c r="Q374" i="1"/>
  <c r="Q371" i="1"/>
  <c r="Q368" i="1"/>
  <c r="Q367" i="1"/>
  <c r="Q366" i="1"/>
  <c r="Q363" i="1"/>
  <c r="Q360" i="1"/>
  <c r="Q359" i="1"/>
  <c r="Q356" i="1"/>
  <c r="Q355" i="1"/>
  <c r="Q352" i="1"/>
  <c r="Q349" i="1"/>
  <c r="Q346" i="1"/>
  <c r="Q345" i="1"/>
  <c r="Q342" i="1"/>
  <c r="Q341" i="1"/>
  <c r="Q338" i="1"/>
  <c r="Q337" i="1"/>
  <c r="Q334" i="1"/>
  <c r="Q331" i="1"/>
  <c r="Q328" i="1"/>
  <c r="Q325" i="1"/>
  <c r="Q322" i="1"/>
  <c r="Q321" i="1"/>
  <c r="Q318" i="1"/>
  <c r="Q317" i="1"/>
  <c r="Q314" i="1"/>
  <c r="Q311" i="1"/>
  <c r="Q308" i="1"/>
  <c r="Q307" i="1"/>
  <c r="Q304" i="1"/>
  <c r="Q303" i="1"/>
  <c r="Q300" i="1"/>
  <c r="Q297" i="1"/>
  <c r="Q294" i="1"/>
  <c r="Q291" i="1"/>
  <c r="Q288" i="1"/>
  <c r="Q285" i="1"/>
  <c r="Q282" i="1"/>
  <c r="Q279" i="1"/>
  <c r="Q278" i="1"/>
  <c r="Q275" i="1"/>
  <c r="Q272" i="1"/>
  <c r="Q269" i="1"/>
  <c r="Q266" i="1"/>
  <c r="Q263" i="1"/>
  <c r="Q262" i="1"/>
  <c r="Q259" i="1"/>
  <c r="Q256" i="1"/>
  <c r="Q253" i="1"/>
  <c r="Q251" i="1"/>
  <c r="Q250" i="1"/>
  <c r="Q248" i="1"/>
  <c r="Q247" i="1"/>
  <c r="Q246" i="1"/>
  <c r="Q244" i="1"/>
  <c r="Q243" i="1"/>
  <c r="Q241" i="1"/>
  <c r="Q190" i="1"/>
  <c r="Q175" i="1"/>
  <c r="Q170" i="1"/>
  <c r="Q167" i="1"/>
  <c r="Q164" i="1"/>
  <c r="Q161" i="1"/>
  <c r="Q160" i="1"/>
  <c r="Q147" i="1"/>
  <c r="Q142" i="1"/>
  <c r="Q140" i="1"/>
  <c r="Q117" i="1"/>
  <c r="Q93" i="1"/>
  <c r="Q32" i="1"/>
  <c r="Q31" i="1"/>
  <c r="Q30" i="1"/>
  <c r="Q29" i="1"/>
  <c r="Q28" i="1"/>
  <c r="Q26" i="1"/>
  <c r="M27" i="1"/>
  <c r="N27" i="1"/>
  <c r="O27" i="1"/>
  <c r="P27" i="1"/>
  <c r="I25" i="1"/>
  <c r="O851" i="1"/>
  <c r="M854" i="1"/>
  <c r="Q854" i="1" s="1"/>
  <c r="O846" i="1"/>
  <c r="M849" i="1"/>
  <c r="Q849" i="1" s="1"/>
  <c r="M2512" i="1"/>
  <c r="M2510" i="1"/>
  <c r="Q2510" i="1" s="1"/>
  <c r="M2509" i="1"/>
  <c r="M1696" i="1"/>
  <c r="Q1696" i="1" s="1"/>
  <c r="Q245" i="1" l="1"/>
  <c r="Q653" i="1"/>
  <c r="Q27" i="1"/>
  <c r="Q649" i="1"/>
  <c r="Q242" i="1"/>
  <c r="Q159" i="1"/>
  <c r="Q626" i="1"/>
  <c r="Q638" i="1"/>
  <c r="Q660" i="1"/>
  <c r="Q666" i="1"/>
  <c r="Q672" i="1"/>
  <c r="Q681" i="1"/>
  <c r="Q687" i="1"/>
  <c r="Q2509" i="1"/>
  <c r="M2508" i="1"/>
  <c r="Q2508" i="1" s="1"/>
  <c r="Q2512" i="1"/>
  <c r="Q141" i="1"/>
  <c r="Q249" i="1"/>
  <c r="Q642" i="1"/>
  <c r="Q669" i="1"/>
  <c r="Q678" i="1"/>
  <c r="Q635" i="1"/>
  <c r="Q663" i="1"/>
  <c r="Q684" i="1"/>
  <c r="Q629" i="1"/>
  <c r="N146" i="1"/>
  <c r="Q645" i="1"/>
  <c r="Q189" i="1"/>
  <c r="N478" i="1"/>
  <c r="N174" i="1"/>
  <c r="N92" i="1"/>
  <c r="N25" i="1"/>
  <c r="L2513" i="1"/>
  <c r="Q850" i="1" l="1"/>
  <c r="P846" i="1"/>
  <c r="Q855" i="1"/>
  <c r="P851" i="1"/>
  <c r="L2511" i="1"/>
  <c r="L2506" i="1" s="1"/>
  <c r="M2513" i="1"/>
  <c r="Q2513" i="1" l="1"/>
  <c r="M2511" i="1"/>
  <c r="M2506" i="1" s="1"/>
  <c r="Q2506" i="1" s="1"/>
  <c r="Q2511" i="1" l="1"/>
  <c r="M1639" i="1"/>
  <c r="Q1639" i="1" s="1"/>
  <c r="M1638" i="1"/>
  <c r="M838" i="1"/>
  <c r="Q838" i="1" s="1"/>
  <c r="M837" i="1"/>
  <c r="L836" i="1"/>
  <c r="O833" i="1"/>
  <c r="M834" i="1"/>
  <c r="L833" i="1"/>
  <c r="A836" i="1"/>
  <c r="L830" i="1"/>
  <c r="O830" i="1"/>
  <c r="M831" i="1"/>
  <c r="M830" i="1" s="1"/>
  <c r="L1640" i="1"/>
  <c r="M1642" i="1"/>
  <c r="Q1642" i="1" s="1"/>
  <c r="Q834" i="1" l="1"/>
  <c r="M833" i="1"/>
  <c r="Q837" i="1"/>
  <c r="M836" i="1"/>
  <c r="Q836" i="1" s="1"/>
  <c r="Q1638" i="1"/>
  <c r="M1637" i="1"/>
  <c r="P830" i="1"/>
  <c r="Q831" i="1"/>
  <c r="P833" i="1"/>
  <c r="Q833" i="1" l="1"/>
  <c r="Q835" i="1"/>
  <c r="Q830" i="1"/>
  <c r="Q832" i="1"/>
  <c r="M1647" i="1" l="1"/>
  <c r="Q1647" i="1" s="1"/>
  <c r="M1646" i="1"/>
  <c r="M1644" i="1"/>
  <c r="Q1644" i="1" s="1"/>
  <c r="M1643" i="1"/>
  <c r="Q1643" i="1" s="1"/>
  <c r="M1641" i="1"/>
  <c r="Q1646" i="1" l="1"/>
  <c r="M1645" i="1"/>
  <c r="Q1645" i="1" s="1"/>
  <c r="Q1641" i="1"/>
  <c r="M1640" i="1"/>
  <c r="Q1640" i="1" s="1"/>
  <c r="O1648" i="1" l="1"/>
  <c r="M1649" i="1"/>
  <c r="L1648" i="1"/>
  <c r="Q1649" i="1" l="1"/>
  <c r="M1648" i="1"/>
  <c r="P1648" i="1"/>
  <c r="L1627" i="1"/>
  <c r="Q1650" i="1" l="1"/>
  <c r="Q1648" i="1"/>
  <c r="L1537" i="1"/>
  <c r="L2234" i="1"/>
  <c r="L2233" i="1"/>
  <c r="L2232" i="1"/>
  <c r="L2231" i="1"/>
  <c r="Q2230" i="1"/>
  <c r="L666" i="1"/>
  <c r="Q1534" i="1" l="1"/>
  <c r="L2230" i="1"/>
  <c r="L1055" i="1" l="1"/>
  <c r="M1057" i="1"/>
  <c r="M1055" i="1" s="1"/>
  <c r="O1055" i="1"/>
  <c r="O1025" i="1" s="1"/>
  <c r="M239" i="1"/>
  <c r="L237" i="1"/>
  <c r="M227" i="1"/>
  <c r="L225" i="1"/>
  <c r="P237" i="1" l="1"/>
  <c r="O237" i="1"/>
  <c r="P1055" i="1"/>
  <c r="P1025" i="1" s="1"/>
  <c r="O225" i="1"/>
  <c r="Q227" i="1"/>
  <c r="M225" i="1"/>
  <c r="M237" i="1"/>
  <c r="Q239" i="1"/>
  <c r="Q1057" i="1"/>
  <c r="P225" i="1"/>
  <c r="Q1056" i="1" l="1"/>
  <c r="Q225" i="1"/>
  <c r="Q226" i="1"/>
  <c r="Q1055" i="1"/>
  <c r="Q238" i="1"/>
  <c r="Q237" i="1"/>
  <c r="H1803" i="1"/>
  <c r="M1810" i="1"/>
  <c r="M1805" i="1" s="1"/>
  <c r="L1810" i="1"/>
  <c r="L1805" i="1" s="1"/>
  <c r="Q1805" i="1" l="1"/>
  <c r="Q1810" i="1"/>
  <c r="L1813" i="1"/>
  <c r="L1017" i="1"/>
  <c r="L1015" i="1" s="1"/>
  <c r="L1008" i="1"/>
  <c r="L1004" i="1" s="1"/>
  <c r="O2405" i="1"/>
  <c r="L2405" i="1"/>
  <c r="O2402" i="1"/>
  <c r="O2396" i="1"/>
  <c r="L2402" i="1"/>
  <c r="L2396" i="1"/>
  <c r="O2367" i="1"/>
  <c r="L2367" i="1"/>
  <c r="O2364" i="1"/>
  <c r="L2364" i="1"/>
  <c r="O2361" i="1"/>
  <c r="L2361" i="1"/>
  <c r="O2358" i="1"/>
  <c r="L2358" i="1"/>
  <c r="O2355" i="1"/>
  <c r="L2355" i="1"/>
  <c r="O2352" i="1"/>
  <c r="L2352" i="1"/>
  <c r="O2349" i="1"/>
  <c r="L2349" i="1"/>
  <c r="O2346" i="1"/>
  <c r="L2346" i="1"/>
  <c r="O2343" i="1"/>
  <c r="L2343" i="1"/>
  <c r="O2340" i="1"/>
  <c r="L2340" i="1"/>
  <c r="O2337" i="1"/>
  <c r="L2337" i="1"/>
  <c r="O2334" i="1"/>
  <c r="L2334" i="1"/>
  <c r="O2331" i="1"/>
  <c r="L2331" i="1"/>
  <c r="O2328" i="1"/>
  <c r="L2328" i="1"/>
  <c r="O2325" i="1"/>
  <c r="L2325" i="1"/>
  <c r="O2322" i="1"/>
  <c r="L2322" i="1"/>
  <c r="O2319" i="1"/>
  <c r="L2319" i="1"/>
  <c r="O2316" i="1"/>
  <c r="L2316" i="1"/>
  <c r="O2313" i="1"/>
  <c r="L2313" i="1"/>
  <c r="O2310" i="1"/>
  <c r="L2310" i="1"/>
  <c r="L986" i="1"/>
  <c r="M986" i="1" s="1"/>
  <c r="Q986" i="1" s="1"/>
  <c r="M985" i="1"/>
  <c r="M145" i="1"/>
  <c r="Q145" i="1" s="1"/>
  <c r="M144" i="1"/>
  <c r="L143" i="1"/>
  <c r="L116" i="1"/>
  <c r="O2370" i="1" l="1"/>
  <c r="Q985" i="1"/>
  <c r="M984" i="1"/>
  <c r="Q984" i="1" s="1"/>
  <c r="Q144" i="1"/>
  <c r="M143" i="1"/>
  <c r="Q143" i="1" s="1"/>
  <c r="P2322" i="1"/>
  <c r="Q2322" i="1" s="1"/>
  <c r="P2334" i="1"/>
  <c r="Q2334" i="1" s="1"/>
  <c r="P2346" i="1"/>
  <c r="Q2346" i="1" s="1"/>
  <c r="P2402" i="1"/>
  <c r="Q2402" i="1" s="1"/>
  <c r="P2319" i="1"/>
  <c r="Q2319" i="1" s="1"/>
  <c r="P2331" i="1"/>
  <c r="Q2331" i="1" s="1"/>
  <c r="P2343" i="1"/>
  <c r="Q2343" i="1" s="1"/>
  <c r="Q2353" i="1"/>
  <c r="L984" i="1"/>
  <c r="M1017" i="1"/>
  <c r="M1015" i="1" s="1"/>
  <c r="P2396" i="1"/>
  <c r="P2405" i="1"/>
  <c r="Q2405" i="1" s="1"/>
  <c r="P2349" i="1"/>
  <c r="Q2349" i="1" s="1"/>
  <c r="P2361" i="1"/>
  <c r="Q2361" i="1" s="1"/>
  <c r="P2355" i="1"/>
  <c r="Q2355" i="1" s="1"/>
  <c r="P2367" i="1"/>
  <c r="Q2367" i="1" s="1"/>
  <c r="P2316" i="1"/>
  <c r="Q2316" i="1" s="1"/>
  <c r="P2328" i="1"/>
  <c r="Q2328" i="1" s="1"/>
  <c r="P2313" i="1"/>
  <c r="Q2313" i="1" s="1"/>
  <c r="P2337" i="1"/>
  <c r="Q2337" i="1" s="1"/>
  <c r="Q2403" i="1" l="1"/>
  <c r="Q2332" i="1"/>
  <c r="Q2344" i="1"/>
  <c r="Q2347" i="1"/>
  <c r="Q2320" i="1"/>
  <c r="Q2323" i="1"/>
  <c r="P2325" i="1"/>
  <c r="Q2325" i="1" s="1"/>
  <c r="Q2368" i="1"/>
  <c r="Q2359" i="1"/>
  <c r="P2358" i="1"/>
  <c r="Q2358" i="1" s="1"/>
  <c r="P2340" i="1"/>
  <c r="Q2340" i="1" s="1"/>
  <c r="P2370" i="1"/>
  <c r="Q2326" i="1"/>
  <c r="Q2356" i="1"/>
  <c r="Q2335" i="1"/>
  <c r="Q2311" i="1"/>
  <c r="P2310" i="1"/>
  <c r="Q2310" i="1" s="1"/>
  <c r="Q2365" i="1"/>
  <c r="P2364" i="1"/>
  <c r="Q2364" i="1" s="1"/>
  <c r="P2352" i="1"/>
  <c r="Q2352" i="1" s="1"/>
  <c r="Q1015" i="1"/>
  <c r="Q1017" i="1"/>
  <c r="Q2362" i="1"/>
  <c r="Q2338" i="1"/>
  <c r="Q2314" i="1"/>
  <c r="Q2329" i="1"/>
  <c r="Q2341" i="1"/>
  <c r="Q2400" i="1"/>
  <c r="Q2350" i="1"/>
  <c r="Q2317" i="1"/>
  <c r="Q2406" i="1"/>
  <c r="M919" i="1" l="1"/>
  <c r="P913" i="1"/>
  <c r="O913" i="1"/>
  <c r="M909" i="1"/>
  <c r="Q909" i="1" s="1"/>
  <c r="P902" i="1"/>
  <c r="O902" i="1"/>
  <c r="M901" i="1"/>
  <c r="Q901" i="1" s="1"/>
  <c r="P894" i="1"/>
  <c r="O894" i="1"/>
  <c r="Q919" i="1" l="1"/>
  <c r="M913" i="1"/>
  <c r="Q913" i="1" s="1"/>
  <c r="Q900" i="1"/>
  <c r="Q908" i="1"/>
  <c r="Q918" i="1"/>
  <c r="O2307" i="1" l="1"/>
  <c r="L2307" i="1"/>
  <c r="O2304" i="1"/>
  <c r="L2304" i="1"/>
  <c r="O2301" i="1"/>
  <c r="L2301" i="1"/>
  <c r="O2298" i="1"/>
  <c r="L2298" i="1"/>
  <c r="O2295" i="1"/>
  <c r="L2295" i="1"/>
  <c r="O2292" i="1"/>
  <c r="L2292" i="1"/>
  <c r="O2289" i="1"/>
  <c r="L2289" i="1"/>
  <c r="O2286" i="1"/>
  <c r="L2286" i="1"/>
  <c r="O2283" i="1"/>
  <c r="L2283" i="1"/>
  <c r="O2280" i="1"/>
  <c r="L2280" i="1"/>
  <c r="M1828" i="1"/>
  <c r="P1826" i="1"/>
  <c r="L1826" i="1"/>
  <c r="M1825" i="1"/>
  <c r="P1823" i="1"/>
  <c r="L1823" i="1"/>
  <c r="M1822" i="1"/>
  <c r="P1820" i="1"/>
  <c r="L1820" i="1"/>
  <c r="H1829" i="1"/>
  <c r="L1831" i="1"/>
  <c r="Q1831" i="1" s="1"/>
  <c r="M1819" i="1"/>
  <c r="P1817" i="1"/>
  <c r="L1817" i="1"/>
  <c r="M1816" i="1"/>
  <c r="P1814" i="1"/>
  <c r="O1814" i="1"/>
  <c r="L1814" i="1"/>
  <c r="L2455" i="1"/>
  <c r="M2460" i="1"/>
  <c r="Q2460" i="1" s="1"/>
  <c r="L2446" i="1"/>
  <c r="O2529" i="1"/>
  <c r="O2526" i="1" s="1"/>
  <c r="N2529" i="1"/>
  <c r="N2526" i="1" s="1"/>
  <c r="N2514" i="1" s="1"/>
  <c r="N1704" i="1" s="1"/>
  <c r="M2529" i="1"/>
  <c r="M2526" i="1" s="1"/>
  <c r="L2529" i="1"/>
  <c r="L2526" i="1" s="1"/>
  <c r="M2525" i="1"/>
  <c r="P2523" i="1"/>
  <c r="P2514" i="1" s="1"/>
  <c r="L2523" i="1"/>
  <c r="L2522" i="1"/>
  <c r="M2522" i="1" s="1"/>
  <c r="Q2522" i="1" s="1"/>
  <c r="M2521" i="1"/>
  <c r="Q2521" i="1" s="1"/>
  <c r="M2520" i="1"/>
  <c r="Q2520" i="1" s="1"/>
  <c r="M2519" i="1"/>
  <c r="Q2519" i="1" s="1"/>
  <c r="M2518" i="1"/>
  <c r="Q2518" i="1" s="1"/>
  <c r="M2517" i="1"/>
  <c r="M1703" i="1"/>
  <c r="P1701" i="1"/>
  <c r="L1701" i="1"/>
  <c r="M1700" i="1"/>
  <c r="M1698" i="1" s="1"/>
  <c r="P1698" i="1"/>
  <c r="O1698" i="1"/>
  <c r="L1698" i="1"/>
  <c r="L1697" i="1"/>
  <c r="L1693" i="1" s="1"/>
  <c r="M1695" i="1"/>
  <c r="Q1695" i="1" s="1"/>
  <c r="M1694" i="1"/>
  <c r="M870" i="1"/>
  <c r="P868" i="1"/>
  <c r="P859" i="1" s="1"/>
  <c r="L868" i="1"/>
  <c r="L867" i="1"/>
  <c r="L861" i="1" s="1"/>
  <c r="M866" i="1"/>
  <c r="Q866" i="1" s="1"/>
  <c r="M865" i="1"/>
  <c r="Q865" i="1" s="1"/>
  <c r="M864" i="1"/>
  <c r="Q864" i="1" s="1"/>
  <c r="M863" i="1"/>
  <c r="Q863" i="1" s="1"/>
  <c r="M862" i="1"/>
  <c r="P1803" i="1" l="1"/>
  <c r="P1691" i="1"/>
  <c r="Q1821" i="1"/>
  <c r="O1820" i="1"/>
  <c r="Q1702" i="1"/>
  <c r="O1701" i="1"/>
  <c r="O1691" i="1" s="1"/>
  <c r="Q1818" i="1"/>
  <c r="O1817" i="1"/>
  <c r="Q1822" i="1"/>
  <c r="M1820" i="1"/>
  <c r="Q1828" i="1"/>
  <c r="M1826" i="1"/>
  <c r="L1691" i="1"/>
  <c r="Q1703" i="1"/>
  <c r="M1701" i="1"/>
  <c r="Q2524" i="1"/>
  <c r="O2523" i="1"/>
  <c r="O2514" i="1" s="1"/>
  <c r="Q870" i="1"/>
  <c r="M868" i="1"/>
  <c r="Q1816" i="1"/>
  <c r="M1814" i="1"/>
  <c r="Q1827" i="1"/>
  <c r="O1826" i="1"/>
  <c r="Q2517" i="1"/>
  <c r="M2516" i="1"/>
  <c r="Q2516" i="1" s="1"/>
  <c r="Q1819" i="1"/>
  <c r="M1817" i="1"/>
  <c r="Q1824" i="1"/>
  <c r="O1823" i="1"/>
  <c r="O2184" i="1"/>
  <c r="Q2525" i="1"/>
  <c r="M2523" i="1"/>
  <c r="Q869" i="1"/>
  <c r="O868" i="1"/>
  <c r="O859" i="1" s="1"/>
  <c r="Q1825" i="1"/>
  <c r="M1823" i="1"/>
  <c r="Q862" i="1"/>
  <c r="Q1694" i="1"/>
  <c r="Q1698" i="1"/>
  <c r="Q1700" i="1"/>
  <c r="Q2526" i="1"/>
  <c r="Q2529" i="1"/>
  <c r="Q1699" i="1"/>
  <c r="P2280" i="1"/>
  <c r="Q2280" i="1" s="1"/>
  <c r="Q1815" i="1"/>
  <c r="P2289" i="1"/>
  <c r="Q2289" i="1" s="1"/>
  <c r="L2516" i="1"/>
  <c r="L2514" i="1" s="1"/>
  <c r="P2307" i="1"/>
  <c r="Q2307" i="1" s="1"/>
  <c r="P2301" i="1"/>
  <c r="Q2301" i="1" s="1"/>
  <c r="P2304" i="1"/>
  <c r="Q2304" i="1" s="1"/>
  <c r="P2298" i="1"/>
  <c r="Q2298" i="1" s="1"/>
  <c r="P2286" i="1"/>
  <c r="Q2286" i="1" s="1"/>
  <c r="P2283" i="1"/>
  <c r="Q2283" i="1" s="1"/>
  <c r="P2295" i="1"/>
  <c r="Q2295" i="1" s="1"/>
  <c r="P2292" i="1"/>
  <c r="Q2292" i="1" s="1"/>
  <c r="L859" i="1"/>
  <c r="M1697" i="1"/>
  <c r="Q1697" i="1" s="1"/>
  <c r="M867" i="1"/>
  <c r="Q867" i="1" s="1"/>
  <c r="Q2281" i="1" l="1"/>
  <c r="Q1701" i="1"/>
  <c r="Q2523" i="1"/>
  <c r="Q1817" i="1"/>
  <c r="O1803" i="1"/>
  <c r="Q2308" i="1"/>
  <c r="Q2290" i="1"/>
  <c r="Q1820" i="1"/>
  <c r="Q2293" i="1"/>
  <c r="M2514" i="1"/>
  <c r="Q2514" i="1" s="1"/>
  <c r="P2184" i="1"/>
  <c r="Q2287" i="1"/>
  <c r="Q2296" i="1"/>
  <c r="M1693" i="1"/>
  <c r="M1691" i="1" s="1"/>
  <c r="M861" i="1"/>
  <c r="M859" i="1" s="1"/>
  <c r="Q1826" i="1"/>
  <c r="Q2305" i="1"/>
  <c r="Q868" i="1"/>
  <c r="Q2284" i="1"/>
  <c r="Q1814" i="1"/>
  <c r="Q1823" i="1"/>
  <c r="Q2302" i="1"/>
  <c r="Q2299" i="1"/>
  <c r="Q859" i="1" l="1"/>
  <c r="Q861" i="1"/>
  <c r="Q1691" i="1"/>
  <c r="Q1693" i="1"/>
  <c r="P1689" i="1"/>
  <c r="P1688" i="1" s="1"/>
  <c r="P1686" i="1" s="1"/>
  <c r="O1689" i="1"/>
  <c r="O1688" i="1" s="1"/>
  <c r="O1686" i="1" s="1"/>
  <c r="N1689" i="1"/>
  <c r="N1688" i="1" s="1"/>
  <c r="N1686" i="1" s="1"/>
  <c r="L1690" i="1"/>
  <c r="L858" i="1"/>
  <c r="L856" i="1" s="1"/>
  <c r="P856" i="1"/>
  <c r="P844" i="1" s="1"/>
  <c r="O856" i="1"/>
  <c r="O844" i="1" s="1"/>
  <c r="L852" i="1"/>
  <c r="M848" i="1"/>
  <c r="Q848" i="1" s="1"/>
  <c r="L847" i="1"/>
  <c r="M847" i="1" l="1"/>
  <c r="L846" i="1"/>
  <c r="M852" i="1"/>
  <c r="Q857" i="1"/>
  <c r="M1690" i="1"/>
  <c r="Q1690" i="1" s="1"/>
  <c r="L1688" i="1"/>
  <c r="L1686" i="1" s="1"/>
  <c r="M858" i="1"/>
  <c r="L853" i="1"/>
  <c r="M853" i="1" s="1"/>
  <c r="Q853" i="1" s="1"/>
  <c r="Q847" i="1" l="1"/>
  <c r="M846" i="1"/>
  <c r="Q858" i="1"/>
  <c r="M856" i="1"/>
  <c r="Q856" i="1" s="1"/>
  <c r="L851" i="1"/>
  <c r="L844" i="1" s="1"/>
  <c r="Q852" i="1"/>
  <c r="M851" i="1"/>
  <c r="Q851" i="1" s="1"/>
  <c r="Q1689" i="1" l="1"/>
  <c r="M1688" i="1"/>
  <c r="M1686" i="1" s="1"/>
  <c r="M844" i="1"/>
  <c r="Q844" i="1" s="1"/>
  <c r="Q846" i="1"/>
  <c r="Q1688" i="1" l="1"/>
  <c r="Q1686" i="1"/>
  <c r="O2500" i="1" l="1"/>
  <c r="L2505" i="1"/>
  <c r="L2502" i="1"/>
  <c r="L2500" i="1" s="1"/>
  <c r="L2499" i="1"/>
  <c r="L2498" i="1"/>
  <c r="Q2497" i="1"/>
  <c r="H2495" i="1"/>
  <c r="O1683" i="1"/>
  <c r="O1678" i="1" s="1"/>
  <c r="L1685" i="1"/>
  <c r="L1683" i="1" s="1"/>
  <c r="L1682" i="1"/>
  <c r="L1681" i="1"/>
  <c r="H1678" i="1"/>
  <c r="L843" i="1"/>
  <c r="N841" i="1"/>
  <c r="N839" i="1" s="1"/>
  <c r="M841" i="1"/>
  <c r="M839" i="1" s="1"/>
  <c r="I839" i="1"/>
  <c r="H839" i="1"/>
  <c r="L2497" i="1" l="1"/>
  <c r="L1680" i="1"/>
  <c r="L1678" i="1" s="1"/>
  <c r="P841" i="1"/>
  <c r="P839" i="1" s="1"/>
  <c r="Q1680" i="1"/>
  <c r="P2500" i="1"/>
  <c r="Q1684" i="1" l="1"/>
  <c r="P1683" i="1"/>
  <c r="P1678" i="1" s="1"/>
  <c r="Q1678" i="1" s="1"/>
  <c r="Q2501" i="1"/>
  <c r="Q842" i="1"/>
  <c r="Q2500" i="1"/>
  <c r="Q1683" i="1" l="1"/>
  <c r="M2494" i="1"/>
  <c r="Q2494" i="1" s="1"/>
  <c r="M2493" i="1"/>
  <c r="L2492" i="1"/>
  <c r="M2491" i="1"/>
  <c r="Q2491" i="1" s="1"/>
  <c r="M2490" i="1"/>
  <c r="L2489" i="1"/>
  <c r="M2488" i="1"/>
  <c r="Q2488" i="1" s="1"/>
  <c r="M2487" i="1"/>
  <c r="L2486" i="1"/>
  <c r="O2483" i="1"/>
  <c r="M2484" i="1"/>
  <c r="M2483" i="1" s="1"/>
  <c r="L2483" i="1"/>
  <c r="M2482" i="1"/>
  <c r="Q2482" i="1" s="1"/>
  <c r="M2481" i="1"/>
  <c r="L2480" i="1"/>
  <c r="M2479" i="1"/>
  <c r="Q2479" i="1" s="1"/>
  <c r="M2478" i="1"/>
  <c r="L2477" i="1"/>
  <c r="M2476" i="1"/>
  <c r="Q2476" i="1" s="1"/>
  <c r="M2475" i="1"/>
  <c r="L2474" i="1"/>
  <c r="M2473" i="1"/>
  <c r="Q2473" i="1" s="1"/>
  <c r="M2472" i="1"/>
  <c r="L2471" i="1"/>
  <c r="M2470" i="1"/>
  <c r="Q2470" i="1" s="1"/>
  <c r="M2469" i="1"/>
  <c r="L2468" i="1"/>
  <c r="M2467" i="1"/>
  <c r="Q2467" i="1" s="1"/>
  <c r="M2466" i="1"/>
  <c r="L2465" i="1"/>
  <c r="M2464" i="1"/>
  <c r="Q2464" i="1" s="1"/>
  <c r="M2463" i="1"/>
  <c r="L2462" i="1"/>
  <c r="M2461" i="1"/>
  <c r="Q2461" i="1" s="1"/>
  <c r="M2459" i="1"/>
  <c r="Q2459" i="1" s="1"/>
  <c r="M2458" i="1"/>
  <c r="Q2458" i="1" s="1"/>
  <c r="M2457" i="1"/>
  <c r="Q2457" i="1" s="1"/>
  <c r="M2456" i="1"/>
  <c r="O2452" i="1"/>
  <c r="M2453" i="1"/>
  <c r="L2452" i="1"/>
  <c r="O2449" i="1"/>
  <c r="M2450" i="1"/>
  <c r="L2449" i="1"/>
  <c r="O2446" i="1"/>
  <c r="M2447" i="1"/>
  <c r="O2443" i="1"/>
  <c r="M2444" i="1"/>
  <c r="L2443" i="1"/>
  <c r="M2442" i="1"/>
  <c r="Q2442" i="1" s="1"/>
  <c r="M2441" i="1"/>
  <c r="Q2441" i="1" s="1"/>
  <c r="M2440" i="1"/>
  <c r="Q2440" i="1" s="1"/>
  <c r="M2439" i="1"/>
  <c r="L2438" i="1"/>
  <c r="A2438" i="1"/>
  <c r="A2443" i="1" s="1"/>
  <c r="A2446" i="1" s="1"/>
  <c r="A2449" i="1" s="1"/>
  <c r="A2452" i="1" s="1"/>
  <c r="A2455" i="1" s="1"/>
  <c r="A2462" i="1" s="1"/>
  <c r="A2465" i="1" s="1"/>
  <c r="A2471" i="1" s="1"/>
  <c r="A2474" i="1" s="1"/>
  <c r="A2477" i="1" s="1"/>
  <c r="A2480" i="1" s="1"/>
  <c r="A2483" i="1" s="1"/>
  <c r="A2486" i="1" s="1"/>
  <c r="A2489" i="1" s="1"/>
  <c r="A2492" i="1" s="1"/>
  <c r="M2437" i="1"/>
  <c r="Q2437" i="1" s="1"/>
  <c r="M2436" i="1"/>
  <c r="Q2436" i="1" s="1"/>
  <c r="M2435" i="1"/>
  <c r="Q2435" i="1" s="1"/>
  <c r="M2434" i="1"/>
  <c r="Q2434" i="1" s="1"/>
  <c r="M2433" i="1"/>
  <c r="L2432" i="1"/>
  <c r="M2431" i="1"/>
  <c r="Q2431" i="1" s="1"/>
  <c r="M2430" i="1"/>
  <c r="L2429" i="1"/>
  <c r="M2428" i="1"/>
  <c r="Q2428" i="1" s="1"/>
  <c r="M2427" i="1"/>
  <c r="L2426" i="1"/>
  <c r="M2425" i="1"/>
  <c r="Q2425" i="1" s="1"/>
  <c r="M2424" i="1"/>
  <c r="Q2424" i="1" s="1"/>
  <c r="M2423" i="1"/>
  <c r="Q2423" i="1" s="1"/>
  <c r="M2422" i="1"/>
  <c r="L2421" i="1"/>
  <c r="O2418" i="1"/>
  <c r="M2419" i="1"/>
  <c r="M2418" i="1" s="1"/>
  <c r="L2418" i="1"/>
  <c r="M2417" i="1"/>
  <c r="Q2417" i="1" s="1"/>
  <c r="M2416" i="1"/>
  <c r="Q2416" i="1" s="1"/>
  <c r="M2415" i="1"/>
  <c r="L2414" i="1"/>
  <c r="A2414" i="1"/>
  <c r="A2418" i="1" s="1"/>
  <c r="A2421" i="1" s="1"/>
  <c r="A2426" i="1" s="1"/>
  <c r="M2413" i="1"/>
  <c r="Q2413" i="1" s="1"/>
  <c r="M2412" i="1"/>
  <c r="Q2412" i="1" s="1"/>
  <c r="M2411" i="1"/>
  <c r="L2410" i="1"/>
  <c r="F2408" i="1"/>
  <c r="F1704" i="1" s="1"/>
  <c r="O1675" i="1"/>
  <c r="M1676" i="1"/>
  <c r="L1675" i="1"/>
  <c r="O1672" i="1"/>
  <c r="M1673" i="1"/>
  <c r="L1672" i="1"/>
  <c r="O1669" i="1"/>
  <c r="M1670" i="1"/>
  <c r="L1669" i="1"/>
  <c r="M1668" i="1"/>
  <c r="Q1668" i="1" s="1"/>
  <c r="M1667" i="1"/>
  <c r="L1666" i="1"/>
  <c r="M1665" i="1"/>
  <c r="Q1665" i="1" s="1"/>
  <c r="M1664" i="1"/>
  <c r="L1663" i="1"/>
  <c r="O1660" i="1"/>
  <c r="M1661" i="1"/>
  <c r="L1660" i="1"/>
  <c r="O1657" i="1"/>
  <c r="M1658" i="1"/>
  <c r="L1657" i="1"/>
  <c r="O1654" i="1"/>
  <c r="M1655" i="1"/>
  <c r="L1654" i="1"/>
  <c r="O1651" i="1"/>
  <c r="M1652" i="1"/>
  <c r="L1651" i="1"/>
  <c r="L1637" i="1"/>
  <c r="M1636" i="1"/>
  <c r="L1635" i="1"/>
  <c r="O1632" i="1"/>
  <c r="M1633" i="1"/>
  <c r="L1632" i="1"/>
  <c r="M1631" i="1"/>
  <c r="Q1631" i="1" s="1"/>
  <c r="M1630" i="1"/>
  <c r="O1627" i="1"/>
  <c r="M1628" i="1"/>
  <c r="Q1628" i="1" s="1"/>
  <c r="M1626" i="1"/>
  <c r="Q1626" i="1" s="1"/>
  <c r="M1625" i="1"/>
  <c r="L1624" i="1"/>
  <c r="M1623" i="1"/>
  <c r="Q1623" i="1" s="1"/>
  <c r="M1622" i="1"/>
  <c r="L1621" i="1"/>
  <c r="O1618" i="1"/>
  <c r="M1619" i="1"/>
  <c r="M1618" i="1" s="1"/>
  <c r="L1618" i="1"/>
  <c r="M1617" i="1"/>
  <c r="Q1617" i="1" s="1"/>
  <c r="M1616" i="1"/>
  <c r="Q1616" i="1" s="1"/>
  <c r="M1615" i="1"/>
  <c r="Q1615" i="1" s="1"/>
  <c r="M1614" i="1"/>
  <c r="L1613" i="1"/>
  <c r="O1610" i="1"/>
  <c r="M1611" i="1"/>
  <c r="M1610" i="1" s="1"/>
  <c r="L1610" i="1"/>
  <c r="O1607" i="1"/>
  <c r="M1608" i="1"/>
  <c r="L1607" i="1"/>
  <c r="M1606" i="1"/>
  <c r="Q1606" i="1" s="1"/>
  <c r="M1605" i="1"/>
  <c r="L1604" i="1"/>
  <c r="A1604" i="1"/>
  <c r="A1607" i="1" s="1"/>
  <c r="A1610" i="1" s="1"/>
  <c r="A1613" i="1" s="1"/>
  <c r="A1618" i="1" s="1"/>
  <c r="A1621" i="1" s="1"/>
  <c r="A1624" i="1" s="1"/>
  <c r="M1603" i="1"/>
  <c r="M1602" i="1" s="1"/>
  <c r="L1602" i="1"/>
  <c r="O1599" i="1"/>
  <c r="M1600" i="1"/>
  <c r="L1599" i="1"/>
  <c r="M1598" i="1"/>
  <c r="Q1598" i="1" s="1"/>
  <c r="M1597" i="1"/>
  <c r="Q1597" i="1" s="1"/>
  <c r="M1596" i="1"/>
  <c r="L1595" i="1"/>
  <c r="M1594" i="1"/>
  <c r="Q1594" i="1" s="1"/>
  <c r="M1593" i="1"/>
  <c r="Q1593" i="1" s="1"/>
  <c r="M1592" i="1"/>
  <c r="L1591" i="1"/>
  <c r="M1590" i="1"/>
  <c r="Q1590" i="1" s="1"/>
  <c r="M1589" i="1"/>
  <c r="Q1589" i="1" s="1"/>
  <c r="M1588" i="1"/>
  <c r="L1587" i="1"/>
  <c r="O1584" i="1"/>
  <c r="M1585" i="1"/>
  <c r="M1584" i="1" s="1"/>
  <c r="L1584" i="1"/>
  <c r="A1584" i="1"/>
  <c r="A1587" i="1" s="1"/>
  <c r="A1591" i="1" s="1"/>
  <c r="A1595" i="1" s="1"/>
  <c r="A1599" i="1" s="1"/>
  <c r="O1581" i="1"/>
  <c r="M1582" i="1"/>
  <c r="M1581" i="1" s="1"/>
  <c r="L1581" i="1"/>
  <c r="F1579" i="1"/>
  <c r="F871" i="1" s="1"/>
  <c r="O827" i="1"/>
  <c r="M828" i="1"/>
  <c r="M827" i="1" s="1"/>
  <c r="L827" i="1"/>
  <c r="A827" i="1"/>
  <c r="O824" i="1"/>
  <c r="M825" i="1"/>
  <c r="L824" i="1"/>
  <c r="M823" i="1"/>
  <c r="Q823" i="1" s="1"/>
  <c r="M822" i="1"/>
  <c r="Q822" i="1" s="1"/>
  <c r="M821" i="1"/>
  <c r="Q821" i="1" s="1"/>
  <c r="M820" i="1"/>
  <c r="L819" i="1"/>
  <c r="M818" i="1"/>
  <c r="Q818" i="1" s="1"/>
  <c r="M817" i="1"/>
  <c r="L816" i="1"/>
  <c r="O813" i="1"/>
  <c r="M814" i="1"/>
  <c r="M812" i="1"/>
  <c r="Q812" i="1" s="1"/>
  <c r="M811" i="1"/>
  <c r="L810" i="1"/>
  <c r="O807" i="1"/>
  <c r="M808" i="1"/>
  <c r="M807" i="1" s="1"/>
  <c r="L807" i="1"/>
  <c r="O804" i="1"/>
  <c r="M805" i="1"/>
  <c r="M804" i="1" s="1"/>
  <c r="L804" i="1"/>
  <c r="O801" i="1"/>
  <c r="M802" i="1"/>
  <c r="L801" i="1"/>
  <c r="M800" i="1"/>
  <c r="Q800" i="1" s="1"/>
  <c r="M799" i="1"/>
  <c r="L798" i="1"/>
  <c r="M797" i="1"/>
  <c r="Q797" i="1" s="1"/>
  <c r="M796" i="1"/>
  <c r="Q796" i="1" s="1"/>
  <c r="M795" i="1"/>
  <c r="L794" i="1"/>
  <c r="O791" i="1"/>
  <c r="M792" i="1"/>
  <c r="M791" i="1" s="1"/>
  <c r="L791" i="1"/>
  <c r="A791" i="1"/>
  <c r="A794" i="1" s="1"/>
  <c r="A798" i="1" s="1"/>
  <c r="A801" i="1" s="1"/>
  <c r="A804" i="1" s="1"/>
  <c r="A807" i="1" s="1"/>
  <c r="A810" i="1" s="1"/>
  <c r="A813" i="1" s="1"/>
  <c r="A816" i="1" s="1"/>
  <c r="A819" i="1" s="1"/>
  <c r="M790" i="1"/>
  <c r="Q790" i="1" s="1"/>
  <c r="M789" i="1"/>
  <c r="Q789" i="1" s="1"/>
  <c r="M788" i="1"/>
  <c r="Q788" i="1" s="1"/>
  <c r="M787" i="1"/>
  <c r="L786" i="1"/>
  <c r="O783" i="1"/>
  <c r="M784" i="1"/>
  <c r="L783" i="1"/>
  <c r="M782" i="1"/>
  <c r="Q782" i="1" s="1"/>
  <c r="M781" i="1"/>
  <c r="Q781" i="1" s="1"/>
  <c r="M780" i="1"/>
  <c r="M779" i="1"/>
  <c r="Q779" i="1" s="1"/>
  <c r="L778" i="1"/>
  <c r="O775" i="1"/>
  <c r="M776" i="1"/>
  <c r="M775" i="1" s="1"/>
  <c r="L775" i="1"/>
  <c r="M774" i="1"/>
  <c r="Q774" i="1" s="1"/>
  <c r="M773" i="1"/>
  <c r="M772" i="1"/>
  <c r="Q772" i="1" s="1"/>
  <c r="L771" i="1"/>
  <c r="M770" i="1"/>
  <c r="Q770" i="1" s="1"/>
  <c r="M769" i="1"/>
  <c r="L768" i="1"/>
  <c r="O765" i="1"/>
  <c r="M766" i="1"/>
  <c r="M765" i="1" s="1"/>
  <c r="L765" i="1"/>
  <c r="A765" i="1"/>
  <c r="A768" i="1" s="1"/>
  <c r="A771" i="1" s="1"/>
  <c r="A775" i="1" s="1"/>
  <c r="A778" i="1" s="1"/>
  <c r="A783" i="1" s="1"/>
  <c r="M764" i="1"/>
  <c r="Q764" i="1" s="1"/>
  <c r="M763" i="1"/>
  <c r="L762" i="1"/>
  <c r="Q1652" i="1" l="1"/>
  <c r="M1651" i="1"/>
  <c r="Q1676" i="1"/>
  <c r="M1675" i="1"/>
  <c r="Q1661" i="1"/>
  <c r="M1660" i="1"/>
  <c r="Q1655" i="1"/>
  <c r="M1654" i="1"/>
  <c r="L2408" i="1"/>
  <c r="Q784" i="1"/>
  <c r="M783" i="1"/>
  <c r="Q2450" i="1"/>
  <c r="M2449" i="1"/>
  <c r="Q1600" i="1"/>
  <c r="M1599" i="1"/>
  <c r="Q1608" i="1"/>
  <c r="M1607" i="1"/>
  <c r="L760" i="1"/>
  <c r="Q769" i="1"/>
  <c r="M768" i="1"/>
  <c r="Q768" i="1" s="1"/>
  <c r="Q825" i="1"/>
  <c r="M824" i="1"/>
  <c r="L1579" i="1"/>
  <c r="Q1673" i="1"/>
  <c r="M1672" i="1"/>
  <c r="Q763" i="1"/>
  <c r="M762" i="1"/>
  <c r="Q762" i="1" s="1"/>
  <c r="Q1658" i="1"/>
  <c r="M1657" i="1"/>
  <c r="O2408" i="1"/>
  <c r="Q2447" i="1"/>
  <c r="M2446" i="1"/>
  <c r="Q814" i="1"/>
  <c r="M813" i="1"/>
  <c r="Q1633" i="1"/>
  <c r="M1632" i="1"/>
  <c r="Q1670" i="1"/>
  <c r="M1669" i="1"/>
  <c r="O760" i="1"/>
  <c r="Q1636" i="1"/>
  <c r="M1635" i="1"/>
  <c r="Q1635" i="1" s="1"/>
  <c r="Q802" i="1"/>
  <c r="M801" i="1"/>
  <c r="O1579" i="1"/>
  <c r="Q2444" i="1"/>
  <c r="M2443" i="1"/>
  <c r="Q2453" i="1"/>
  <c r="M2452" i="1"/>
  <c r="Q780" i="1"/>
  <c r="M778" i="1"/>
  <c r="Q778" i="1" s="1"/>
  <c r="Q795" i="1"/>
  <c r="M794" i="1"/>
  <c r="Q794" i="1" s="1"/>
  <c r="Q811" i="1"/>
  <c r="M810" i="1"/>
  <c r="Q810" i="1" s="1"/>
  <c r="Q820" i="1"/>
  <c r="M819" i="1"/>
  <c r="Q819" i="1" s="1"/>
  <c r="Q1614" i="1"/>
  <c r="M1613" i="1"/>
  <c r="Q1613" i="1" s="1"/>
  <c r="Q1622" i="1"/>
  <c r="M1621" i="1"/>
  <c r="Q1621" i="1" s="1"/>
  <c r="Q2422" i="1"/>
  <c r="M2421" i="1"/>
  <c r="Q2421" i="1" s="1"/>
  <c r="Q2430" i="1"/>
  <c r="M2429" i="1"/>
  <c r="Q2429" i="1" s="1"/>
  <c r="Q2472" i="1"/>
  <c r="M2471" i="1"/>
  <c r="Q2471" i="1" s="1"/>
  <c r="Q773" i="1"/>
  <c r="M771" i="1"/>
  <c r="Q1592" i="1"/>
  <c r="M1591" i="1"/>
  <c r="Q1591" i="1" s="1"/>
  <c r="Q2415" i="1"/>
  <c r="M2414" i="1"/>
  <c r="Q2414" i="1" s="1"/>
  <c r="Q2456" i="1"/>
  <c r="M2455" i="1"/>
  <c r="Q2455" i="1" s="1"/>
  <c r="Q2481" i="1"/>
  <c r="M2480" i="1"/>
  <c r="Q2480" i="1" s="1"/>
  <c r="Q2466" i="1"/>
  <c r="M2465" i="1"/>
  <c r="Q2465" i="1" s="1"/>
  <c r="Q2490" i="1"/>
  <c r="M2489" i="1"/>
  <c r="Q2489" i="1" s="1"/>
  <c r="Q2475" i="1"/>
  <c r="M2474" i="1"/>
  <c r="Q2474" i="1" s="1"/>
  <c r="Q799" i="1"/>
  <c r="M798" i="1"/>
  <c r="Q798" i="1" s="1"/>
  <c r="Q1664" i="1"/>
  <c r="M1663" i="1"/>
  <c r="Q1663" i="1" s="1"/>
  <c r="Q1588" i="1"/>
  <c r="M1587" i="1"/>
  <c r="Q1587" i="1" s="1"/>
  <c r="Q1596" i="1"/>
  <c r="M1595" i="1"/>
  <c r="Q1595" i="1" s="1"/>
  <c r="Q2493" i="1"/>
  <c r="M2492" i="1"/>
  <c r="Q2492" i="1" s="1"/>
  <c r="Q2478" i="1"/>
  <c r="M2477" i="1"/>
  <c r="Q2477" i="1" s="1"/>
  <c r="Q2439" i="1"/>
  <c r="M2438" i="1"/>
  <c r="Q2438" i="1" s="1"/>
  <c r="Q1625" i="1"/>
  <c r="M1624" i="1"/>
  <c r="Q1624" i="1" s="1"/>
  <c r="Q2433" i="1"/>
  <c r="M2432" i="1"/>
  <c r="Q2432" i="1" s="1"/>
  <c r="Q2411" i="1"/>
  <c r="M2410" i="1"/>
  <c r="Q2410" i="1" s="1"/>
  <c r="Q817" i="1"/>
  <c r="M816" i="1"/>
  <c r="Q816" i="1" s="1"/>
  <c r="Q2427" i="1"/>
  <c r="M2426" i="1"/>
  <c r="Q2426" i="1" s="1"/>
  <c r="Q2469" i="1"/>
  <c r="M2468" i="1"/>
  <c r="Q2468" i="1" s="1"/>
  <c r="Q787" i="1"/>
  <c r="M786" i="1"/>
  <c r="Q786" i="1" s="1"/>
  <c r="Q1605" i="1"/>
  <c r="M1604" i="1"/>
  <c r="Q1604" i="1" s="1"/>
  <c r="Q1630" i="1"/>
  <c r="M1627" i="1"/>
  <c r="Q1667" i="1"/>
  <c r="M1666" i="1"/>
  <c r="Q1666" i="1" s="1"/>
  <c r="Q2463" i="1"/>
  <c r="M2462" i="1"/>
  <c r="Q2462" i="1" s="1"/>
  <c r="Q2487" i="1"/>
  <c r="M2486" i="1"/>
  <c r="Q2486" i="1" s="1"/>
  <c r="Q792" i="1"/>
  <c r="Q766" i="1"/>
  <c r="P824" i="1"/>
  <c r="Q1602" i="1"/>
  <c r="Q1603" i="1"/>
  <c r="Q776" i="1"/>
  <c r="Q1585" i="1"/>
  <c r="P2452" i="1"/>
  <c r="Q1619" i="1"/>
  <c r="Q808" i="1"/>
  <c r="P1657" i="1"/>
  <c r="P1672" i="1"/>
  <c r="Q2484" i="1"/>
  <c r="Q1582" i="1"/>
  <c r="Q2419" i="1"/>
  <c r="Q1611" i="1"/>
  <c r="P1584" i="1"/>
  <c r="P801" i="1"/>
  <c r="Q828" i="1"/>
  <c r="P2483" i="1"/>
  <c r="Q805" i="1"/>
  <c r="P1610" i="1"/>
  <c r="P1632" i="1"/>
  <c r="P2443" i="1"/>
  <c r="P1627" i="1"/>
  <c r="A1627" i="1"/>
  <c r="A1632" i="1" s="1"/>
  <c r="A1635" i="1" s="1"/>
  <c r="A1637" i="1" s="1"/>
  <c r="P2446" i="1"/>
  <c r="P2449" i="1"/>
  <c r="P2418" i="1"/>
  <c r="Q2418" i="1" s="1"/>
  <c r="P1618" i="1"/>
  <c r="Q1618" i="1" s="1"/>
  <c r="P1607" i="1"/>
  <c r="P1599" i="1"/>
  <c r="P1654" i="1"/>
  <c r="P1669" i="1"/>
  <c r="P1675" i="1"/>
  <c r="P1660" i="1"/>
  <c r="P1581" i="1"/>
  <c r="P765" i="1"/>
  <c r="P813" i="1"/>
  <c r="P807" i="1"/>
  <c r="P783" i="1"/>
  <c r="P775" i="1"/>
  <c r="P791" i="1"/>
  <c r="P804" i="1"/>
  <c r="Q804" i="1" s="1"/>
  <c r="P827" i="1"/>
  <c r="Q2445" i="1" l="1"/>
  <c r="Q826" i="1"/>
  <c r="Q824" i="1"/>
  <c r="Q2454" i="1"/>
  <c r="Q1634" i="1"/>
  <c r="Q2449" i="1"/>
  <c r="Q2485" i="1"/>
  <c r="Q1632" i="1"/>
  <c r="Q1672" i="1"/>
  <c r="Q785" i="1"/>
  <c r="Q806" i="1"/>
  <c r="P760" i="1"/>
  <c r="Q1583" i="1"/>
  <c r="Q2451" i="1"/>
  <c r="Q1586" i="1"/>
  <c r="Q1653" i="1"/>
  <c r="P1651" i="1"/>
  <c r="Q1651" i="1" s="1"/>
  <c r="Q803" i="1"/>
  <c r="Q777" i="1"/>
  <c r="P2408" i="1"/>
  <c r="Q1609" i="1"/>
  <c r="M1579" i="1"/>
  <c r="M2408" i="1"/>
  <c r="Q771" i="1"/>
  <c r="Q1654" i="1"/>
  <c r="Q1627" i="1"/>
  <c r="Q1620" i="1"/>
  <c r="Q1637" i="1"/>
  <c r="Q1671" i="1"/>
  <c r="Q827" i="1"/>
  <c r="Q1610" i="1"/>
  <c r="Q807" i="1"/>
  <c r="Q1629" i="1"/>
  <c r="Q783" i="1"/>
  <c r="Q809" i="1"/>
  <c r="Q815" i="1"/>
  <c r="Q1659" i="1"/>
  <c r="Q1584" i="1"/>
  <c r="Q2443" i="1"/>
  <c r="Q1599" i="1"/>
  <c r="Q1601" i="1"/>
  <c r="Q775" i="1"/>
  <c r="Q1669" i="1"/>
  <c r="Q1677" i="1"/>
  <c r="Q2420" i="1"/>
  <c r="Q2483" i="1"/>
  <c r="Q2448" i="1"/>
  <c r="Q767" i="1"/>
  <c r="Q1662" i="1"/>
  <c r="Q813" i="1"/>
  <c r="Q1656" i="1"/>
  <c r="Q1675" i="1"/>
  <c r="Q1581" i="1"/>
  <c r="Q793" i="1"/>
  <c r="Q801" i="1"/>
  <c r="Q1607" i="1"/>
  <c r="Q1657" i="1"/>
  <c r="Q1660" i="1"/>
  <c r="Q2452" i="1"/>
  <c r="Q2446" i="1"/>
  <c r="Q1612" i="1"/>
  <c r="Q829" i="1"/>
  <c r="Q1674" i="1"/>
  <c r="Q765" i="1"/>
  <c r="Q791" i="1"/>
  <c r="A1654" i="1"/>
  <c r="A1657" i="1" s="1"/>
  <c r="A1660" i="1" s="1"/>
  <c r="A1663" i="1" s="1"/>
  <c r="A1666" i="1" s="1"/>
  <c r="A1669" i="1" s="1"/>
  <c r="A1672" i="1" s="1"/>
  <c r="A1675" i="1" s="1"/>
  <c r="A1640" i="1"/>
  <c r="A1645" i="1" s="1"/>
  <c r="P1579" i="1" l="1"/>
  <c r="Q1579" i="1" s="1"/>
  <c r="Q2408" i="1"/>
  <c r="M2399" i="1" l="1"/>
  <c r="Q2399" i="1" s="1"/>
  <c r="M2398" i="1"/>
  <c r="Q2398" i="1" s="1"/>
  <c r="M2397" i="1"/>
  <c r="L2390" i="1"/>
  <c r="Q2387" i="1"/>
  <c r="L2387" i="1"/>
  <c r="L2384" i="1"/>
  <c r="Q2381" i="1"/>
  <c r="L2381" i="1"/>
  <c r="Q2378" i="1"/>
  <c r="L2378" i="1"/>
  <c r="L2375" i="1"/>
  <c r="Q2372" i="1"/>
  <c r="L2372" i="1"/>
  <c r="Q1576" i="1"/>
  <c r="L1576" i="1"/>
  <c r="L1573" i="1"/>
  <c r="Q1570" i="1"/>
  <c r="L1570" i="1"/>
  <c r="Q1567" i="1"/>
  <c r="L1567" i="1"/>
  <c r="L1564" i="1"/>
  <c r="Q1561" i="1"/>
  <c r="L1561" i="1"/>
  <c r="L1558" i="1"/>
  <c r="H1556" i="1"/>
  <c r="Q757" i="1"/>
  <c r="L757" i="1"/>
  <c r="L754" i="1"/>
  <c r="Q751" i="1"/>
  <c r="L751" i="1"/>
  <c r="L745" i="1"/>
  <c r="I743" i="1"/>
  <c r="I24" i="1" s="1"/>
  <c r="I23" i="1" s="1"/>
  <c r="H743" i="1"/>
  <c r="F743" i="1"/>
  <c r="F24" i="1" s="1"/>
  <c r="F23" i="1" s="1"/>
  <c r="L743" i="1" l="1"/>
  <c r="L1556" i="1"/>
  <c r="L2370" i="1"/>
  <c r="Q2397" i="1"/>
  <c r="M2396" i="1"/>
  <c r="M2370" i="1" s="1"/>
  <c r="Q754" i="1"/>
  <c r="Q1564" i="1"/>
  <c r="Q2375" i="1"/>
  <c r="Q2390" i="1"/>
  <c r="Q745" i="1"/>
  <c r="Q1558" i="1"/>
  <c r="Q1573" i="1"/>
  <c r="Q2384" i="1"/>
  <c r="Q2396" i="1" l="1"/>
  <c r="Q743" i="1"/>
  <c r="Q1556" i="1"/>
  <c r="Q2370" i="1"/>
  <c r="L2279" i="1"/>
  <c r="L2278" i="1"/>
  <c r="L2276" i="1"/>
  <c r="L2275" i="1"/>
  <c r="L2274" i="1"/>
  <c r="L2272" i="1"/>
  <c r="L2271" i="1"/>
  <c r="Q2270" i="1"/>
  <c r="L2269" i="1"/>
  <c r="L2268" i="1"/>
  <c r="L2267" i="1"/>
  <c r="Q2266" i="1"/>
  <c r="L2265" i="1"/>
  <c r="L2264" i="1"/>
  <c r="L2263" i="1"/>
  <c r="Q2262" i="1"/>
  <c r="L2261" i="1"/>
  <c r="L2260" i="1"/>
  <c r="L2259" i="1"/>
  <c r="Q2258" i="1"/>
  <c r="L2257" i="1"/>
  <c r="L2256" i="1"/>
  <c r="L2254" i="1"/>
  <c r="L2253" i="1"/>
  <c r="L2251" i="1"/>
  <c r="L2250" i="1"/>
  <c r="Q2249" i="1"/>
  <c r="L2248" i="1"/>
  <c r="L2247" i="1"/>
  <c r="Q2246" i="1"/>
  <c r="L2245" i="1"/>
  <c r="L2244" i="1"/>
  <c r="L2243" i="1"/>
  <c r="Q2242" i="1"/>
  <c r="L2241" i="1"/>
  <c r="L2240" i="1"/>
  <c r="L2239" i="1"/>
  <c r="L2237" i="1"/>
  <c r="L2236" i="1"/>
  <c r="L2229" i="1"/>
  <c r="L2228" i="1"/>
  <c r="L2227" i="1"/>
  <c r="Q2226" i="1"/>
  <c r="L2225" i="1"/>
  <c r="L2224" i="1"/>
  <c r="L2223" i="1"/>
  <c r="Q2222" i="1"/>
  <c r="L2221" i="1"/>
  <c r="L2220" i="1"/>
  <c r="L2219" i="1"/>
  <c r="L2218" i="1"/>
  <c r="Q2217" i="1"/>
  <c r="L2216" i="1"/>
  <c r="L2215" i="1"/>
  <c r="Q2214" i="1"/>
  <c r="L2213" i="1"/>
  <c r="L2212" i="1"/>
  <c r="L2211" i="1"/>
  <c r="L2210" i="1"/>
  <c r="Q2209" i="1"/>
  <c r="L2208" i="1"/>
  <c r="L2207" i="1"/>
  <c r="L2206" i="1"/>
  <c r="Q2205" i="1"/>
  <c r="L2204" i="1"/>
  <c r="L2203" i="1"/>
  <c r="L2202" i="1"/>
  <c r="L2201" i="1"/>
  <c r="Q2200" i="1"/>
  <c r="L2199" i="1"/>
  <c r="L2198" i="1"/>
  <c r="L2196" i="1"/>
  <c r="L2195" i="1"/>
  <c r="L2194" i="1"/>
  <c r="L2192" i="1"/>
  <c r="L2191" i="1"/>
  <c r="L2190" i="1"/>
  <c r="Q2189" i="1"/>
  <c r="L2188" i="1"/>
  <c r="L2187" i="1"/>
  <c r="Q2186" i="1"/>
  <c r="L1555" i="1"/>
  <c r="L1554" i="1"/>
  <c r="L1553" i="1"/>
  <c r="Q1552" i="1"/>
  <c r="L1551" i="1"/>
  <c r="L1550" i="1"/>
  <c r="L1549" i="1"/>
  <c r="L1548" i="1"/>
  <c r="Q1547" i="1"/>
  <c r="L1546" i="1"/>
  <c r="L1545" i="1"/>
  <c r="L1544" i="1"/>
  <c r="L1543" i="1"/>
  <c r="Q1542" i="1"/>
  <c r="L1539" i="1"/>
  <c r="L1538" i="1"/>
  <c r="L1536" i="1"/>
  <c r="L1535" i="1"/>
  <c r="L1531" i="1"/>
  <c r="Q1528" i="1"/>
  <c r="L1528" i="1"/>
  <c r="Q1525" i="1"/>
  <c r="L1525" i="1"/>
  <c r="L1522" i="1"/>
  <c r="Q1519" i="1"/>
  <c r="L1519" i="1"/>
  <c r="Q1516" i="1"/>
  <c r="L1516" i="1"/>
  <c r="L1513" i="1"/>
  <c r="L1512" i="1"/>
  <c r="L1511" i="1"/>
  <c r="L1510" i="1"/>
  <c r="L1508" i="1"/>
  <c r="L1507" i="1"/>
  <c r="Q1506" i="1"/>
  <c r="L1505" i="1"/>
  <c r="L1504" i="1"/>
  <c r="Q1503" i="1"/>
  <c r="L1502" i="1"/>
  <c r="L1501" i="1"/>
  <c r="Q1497" i="1"/>
  <c r="L1497" i="1"/>
  <c r="Q1494" i="1"/>
  <c r="L1494" i="1"/>
  <c r="L1493" i="1"/>
  <c r="L1492" i="1"/>
  <c r="L1491" i="1"/>
  <c r="Q1490" i="1"/>
  <c r="Q1487" i="1"/>
  <c r="L1487" i="1"/>
  <c r="Q1484" i="1"/>
  <c r="L1484" i="1"/>
  <c r="L1481" i="1"/>
  <c r="L1480" i="1"/>
  <c r="L1479" i="1"/>
  <c r="L1478" i="1"/>
  <c r="L1477" i="1"/>
  <c r="L1475" i="1"/>
  <c r="L1474" i="1"/>
  <c r="L1473" i="1"/>
  <c r="L1472" i="1"/>
  <c r="L1470" i="1"/>
  <c r="L1469" i="1"/>
  <c r="L1468" i="1"/>
  <c r="L1467" i="1"/>
  <c r="L1465" i="1"/>
  <c r="L1464" i="1"/>
  <c r="L1463" i="1"/>
  <c r="L1462" i="1"/>
  <c r="L1460" i="1"/>
  <c r="L1459" i="1"/>
  <c r="L1458" i="1"/>
  <c r="L1457" i="1"/>
  <c r="Q1453" i="1"/>
  <c r="L1453" i="1"/>
  <c r="Q1450" i="1"/>
  <c r="L1450" i="1"/>
  <c r="L1447" i="1"/>
  <c r="Q1444" i="1"/>
  <c r="L1444" i="1"/>
  <c r="L1443" i="1"/>
  <c r="L1442" i="1"/>
  <c r="L1441" i="1"/>
  <c r="L1440" i="1"/>
  <c r="Q1439" i="1"/>
  <c r="L1438" i="1"/>
  <c r="L1437" i="1"/>
  <c r="L1436" i="1"/>
  <c r="L1435" i="1"/>
  <c r="Q1434" i="1"/>
  <c r="L1433" i="1"/>
  <c r="L1432" i="1"/>
  <c r="Q1431" i="1"/>
  <c r="L1428" i="1"/>
  <c r="Q1425" i="1"/>
  <c r="L1425" i="1"/>
  <c r="L1422" i="1"/>
  <c r="L1421" i="1"/>
  <c r="L1420" i="1"/>
  <c r="H1417" i="1"/>
  <c r="Q740" i="1"/>
  <c r="L740" i="1"/>
  <c r="Q737" i="1"/>
  <c r="L737" i="1"/>
  <c r="L734" i="1"/>
  <c r="L733" i="1"/>
  <c r="L732" i="1"/>
  <c r="L731" i="1"/>
  <c r="L729" i="1"/>
  <c r="L728" i="1"/>
  <c r="L727" i="1"/>
  <c r="L725" i="1"/>
  <c r="L724" i="1"/>
  <c r="L723" i="1"/>
  <c r="Q722" i="1"/>
  <c r="Q719" i="1"/>
  <c r="L716" i="1"/>
  <c r="L715" i="1"/>
  <c r="L714" i="1"/>
  <c r="L713" i="1"/>
  <c r="L711" i="1"/>
  <c r="L710" i="1"/>
  <c r="L706" i="1"/>
  <c r="L703" i="1"/>
  <c r="L702" i="1"/>
  <c r="L701" i="1"/>
  <c r="L700" i="1"/>
  <c r="L698" i="1"/>
  <c r="L697" i="1"/>
  <c r="L696" i="1"/>
  <c r="L694" i="1"/>
  <c r="L693" i="1"/>
  <c r="L692" i="1"/>
  <c r="L690" i="1"/>
  <c r="L689" i="1"/>
  <c r="L688" i="1"/>
  <c r="L684" i="1"/>
  <c r="L683" i="1"/>
  <c r="L682" i="1"/>
  <c r="L678" i="1"/>
  <c r="P675" i="1"/>
  <c r="O675" i="1"/>
  <c r="N675" i="1"/>
  <c r="M675" i="1"/>
  <c r="L675" i="1"/>
  <c r="L674" i="1"/>
  <c r="L673" i="1"/>
  <c r="L669" i="1"/>
  <c r="L663" i="1"/>
  <c r="L662" i="1"/>
  <c r="L660" i="1" s="1"/>
  <c r="L659" i="1"/>
  <c r="L656" i="1"/>
  <c r="L655" i="1"/>
  <c r="L654" i="1"/>
  <c r="L652" i="1"/>
  <c r="L651" i="1"/>
  <c r="L650" i="1"/>
  <c r="L648" i="1"/>
  <c r="L647" i="1"/>
  <c r="L646" i="1"/>
  <c r="L644" i="1"/>
  <c r="L643" i="1"/>
  <c r="L641" i="1"/>
  <c r="L640" i="1"/>
  <c r="L639" i="1"/>
  <c r="L637" i="1"/>
  <c r="L636" i="1"/>
  <c r="L634" i="1"/>
  <c r="L631" i="1"/>
  <c r="L630" i="1"/>
  <c r="L628" i="1"/>
  <c r="L627" i="1"/>
  <c r="Q675" i="1" l="1"/>
  <c r="M624" i="1"/>
  <c r="Q730" i="1"/>
  <c r="Q734" i="1"/>
  <c r="Q1419" i="1"/>
  <c r="Q1481" i="1"/>
  <c r="Q1522" i="1"/>
  <c r="Q2197" i="1"/>
  <c r="Q2273" i="1"/>
  <c r="Q726" i="1"/>
  <c r="Q1428" i="1"/>
  <c r="Q1447" i="1"/>
  <c r="Q1509" i="1"/>
  <c r="Q1513" i="1"/>
  <c r="Q2193" i="1"/>
  <c r="Q2235" i="1"/>
  <c r="Q2252" i="1"/>
  <c r="N624" i="1"/>
  <c r="Q1422" i="1"/>
  <c r="Q1456" i="1"/>
  <c r="Q1461" i="1"/>
  <c r="Q1466" i="1"/>
  <c r="Q1471" i="1"/>
  <c r="Q1476" i="1"/>
  <c r="Q1500" i="1"/>
  <c r="Q1531" i="1"/>
  <c r="Q1539" i="1"/>
  <c r="Q2238" i="1"/>
  <c r="Q2255" i="1"/>
  <c r="Q2277" i="1"/>
  <c r="L1534" i="1"/>
  <c r="L2186" i="1"/>
  <c r="L2277" i="1"/>
  <c r="L2200" i="1"/>
  <c r="L2205" i="1"/>
  <c r="L2226" i="1"/>
  <c r="L2252" i="1"/>
  <c r="L2255" i="1"/>
  <c r="L2273" i="1"/>
  <c r="L2270" i="1"/>
  <c r="L2209" i="1"/>
  <c r="L2222" i="1"/>
  <c r="L2235" i="1"/>
  <c r="L2238" i="1"/>
  <c r="L2266" i="1"/>
  <c r="L1542" i="1"/>
  <c r="L1547" i="1"/>
  <c r="L1552" i="1"/>
  <c r="L2189" i="1"/>
  <c r="L2193" i="1"/>
  <c r="L2242" i="1"/>
  <c r="L2258" i="1"/>
  <c r="L2214" i="1"/>
  <c r="L2217" i="1"/>
  <c r="L2197" i="1"/>
  <c r="L2246" i="1"/>
  <c r="L2249" i="1"/>
  <c r="L2262" i="1"/>
  <c r="L1431" i="1"/>
  <c r="L635" i="1"/>
  <c r="L1419" i="1"/>
  <c r="L1500" i="1"/>
  <c r="L1503" i="1"/>
  <c r="L1506" i="1"/>
  <c r="L1456" i="1"/>
  <c r="L1461" i="1"/>
  <c r="L1466" i="1"/>
  <c r="L1476" i="1"/>
  <c r="L1509" i="1"/>
  <c r="L629" i="1"/>
  <c r="L672" i="1"/>
  <c r="L1434" i="1"/>
  <c r="L1471" i="1"/>
  <c r="L1490" i="1"/>
  <c r="L1439" i="1"/>
  <c r="L645" i="1"/>
  <c r="Q1417" i="1"/>
  <c r="L626" i="1"/>
  <c r="L642" i="1"/>
  <c r="L730" i="1"/>
  <c r="L681" i="1"/>
  <c r="L722" i="1"/>
  <c r="L649" i="1"/>
  <c r="L691" i="1"/>
  <c r="L726" i="1"/>
  <c r="L687" i="1"/>
  <c r="L653" i="1"/>
  <c r="L699" i="1"/>
  <c r="L709" i="1"/>
  <c r="L712" i="1"/>
  <c r="L638" i="1"/>
  <c r="L695" i="1"/>
  <c r="L1417" i="1" l="1"/>
  <c r="L2184" i="1"/>
  <c r="Q2184" i="1"/>
  <c r="M2183" i="1"/>
  <c r="M2181" i="1" s="1"/>
  <c r="P2181" i="1"/>
  <c r="O2181" i="1"/>
  <c r="L2181" i="1"/>
  <c r="M2180" i="1"/>
  <c r="P2178" i="1"/>
  <c r="O2178" i="1"/>
  <c r="L2178" i="1"/>
  <c r="M2177" i="1"/>
  <c r="P2175" i="1"/>
  <c r="L2175" i="1"/>
  <c r="M2174" i="1"/>
  <c r="P2172" i="1"/>
  <c r="O2172" i="1"/>
  <c r="L2172" i="1"/>
  <c r="M2171" i="1"/>
  <c r="P2169" i="1"/>
  <c r="O2169" i="1"/>
  <c r="L2169" i="1"/>
  <c r="M2168" i="1"/>
  <c r="P2166" i="1"/>
  <c r="O2166" i="1"/>
  <c r="L2166" i="1"/>
  <c r="M2165" i="1"/>
  <c r="P2163" i="1"/>
  <c r="O2163" i="1"/>
  <c r="L2163" i="1"/>
  <c r="M2162" i="1"/>
  <c r="P2160" i="1"/>
  <c r="O2160" i="1"/>
  <c r="L2160" i="1"/>
  <c r="M2159" i="1"/>
  <c r="P2157" i="1"/>
  <c r="O2157" i="1"/>
  <c r="L2157" i="1"/>
  <c r="M2156" i="1"/>
  <c r="M2154" i="1" s="1"/>
  <c r="P2154" i="1"/>
  <c r="O2154" i="1"/>
  <c r="L2154" i="1"/>
  <c r="M2153" i="1"/>
  <c r="M2151" i="1" s="1"/>
  <c r="P2151" i="1"/>
  <c r="L2151" i="1"/>
  <c r="L2150" i="1"/>
  <c r="L2142" i="1" s="1"/>
  <c r="M2149" i="1"/>
  <c r="Q2149" i="1" s="1"/>
  <c r="M2148" i="1"/>
  <c r="Q2148" i="1" s="1"/>
  <c r="M2147" i="1"/>
  <c r="Q2147" i="1" s="1"/>
  <c r="M2146" i="1"/>
  <c r="Q2146" i="1" s="1"/>
  <c r="M2145" i="1"/>
  <c r="Q2145" i="1" s="1"/>
  <c r="M2144" i="1"/>
  <c r="M2143" i="1"/>
  <c r="Q2143" i="1" s="1"/>
  <c r="L2141" i="1"/>
  <c r="M2141" i="1" s="1"/>
  <c r="Q2141" i="1" s="1"/>
  <c r="M2140" i="1"/>
  <c r="Q2140" i="1" s="1"/>
  <c r="M2139" i="1"/>
  <c r="Q2139" i="1" s="1"/>
  <c r="M2138" i="1"/>
  <c r="Q2138" i="1" s="1"/>
  <c r="M2137" i="1"/>
  <c r="Q2137" i="1" s="1"/>
  <c r="M2136" i="1"/>
  <c r="Q2136" i="1" s="1"/>
  <c r="M2135" i="1"/>
  <c r="M2134" i="1"/>
  <c r="Q2134" i="1" s="1"/>
  <c r="L2132" i="1"/>
  <c r="M2132" i="1" s="1"/>
  <c r="Q2132" i="1" s="1"/>
  <c r="M2131" i="1"/>
  <c r="Q2131" i="1" s="1"/>
  <c r="M2130" i="1"/>
  <c r="Q2130" i="1" s="1"/>
  <c r="M2129" i="1"/>
  <c r="Q2129" i="1" s="1"/>
  <c r="M2128" i="1"/>
  <c r="Q2128" i="1" s="1"/>
  <c r="M2127" i="1"/>
  <c r="Q2127" i="1" s="1"/>
  <c r="M2126" i="1"/>
  <c r="M2125" i="1"/>
  <c r="Q2125" i="1" s="1"/>
  <c r="L2123" i="1"/>
  <c r="M2123" i="1" s="1"/>
  <c r="Q2123" i="1" s="1"/>
  <c r="M2122" i="1"/>
  <c r="Q2122" i="1" s="1"/>
  <c r="M2121" i="1"/>
  <c r="Q2121" i="1" s="1"/>
  <c r="M2120" i="1"/>
  <c r="Q2120" i="1" s="1"/>
  <c r="M2119" i="1"/>
  <c r="Q2119" i="1" s="1"/>
  <c r="M2118" i="1"/>
  <c r="Q2118" i="1" s="1"/>
  <c r="M2117" i="1"/>
  <c r="M2116" i="1"/>
  <c r="Q2116" i="1" s="1"/>
  <c r="L2114" i="1"/>
  <c r="L2106" i="1" s="1"/>
  <c r="M2113" i="1"/>
  <c r="Q2113" i="1" s="1"/>
  <c r="M2112" i="1"/>
  <c r="Q2112" i="1" s="1"/>
  <c r="M2111" i="1"/>
  <c r="Q2111" i="1" s="1"/>
  <c r="M2110" i="1"/>
  <c r="Q2110" i="1" s="1"/>
  <c r="M2109" i="1"/>
  <c r="Q2109" i="1" s="1"/>
  <c r="M2108" i="1"/>
  <c r="M2107" i="1"/>
  <c r="Q2107" i="1" s="1"/>
  <c r="L2105" i="1"/>
  <c r="L2098" i="1" s="1"/>
  <c r="M2104" i="1"/>
  <c r="Q2104" i="1" s="1"/>
  <c r="M2103" i="1"/>
  <c r="Q2103" i="1" s="1"/>
  <c r="M2102" i="1"/>
  <c r="Q2102" i="1" s="1"/>
  <c r="M2101" i="1"/>
  <c r="Q2101" i="1" s="1"/>
  <c r="M2100" i="1"/>
  <c r="M2099" i="1"/>
  <c r="Q2099" i="1" s="1"/>
  <c r="L2097" i="1"/>
  <c r="L2089" i="1" s="1"/>
  <c r="M2096" i="1"/>
  <c r="Q2096" i="1" s="1"/>
  <c r="M2095" i="1"/>
  <c r="Q2095" i="1" s="1"/>
  <c r="M2094" i="1"/>
  <c r="Q2094" i="1" s="1"/>
  <c r="M2093" i="1"/>
  <c r="Q2093" i="1" s="1"/>
  <c r="M2092" i="1"/>
  <c r="Q2092" i="1" s="1"/>
  <c r="M2091" i="1"/>
  <c r="M2090" i="1"/>
  <c r="Q2090" i="1" s="1"/>
  <c r="M1416" i="1"/>
  <c r="P1414" i="1"/>
  <c r="O1414" i="1"/>
  <c r="L1414" i="1"/>
  <c r="M1413" i="1"/>
  <c r="P1411" i="1"/>
  <c r="O1411" i="1"/>
  <c r="L1411" i="1"/>
  <c r="M1410" i="1"/>
  <c r="M1408" i="1" s="1"/>
  <c r="P1408" i="1"/>
  <c r="O1408" i="1"/>
  <c r="L1408" i="1"/>
  <c r="M1407" i="1"/>
  <c r="P1405" i="1"/>
  <c r="O1405" i="1"/>
  <c r="L1405" i="1"/>
  <c r="M1404" i="1"/>
  <c r="P1402" i="1"/>
  <c r="O1402" i="1"/>
  <c r="L1402" i="1"/>
  <c r="M1401" i="1"/>
  <c r="M1399" i="1" s="1"/>
  <c r="P1399" i="1"/>
  <c r="O1399" i="1"/>
  <c r="L1399" i="1"/>
  <c r="M1398" i="1"/>
  <c r="P1396" i="1"/>
  <c r="O1396" i="1"/>
  <c r="L1396" i="1"/>
  <c r="M1395" i="1"/>
  <c r="P1393" i="1"/>
  <c r="O1393" i="1"/>
  <c r="L1393" i="1"/>
  <c r="M1392" i="1"/>
  <c r="P1390" i="1"/>
  <c r="O1390" i="1"/>
  <c r="L1390" i="1"/>
  <c r="M1389" i="1"/>
  <c r="M1387" i="1" s="1"/>
  <c r="P1387" i="1"/>
  <c r="O1387" i="1"/>
  <c r="L1387" i="1"/>
  <c r="M1386" i="1"/>
  <c r="P1384" i="1"/>
  <c r="L1384" i="1"/>
  <c r="M1383" i="1"/>
  <c r="M1381" i="1" s="1"/>
  <c r="P1381" i="1"/>
  <c r="O1381" i="1"/>
  <c r="L1381" i="1"/>
  <c r="M1380" i="1"/>
  <c r="P1378" i="1"/>
  <c r="O1378" i="1"/>
  <c r="L1378" i="1"/>
  <c r="M1377" i="1"/>
  <c r="P1375" i="1"/>
  <c r="O1375" i="1"/>
  <c r="L1375" i="1"/>
  <c r="L1374" i="1"/>
  <c r="M1374" i="1" s="1"/>
  <c r="Q1374" i="1" s="1"/>
  <c r="M1373" i="1"/>
  <c r="Q1373" i="1" s="1"/>
  <c r="M1372" i="1"/>
  <c r="M1371" i="1"/>
  <c r="Q1371" i="1" s="1"/>
  <c r="L1369" i="1"/>
  <c r="M1369" i="1" s="1"/>
  <c r="Q1369" i="1" s="1"/>
  <c r="M1368" i="1"/>
  <c r="Q1368" i="1" s="1"/>
  <c r="M1367" i="1"/>
  <c r="M1366" i="1"/>
  <c r="Q1366" i="1" s="1"/>
  <c r="L1364" i="1"/>
  <c r="M1364" i="1" s="1"/>
  <c r="Q1364" i="1" s="1"/>
  <c r="M1363" i="1"/>
  <c r="Q1363" i="1" s="1"/>
  <c r="M1362" i="1"/>
  <c r="M1361" i="1"/>
  <c r="Q1361" i="1" s="1"/>
  <c r="L1359" i="1"/>
  <c r="M1359" i="1" s="1"/>
  <c r="Q1359" i="1" s="1"/>
  <c r="M1358" i="1"/>
  <c r="Q1358" i="1" s="1"/>
  <c r="M1357" i="1"/>
  <c r="Q1357" i="1" s="1"/>
  <c r="M1356" i="1"/>
  <c r="Q1356" i="1" s="1"/>
  <c r="M1355" i="1"/>
  <c r="Q1355" i="1" s="1"/>
  <c r="M1354" i="1"/>
  <c r="M1353" i="1"/>
  <c r="Q1353" i="1" s="1"/>
  <c r="L1351" i="1"/>
  <c r="L1344" i="1" s="1"/>
  <c r="M1350" i="1"/>
  <c r="Q1350" i="1" s="1"/>
  <c r="M1349" i="1"/>
  <c r="Q1349" i="1" s="1"/>
  <c r="M1348" i="1"/>
  <c r="Q1348" i="1" s="1"/>
  <c r="M1347" i="1"/>
  <c r="Q1347" i="1" s="1"/>
  <c r="M1346" i="1"/>
  <c r="M1345" i="1"/>
  <c r="Q1345" i="1" s="1"/>
  <c r="L1343" i="1"/>
  <c r="M1343" i="1" s="1"/>
  <c r="Q1343" i="1" s="1"/>
  <c r="M1342" i="1"/>
  <c r="Q1342" i="1" s="1"/>
  <c r="M1341" i="1"/>
  <c r="Q1341" i="1" s="1"/>
  <c r="M1340" i="1"/>
  <c r="Q1340" i="1" s="1"/>
  <c r="M1339" i="1"/>
  <c r="Q1339" i="1" s="1"/>
  <c r="M1338" i="1"/>
  <c r="M1337" i="1"/>
  <c r="Q1337" i="1" s="1"/>
  <c r="L1335" i="1"/>
  <c r="M1335" i="1" s="1"/>
  <c r="Q1335" i="1" s="1"/>
  <c r="M1334" i="1"/>
  <c r="Q1334" i="1" s="1"/>
  <c r="M1333" i="1"/>
  <c r="Q1333" i="1" s="1"/>
  <c r="M1332" i="1"/>
  <c r="Q1332" i="1" s="1"/>
  <c r="M1331" i="1"/>
  <c r="Q1331" i="1" s="1"/>
  <c r="M1330" i="1"/>
  <c r="Q1330" i="1" s="1"/>
  <c r="M1329" i="1"/>
  <c r="L1327" i="1"/>
  <c r="L1319" i="1" s="1"/>
  <c r="M1326" i="1"/>
  <c r="Q1326" i="1" s="1"/>
  <c r="M1325" i="1"/>
  <c r="Q1325" i="1" s="1"/>
  <c r="M1324" i="1"/>
  <c r="Q1324" i="1" s="1"/>
  <c r="M1323" i="1"/>
  <c r="Q1323" i="1" s="1"/>
  <c r="M1322" i="1"/>
  <c r="Q1322" i="1" s="1"/>
  <c r="M1321" i="1"/>
  <c r="M1320" i="1"/>
  <c r="Q1320" i="1" s="1"/>
  <c r="L1318" i="1"/>
  <c r="M1318" i="1" s="1"/>
  <c r="Q1318" i="1" s="1"/>
  <c r="M1317" i="1"/>
  <c r="Q1317" i="1" s="1"/>
  <c r="M1316" i="1"/>
  <c r="M1315" i="1"/>
  <c r="Q1315" i="1" s="1"/>
  <c r="L1313" i="1"/>
  <c r="M1313" i="1" s="1"/>
  <c r="Q1313" i="1" s="1"/>
  <c r="M1312" i="1"/>
  <c r="Q1312" i="1" s="1"/>
  <c r="M1311" i="1"/>
  <c r="M1310" i="1"/>
  <c r="Q1310" i="1" s="1"/>
  <c r="L1308" i="1"/>
  <c r="M1308" i="1" s="1"/>
  <c r="Q1308" i="1" s="1"/>
  <c r="M1307" i="1"/>
  <c r="Q1307" i="1" s="1"/>
  <c r="M1306" i="1"/>
  <c r="M1305" i="1"/>
  <c r="Q1305" i="1" s="1"/>
  <c r="L1303" i="1"/>
  <c r="M1303" i="1" s="1"/>
  <c r="Q1303" i="1" s="1"/>
  <c r="M1302" i="1"/>
  <c r="Q1302" i="1" s="1"/>
  <c r="M1301" i="1"/>
  <c r="M1300" i="1"/>
  <c r="Q1300" i="1" s="1"/>
  <c r="L1298" i="1"/>
  <c r="M1298" i="1" s="1"/>
  <c r="Q1298" i="1" s="1"/>
  <c r="M1297" i="1"/>
  <c r="Q1297" i="1" s="1"/>
  <c r="M1296" i="1"/>
  <c r="M1295" i="1"/>
  <c r="Q1295" i="1" s="1"/>
  <c r="L1293" i="1"/>
  <c r="L1289" i="1" s="1"/>
  <c r="M1292" i="1"/>
  <c r="Q1292" i="1" s="1"/>
  <c r="M1291" i="1"/>
  <c r="M1290" i="1"/>
  <c r="Q1290" i="1" s="1"/>
  <c r="L1288" i="1"/>
  <c r="L1284" i="1" s="1"/>
  <c r="M1287" i="1"/>
  <c r="Q1287" i="1" s="1"/>
  <c r="M1286" i="1"/>
  <c r="M1285" i="1"/>
  <c r="Q1285" i="1" s="1"/>
  <c r="L1283" i="1"/>
  <c r="L1279" i="1" s="1"/>
  <c r="M1282" i="1"/>
  <c r="Q1282" i="1" s="1"/>
  <c r="M1281" i="1"/>
  <c r="M1280" i="1"/>
  <c r="Q1280" i="1" s="1"/>
  <c r="L1278" i="1"/>
  <c r="M1278" i="1" s="1"/>
  <c r="Q1278" i="1" s="1"/>
  <c r="M1277" i="1"/>
  <c r="M1276" i="1"/>
  <c r="Q1276" i="1" s="1"/>
  <c r="L1274" i="1"/>
  <c r="M1274" i="1" s="1"/>
  <c r="Q1274" i="1" s="1"/>
  <c r="M1273" i="1"/>
  <c r="M1272" i="1"/>
  <c r="Q1272" i="1" s="1"/>
  <c r="M623" i="1"/>
  <c r="P621" i="1"/>
  <c r="L621" i="1"/>
  <c r="M620" i="1"/>
  <c r="P618" i="1"/>
  <c r="L618" i="1"/>
  <c r="M617" i="1"/>
  <c r="P615" i="1"/>
  <c r="L615" i="1"/>
  <c r="M614" i="1"/>
  <c r="P612" i="1"/>
  <c r="L612" i="1"/>
  <c r="M611" i="1"/>
  <c r="P609" i="1"/>
  <c r="L609" i="1"/>
  <c r="M608" i="1"/>
  <c r="P606" i="1"/>
  <c r="L606" i="1"/>
  <c r="M605" i="1"/>
  <c r="P603" i="1"/>
  <c r="L603" i="1"/>
  <c r="M602" i="1"/>
  <c r="P600" i="1"/>
  <c r="L600" i="1"/>
  <c r="M599" i="1"/>
  <c r="P597" i="1"/>
  <c r="L597" i="1"/>
  <c r="M596" i="1"/>
  <c r="P594" i="1"/>
  <c r="L594" i="1"/>
  <c r="M593" i="1"/>
  <c r="P591" i="1"/>
  <c r="L591" i="1"/>
  <c r="M590" i="1"/>
  <c r="P588" i="1"/>
  <c r="L588" i="1"/>
  <c r="M587" i="1"/>
  <c r="P585" i="1"/>
  <c r="L585" i="1"/>
  <c r="M584" i="1"/>
  <c r="P582" i="1"/>
  <c r="L582" i="1"/>
  <c r="M581" i="1"/>
  <c r="P579" i="1"/>
  <c r="L579" i="1"/>
  <c r="P576" i="1"/>
  <c r="L576" i="1"/>
  <c r="M575" i="1"/>
  <c r="P573" i="1"/>
  <c r="L573" i="1"/>
  <c r="M572" i="1"/>
  <c r="P570" i="1"/>
  <c r="L570" i="1"/>
  <c r="L569" i="1"/>
  <c r="M569" i="1" s="1"/>
  <c r="Q569" i="1" s="1"/>
  <c r="M568" i="1"/>
  <c r="Q568" i="1" s="1"/>
  <c r="M567" i="1"/>
  <c r="Q567" i="1" s="1"/>
  <c r="M566" i="1"/>
  <c r="Q566" i="1" s="1"/>
  <c r="M565" i="1"/>
  <c r="Q565" i="1" s="1"/>
  <c r="M564" i="1"/>
  <c r="Q564" i="1" s="1"/>
  <c r="M563" i="1"/>
  <c r="Q563" i="1" s="1"/>
  <c r="M562" i="1"/>
  <c r="L560" i="1"/>
  <c r="L556" i="1" s="1"/>
  <c r="M559" i="1"/>
  <c r="Q559" i="1" s="1"/>
  <c r="M558" i="1"/>
  <c r="Q558" i="1" s="1"/>
  <c r="M557" i="1"/>
  <c r="L555" i="1"/>
  <c r="M555" i="1" s="1"/>
  <c r="Q555" i="1" s="1"/>
  <c r="M554" i="1"/>
  <c r="L552" i="1"/>
  <c r="M552" i="1" s="1"/>
  <c r="Q552" i="1" s="1"/>
  <c r="M551" i="1"/>
  <c r="Q551" i="1" s="1"/>
  <c r="M550" i="1"/>
  <c r="Q550" i="1" s="1"/>
  <c r="M549" i="1"/>
  <c r="Q549" i="1" s="1"/>
  <c r="M548" i="1"/>
  <c r="Q548" i="1" s="1"/>
  <c r="M547" i="1"/>
  <c r="Q547" i="1" s="1"/>
  <c r="M546" i="1"/>
  <c r="Q546" i="1" s="1"/>
  <c r="M545" i="1"/>
  <c r="L543" i="1"/>
  <c r="M543" i="1" s="1"/>
  <c r="Q543" i="1" s="1"/>
  <c r="M542" i="1"/>
  <c r="Q542" i="1" s="1"/>
  <c r="M541" i="1"/>
  <c r="Q541" i="1" s="1"/>
  <c r="M540" i="1"/>
  <c r="Q540" i="1" s="1"/>
  <c r="M539" i="1"/>
  <c r="Q539" i="1" s="1"/>
  <c r="M538" i="1"/>
  <c r="Q538" i="1" s="1"/>
  <c r="M537" i="1"/>
  <c r="Q537" i="1" s="1"/>
  <c r="M536" i="1"/>
  <c r="L534" i="1"/>
  <c r="L526" i="1" s="1"/>
  <c r="M533" i="1"/>
  <c r="Q533" i="1" s="1"/>
  <c r="M532" i="1"/>
  <c r="Q532" i="1" s="1"/>
  <c r="M531" i="1"/>
  <c r="Q531" i="1" s="1"/>
  <c r="M530" i="1"/>
  <c r="Q530" i="1" s="1"/>
  <c r="M529" i="1"/>
  <c r="Q529" i="1" s="1"/>
  <c r="M528" i="1"/>
  <c r="Q528" i="1" s="1"/>
  <c r="M527" i="1"/>
  <c r="L525" i="1"/>
  <c r="L517" i="1" s="1"/>
  <c r="M524" i="1"/>
  <c r="Q524" i="1" s="1"/>
  <c r="M523" i="1"/>
  <c r="Q523" i="1" s="1"/>
  <c r="M522" i="1"/>
  <c r="Q522" i="1" s="1"/>
  <c r="M521" i="1"/>
  <c r="Q521" i="1" s="1"/>
  <c r="M520" i="1"/>
  <c r="Q520" i="1" s="1"/>
  <c r="M519" i="1"/>
  <c r="Q519" i="1" s="1"/>
  <c r="M518" i="1"/>
  <c r="L516" i="1"/>
  <c r="M516" i="1" s="1"/>
  <c r="Q516" i="1" s="1"/>
  <c r="M515" i="1"/>
  <c r="L513" i="1"/>
  <c r="M513" i="1" s="1"/>
  <c r="Q513" i="1" s="1"/>
  <c r="M512" i="1"/>
  <c r="L510" i="1"/>
  <c r="L508" i="1" s="1"/>
  <c r="M509" i="1"/>
  <c r="L507" i="1"/>
  <c r="L503" i="1" s="1"/>
  <c r="M506" i="1"/>
  <c r="Q506" i="1" s="1"/>
  <c r="M505" i="1"/>
  <c r="Q505" i="1" s="1"/>
  <c r="M504" i="1"/>
  <c r="L502" i="1"/>
  <c r="L498" i="1" s="1"/>
  <c r="M501" i="1"/>
  <c r="Q501" i="1" s="1"/>
  <c r="M500" i="1"/>
  <c r="Q500" i="1" s="1"/>
  <c r="M499" i="1"/>
  <c r="L497" i="1"/>
  <c r="M497" i="1" s="1"/>
  <c r="Q497" i="1" s="1"/>
  <c r="M496" i="1"/>
  <c r="Q496" i="1" s="1"/>
  <c r="M495" i="1"/>
  <c r="Q495" i="1" s="1"/>
  <c r="M494" i="1"/>
  <c r="L492" i="1"/>
  <c r="M492" i="1" s="1"/>
  <c r="Q492" i="1" s="1"/>
  <c r="M491" i="1"/>
  <c r="Q491" i="1" s="1"/>
  <c r="M490" i="1"/>
  <c r="Q490" i="1" s="1"/>
  <c r="M489" i="1"/>
  <c r="L487" i="1"/>
  <c r="M487" i="1" s="1"/>
  <c r="Q487" i="1" s="1"/>
  <c r="M486" i="1"/>
  <c r="Q486" i="1" s="1"/>
  <c r="M485" i="1"/>
  <c r="Q485" i="1" s="1"/>
  <c r="M484" i="1"/>
  <c r="L482" i="1"/>
  <c r="M482" i="1" s="1"/>
  <c r="Q482" i="1" s="1"/>
  <c r="M481" i="1"/>
  <c r="P2087" i="1" l="1"/>
  <c r="Q1380" i="1"/>
  <c r="M1378" i="1"/>
  <c r="Q1392" i="1"/>
  <c r="M1390" i="1"/>
  <c r="Q1404" i="1"/>
  <c r="M1402" i="1"/>
  <c r="Q2159" i="1"/>
  <c r="M2157" i="1"/>
  <c r="Q2171" i="1"/>
  <c r="M2169" i="1"/>
  <c r="Q2169" i="1" s="1"/>
  <c r="Q1407" i="1"/>
  <c r="M1405" i="1"/>
  <c r="Q2176" i="1"/>
  <c r="O2175" i="1"/>
  <c r="Q1377" i="1"/>
  <c r="M1375" i="1"/>
  <c r="Q1385" i="1"/>
  <c r="O1384" i="1"/>
  <c r="O1269" i="1" s="1"/>
  <c r="Q1386" i="1"/>
  <c r="M1384" i="1"/>
  <c r="Q1398" i="1"/>
  <c r="M1396" i="1"/>
  <c r="Q1396" i="1" s="1"/>
  <c r="Q1416" i="1"/>
  <c r="M1414" i="1"/>
  <c r="Q1414" i="1" s="1"/>
  <c r="Q2152" i="1"/>
  <c r="O2151" i="1"/>
  <c r="Q2151" i="1" s="1"/>
  <c r="Q2165" i="1"/>
  <c r="M2163" i="1"/>
  <c r="Q2177" i="1"/>
  <c r="M2175" i="1"/>
  <c r="Q1395" i="1"/>
  <c r="M1393" i="1"/>
  <c r="Q1393" i="1" s="1"/>
  <c r="Q1413" i="1"/>
  <c r="M1411" i="1"/>
  <c r="Q1411" i="1" s="1"/>
  <c r="P1269" i="1"/>
  <c r="Q2162" i="1"/>
  <c r="M2160" i="1"/>
  <c r="Q2168" i="1"/>
  <c r="M2166" i="1"/>
  <c r="Q2174" i="1"/>
  <c r="M2172" i="1"/>
  <c r="Q2172" i="1" s="1"/>
  <c r="Q2180" i="1"/>
  <c r="M2178" i="1"/>
  <c r="Q1301" i="1"/>
  <c r="M1299" i="1"/>
  <c r="Q1299" i="1" s="1"/>
  <c r="Q2100" i="1"/>
  <c r="Q1346" i="1"/>
  <c r="Q1329" i="1"/>
  <c r="M1328" i="1"/>
  <c r="Q1328" i="1" s="1"/>
  <c r="Q1338" i="1"/>
  <c r="M1336" i="1"/>
  <c r="Q1336" i="1" s="1"/>
  <c r="Q2108" i="1"/>
  <c r="Q2117" i="1"/>
  <c r="M2115" i="1"/>
  <c r="Q2115" i="1" s="1"/>
  <c r="Q2126" i="1"/>
  <c r="M2124" i="1"/>
  <c r="Q2124" i="1" s="1"/>
  <c r="Q2135" i="1"/>
  <c r="M2133" i="1"/>
  <c r="Q2133" i="1" s="1"/>
  <c r="Q2144" i="1"/>
  <c r="Q1281" i="1"/>
  <c r="Q1286" i="1"/>
  <c r="Q1296" i="1"/>
  <c r="M1294" i="1"/>
  <c r="Q1294" i="1" s="1"/>
  <c r="Q1306" i="1"/>
  <c r="M1304" i="1"/>
  <c r="Q1304" i="1" s="1"/>
  <c r="Q1316" i="1"/>
  <c r="M1314" i="1"/>
  <c r="Q1314" i="1" s="1"/>
  <c r="Q1362" i="1"/>
  <c r="M1360" i="1"/>
  <c r="Q1360" i="1" s="1"/>
  <c r="Q1372" i="1"/>
  <c r="M1370" i="1"/>
  <c r="Q1370" i="1" s="1"/>
  <c r="Q1291" i="1"/>
  <c r="Q1311" i="1"/>
  <c r="M1309" i="1"/>
  <c r="Q1309" i="1" s="1"/>
  <c r="Q1321" i="1"/>
  <c r="Q1367" i="1"/>
  <c r="M1365" i="1"/>
  <c r="Q1365" i="1" s="1"/>
  <c r="Q2091" i="1"/>
  <c r="Q1273" i="1"/>
  <c r="M1271" i="1"/>
  <c r="Q1271" i="1" s="1"/>
  <c r="Q1277" i="1"/>
  <c r="M1275" i="1"/>
  <c r="Q1275" i="1" s="1"/>
  <c r="Q1354" i="1"/>
  <c r="M1352" i="1"/>
  <c r="Q1352" i="1" s="1"/>
  <c r="Q1388" i="1"/>
  <c r="Q1412" i="1"/>
  <c r="M488" i="1"/>
  <c r="Q488" i="1" s="1"/>
  <c r="Q489" i="1"/>
  <c r="Q509" i="1"/>
  <c r="O579" i="1"/>
  <c r="Q580" i="1"/>
  <c r="O591" i="1"/>
  <c r="Q592" i="1"/>
  <c r="O603" i="1"/>
  <c r="Q604" i="1"/>
  <c r="O609" i="1"/>
  <c r="Q610" i="1"/>
  <c r="O621" i="1"/>
  <c r="Q622" i="1"/>
  <c r="Q1379" i="1"/>
  <c r="Q1403" i="1"/>
  <c r="Q1387" i="1"/>
  <c r="Q1389" i="1"/>
  <c r="Q1394" i="1"/>
  <c r="Q2153" i="1"/>
  <c r="Q2158" i="1"/>
  <c r="Q2182" i="1"/>
  <c r="M480" i="1"/>
  <c r="Q481" i="1"/>
  <c r="Q512" i="1"/>
  <c r="M511" i="1"/>
  <c r="Q511" i="1" s="1"/>
  <c r="M579" i="1"/>
  <c r="Q581" i="1"/>
  <c r="M585" i="1"/>
  <c r="Q587" i="1"/>
  <c r="M591" i="1"/>
  <c r="Q593" i="1"/>
  <c r="M597" i="1"/>
  <c r="Q599" i="1"/>
  <c r="M603" i="1"/>
  <c r="Q605" i="1"/>
  <c r="M609" i="1"/>
  <c r="Q611" i="1"/>
  <c r="M615" i="1"/>
  <c r="Q617" i="1"/>
  <c r="M621" i="1"/>
  <c r="Q623" i="1"/>
  <c r="Q1409" i="1"/>
  <c r="Q2173" i="1"/>
  <c r="M573" i="1"/>
  <c r="Q575" i="1"/>
  <c r="Q1376" i="1"/>
  <c r="Q1400" i="1"/>
  <c r="Q2164" i="1"/>
  <c r="Q2181" i="1"/>
  <c r="Q2183" i="1"/>
  <c r="M570" i="1"/>
  <c r="Q572" i="1"/>
  <c r="Q1381" i="1"/>
  <c r="Q1383" i="1"/>
  <c r="Q499" i="1"/>
  <c r="Q557" i="1"/>
  <c r="O585" i="1"/>
  <c r="Q586" i="1"/>
  <c r="O597" i="1"/>
  <c r="Q598" i="1"/>
  <c r="O615" i="1"/>
  <c r="Q616" i="1"/>
  <c r="Q2167" i="1"/>
  <c r="O573" i="1"/>
  <c r="Q574" i="1"/>
  <c r="Q484" i="1"/>
  <c r="M483" i="1"/>
  <c r="Q483" i="1" s="1"/>
  <c r="M493" i="1"/>
  <c r="Q493" i="1" s="1"/>
  <c r="Q494" i="1"/>
  <c r="Q504" i="1"/>
  <c r="M514" i="1"/>
  <c r="Q514" i="1" s="1"/>
  <c r="Q515" i="1"/>
  <c r="Q562" i="1"/>
  <c r="M561" i="1"/>
  <c r="Q561" i="1" s="1"/>
  <c r="Q583" i="1"/>
  <c r="O582" i="1"/>
  <c r="O588" i="1"/>
  <c r="Q589" i="1"/>
  <c r="O594" i="1"/>
  <c r="Q595" i="1"/>
  <c r="Q601" i="1"/>
  <c r="O600" i="1"/>
  <c r="O606" i="1"/>
  <c r="Q607" i="1"/>
  <c r="O612" i="1"/>
  <c r="Q613" i="1"/>
  <c r="O618" i="1"/>
  <c r="Q619" i="1"/>
  <c r="Q1391" i="1"/>
  <c r="Q1408" i="1"/>
  <c r="Q1410" i="1"/>
  <c r="Q1415" i="1"/>
  <c r="Q2155" i="1"/>
  <c r="Q2179" i="1"/>
  <c r="Q571" i="1"/>
  <c r="O570" i="1"/>
  <c r="O576" i="1"/>
  <c r="Q577" i="1"/>
  <c r="Q1382" i="1"/>
  <c r="Q1401" i="1"/>
  <c r="Q1406" i="1"/>
  <c r="Q2170" i="1"/>
  <c r="Q518" i="1"/>
  <c r="Q527" i="1"/>
  <c r="Q536" i="1"/>
  <c r="M535" i="1"/>
  <c r="Q535" i="1" s="1"/>
  <c r="M544" i="1"/>
  <c r="Q544" i="1" s="1"/>
  <c r="Q545" i="1"/>
  <c r="Q554" i="1"/>
  <c r="M553" i="1"/>
  <c r="Q553" i="1" s="1"/>
  <c r="P478" i="1"/>
  <c r="M582" i="1"/>
  <c r="Q584" i="1"/>
  <c r="M588" i="1"/>
  <c r="Q590" i="1"/>
  <c r="M594" i="1"/>
  <c r="Q596" i="1"/>
  <c r="M600" i="1"/>
  <c r="Q602" i="1"/>
  <c r="M606" i="1"/>
  <c r="Q608" i="1"/>
  <c r="M612" i="1"/>
  <c r="Q614" i="1"/>
  <c r="M618" i="1"/>
  <c r="Q620" i="1"/>
  <c r="Q1397" i="1"/>
  <c r="Q2154" i="1"/>
  <c r="Q2156" i="1"/>
  <c r="Q2161" i="1"/>
  <c r="L1328" i="1"/>
  <c r="L1314" i="1"/>
  <c r="L2133" i="1"/>
  <c r="L2115" i="1"/>
  <c r="L2124" i="1"/>
  <c r="M2114" i="1"/>
  <c r="Q2114" i="1" s="1"/>
  <c r="L1294" i="1"/>
  <c r="L1304" i="1"/>
  <c r="L544" i="1"/>
  <c r="L1352" i="1"/>
  <c r="L1370" i="1"/>
  <c r="M2105" i="1"/>
  <c r="Q2105" i="1" s="1"/>
  <c r="M2097" i="1"/>
  <c r="Q2097" i="1" s="1"/>
  <c r="L1360" i="1"/>
  <c r="L1365" i="1"/>
  <c r="M2150" i="1"/>
  <c r="Q2150" i="1" s="1"/>
  <c r="L1309" i="1"/>
  <c r="L514" i="1"/>
  <c r="L1299" i="1"/>
  <c r="L511" i="1"/>
  <c r="L1275" i="1"/>
  <c r="L1271" i="1"/>
  <c r="M1293" i="1"/>
  <c r="Q1293" i="1" s="1"/>
  <c r="M1288" i="1"/>
  <c r="Q1288" i="1" s="1"/>
  <c r="L1336" i="1"/>
  <c r="M1351" i="1"/>
  <c r="Q1351" i="1" s="1"/>
  <c r="M1283" i="1"/>
  <c r="Q1283" i="1" s="1"/>
  <c r="M1327" i="1"/>
  <c r="Q1327" i="1" s="1"/>
  <c r="L483" i="1"/>
  <c r="M560" i="1"/>
  <c r="Q560" i="1" s="1"/>
  <c r="L561" i="1"/>
  <c r="L480" i="1"/>
  <c r="L553" i="1"/>
  <c r="M534" i="1"/>
  <c r="Q534" i="1" s="1"/>
  <c r="L535" i="1"/>
  <c r="L493" i="1"/>
  <c r="L488" i="1"/>
  <c r="M507" i="1"/>
  <c r="Q507" i="1" s="1"/>
  <c r="M525" i="1"/>
  <c r="Q525" i="1" s="1"/>
  <c r="M502" i="1"/>
  <c r="Q502" i="1" s="1"/>
  <c r="M510" i="1"/>
  <c r="Q510" i="1" s="1"/>
  <c r="Q1384" i="1" l="1"/>
  <c r="M2142" i="1"/>
  <c r="Q2142" i="1" s="1"/>
  <c r="Q2175" i="1"/>
  <c r="Q570" i="1"/>
  <c r="Q582" i="1"/>
  <c r="M2106" i="1"/>
  <c r="Q2106" i="1" s="1"/>
  <c r="M517" i="1"/>
  <c r="Q517" i="1" s="1"/>
  <c r="M556" i="1"/>
  <c r="Q556" i="1" s="1"/>
  <c r="M1289" i="1"/>
  <c r="Q1289" i="1" s="1"/>
  <c r="L2087" i="1"/>
  <c r="Q621" i="1"/>
  <c r="Q612" i="1"/>
  <c r="M498" i="1"/>
  <c r="Q498" i="1" s="1"/>
  <c r="M2089" i="1"/>
  <c r="Q2089" i="1" s="1"/>
  <c r="O2087" i="1"/>
  <c r="Q600" i="1"/>
  <c r="O478" i="1"/>
  <c r="M1279" i="1"/>
  <c r="Q1279" i="1" s="1"/>
  <c r="M1344" i="1"/>
  <c r="Q1344" i="1" s="1"/>
  <c r="Q579" i="1"/>
  <c r="M1319" i="1"/>
  <c r="Q1319" i="1" s="1"/>
  <c r="M1284" i="1"/>
  <c r="M2098" i="1"/>
  <c r="Q1405" i="1"/>
  <c r="Q606" i="1"/>
  <c r="M526" i="1"/>
  <c r="Q526" i="1" s="1"/>
  <c r="Q2160" i="1"/>
  <c r="Q1402" i="1"/>
  <c r="Q2157" i="1"/>
  <c r="Q576" i="1"/>
  <c r="M503" i="1"/>
  <c r="Q503" i="1" s="1"/>
  <c r="Q588" i="1"/>
  <c r="Q585" i="1"/>
  <c r="Q609" i="1"/>
  <c r="M508" i="1"/>
  <c r="Q508" i="1" s="1"/>
  <c r="Q2163" i="1"/>
  <c r="Q603" i="1"/>
  <c r="Q1399" i="1"/>
  <c r="Q597" i="1"/>
  <c r="Q1378" i="1"/>
  <c r="Q1390" i="1"/>
  <c r="Q2166" i="1"/>
  <c r="Q2178" i="1"/>
  <c r="Q1375" i="1"/>
  <c r="Q618" i="1"/>
  <c r="Q594" i="1"/>
  <c r="Q573" i="1"/>
  <c r="Q615" i="1"/>
  <c r="Q591" i="1"/>
  <c r="Q480" i="1"/>
  <c r="L1269" i="1"/>
  <c r="L478" i="1"/>
  <c r="M2087" i="1" l="1"/>
  <c r="Q2087" i="1" s="1"/>
  <c r="M1269" i="1"/>
  <c r="Q1269" i="1" s="1"/>
  <c r="Q1284" i="1"/>
  <c r="Q2098" i="1"/>
  <c r="M478" i="1"/>
  <c r="Q478" i="1" s="1"/>
  <c r="O2084" i="1" l="1"/>
  <c r="L2084" i="1"/>
  <c r="O2081" i="1"/>
  <c r="L2081" i="1"/>
  <c r="O2078" i="1"/>
  <c r="L2078" i="1"/>
  <c r="O2075" i="1"/>
  <c r="L2075" i="1"/>
  <c r="O2072" i="1"/>
  <c r="L2072" i="1"/>
  <c r="O2069" i="1"/>
  <c r="L2069" i="1"/>
  <c r="O2066" i="1"/>
  <c r="L2066" i="1"/>
  <c r="O2063" i="1"/>
  <c r="L2063" i="1"/>
  <c r="O2060" i="1"/>
  <c r="L2060" i="1"/>
  <c r="O2057" i="1"/>
  <c r="L2057" i="1"/>
  <c r="O2054" i="1"/>
  <c r="L2054" i="1"/>
  <c r="O2051" i="1"/>
  <c r="L2051" i="1"/>
  <c r="O2048" i="1"/>
  <c r="L2048" i="1"/>
  <c r="O2045" i="1"/>
  <c r="L2045" i="1"/>
  <c r="O2042" i="1"/>
  <c r="L2042" i="1"/>
  <c r="O2039" i="1"/>
  <c r="L2039" i="1"/>
  <c r="O2036" i="1"/>
  <c r="L2036" i="1"/>
  <c r="O2033" i="1"/>
  <c r="L2033" i="1"/>
  <c r="O2030" i="1"/>
  <c r="L2030" i="1"/>
  <c r="O2027" i="1"/>
  <c r="L2027" i="1"/>
  <c r="O2024" i="1"/>
  <c r="L2024" i="1"/>
  <c r="O2021" i="1"/>
  <c r="L2021" i="1"/>
  <c r="O2018" i="1"/>
  <c r="L2018" i="1"/>
  <c r="O2015" i="1"/>
  <c r="L2015" i="1"/>
  <c r="O2012" i="1"/>
  <c r="L2012" i="1"/>
  <c r="O2009" i="1"/>
  <c r="L2009" i="1"/>
  <c r="O2006" i="1"/>
  <c r="L2006" i="1"/>
  <c r="O2003" i="1"/>
  <c r="L2003" i="1"/>
  <c r="O2000" i="1"/>
  <c r="L2000" i="1"/>
  <c r="O1997" i="1"/>
  <c r="L1997" i="1"/>
  <c r="O1994" i="1"/>
  <c r="L1994" i="1"/>
  <c r="O1991" i="1"/>
  <c r="L1991" i="1"/>
  <c r="O1988" i="1"/>
  <c r="L1988" i="1"/>
  <c r="O1985" i="1"/>
  <c r="L1985" i="1"/>
  <c r="O1982" i="1"/>
  <c r="L1982" i="1"/>
  <c r="O1979" i="1"/>
  <c r="L1979" i="1"/>
  <c r="O1976" i="1"/>
  <c r="L1976" i="1"/>
  <c r="O1973" i="1"/>
  <c r="L1973" i="1"/>
  <c r="O1970" i="1"/>
  <c r="L1970" i="1"/>
  <c r="O1967" i="1"/>
  <c r="L1967" i="1"/>
  <c r="O1964" i="1"/>
  <c r="L1964" i="1"/>
  <c r="M1963" i="1"/>
  <c r="M1961" i="1" s="1"/>
  <c r="L1963" i="1"/>
  <c r="L1961" i="1" s="1"/>
  <c r="M1960" i="1"/>
  <c r="L1960" i="1"/>
  <c r="L1956" i="1" s="1"/>
  <c r="M1955" i="1"/>
  <c r="M1953" i="1" s="1"/>
  <c r="L1955" i="1"/>
  <c r="L1953" i="1" s="1"/>
  <c r="M1952" i="1"/>
  <c r="L1952" i="1"/>
  <c r="L1948" i="1" s="1"/>
  <c r="M1947" i="1"/>
  <c r="L1947" i="1"/>
  <c r="L1943" i="1" s="1"/>
  <c r="M1942" i="1"/>
  <c r="L1942" i="1"/>
  <c r="L1938" i="1" s="1"/>
  <c r="M1937" i="1"/>
  <c r="L1937" i="1"/>
  <c r="L1934" i="1" s="1"/>
  <c r="M1933" i="1"/>
  <c r="L1933" i="1"/>
  <c r="L1931" i="1" s="1"/>
  <c r="M1930" i="1"/>
  <c r="L1930" i="1"/>
  <c r="L1927" i="1" s="1"/>
  <c r="M1926" i="1"/>
  <c r="L1926" i="1"/>
  <c r="L1923" i="1" s="1"/>
  <c r="M1922" i="1"/>
  <c r="L1922" i="1"/>
  <c r="L1919" i="1" s="1"/>
  <c r="M1918" i="1"/>
  <c r="L1918" i="1"/>
  <c r="L1915" i="1" s="1"/>
  <c r="M1914" i="1"/>
  <c r="L1914" i="1"/>
  <c r="L1911" i="1" s="1"/>
  <c r="M1910" i="1"/>
  <c r="L1910" i="1"/>
  <c r="L1907" i="1" s="1"/>
  <c r="M1906" i="1"/>
  <c r="L1906" i="1"/>
  <c r="L1903" i="1" s="1"/>
  <c r="M1902" i="1"/>
  <c r="L1902" i="1"/>
  <c r="L1900" i="1" s="1"/>
  <c r="M1899" i="1"/>
  <c r="L1899" i="1"/>
  <c r="L1897" i="1" s="1"/>
  <c r="M1896" i="1"/>
  <c r="L1896" i="1"/>
  <c r="L1894" i="1" s="1"/>
  <c r="M1893" i="1"/>
  <c r="L1893" i="1"/>
  <c r="L1891" i="1" s="1"/>
  <c r="M1890" i="1"/>
  <c r="L1890" i="1"/>
  <c r="L1887" i="1" s="1"/>
  <c r="M1886" i="1"/>
  <c r="L1886" i="1"/>
  <c r="L1883" i="1" s="1"/>
  <c r="M1882" i="1"/>
  <c r="L1882" i="1"/>
  <c r="L1879" i="1" s="1"/>
  <c r="M1878" i="1"/>
  <c r="L1878" i="1"/>
  <c r="L1875" i="1" s="1"/>
  <c r="M1874" i="1"/>
  <c r="L1874" i="1"/>
  <c r="L1871" i="1" s="1"/>
  <c r="M1870" i="1"/>
  <c r="L1870" i="1"/>
  <c r="L1868" i="1" s="1"/>
  <c r="M1867" i="1"/>
  <c r="M1865" i="1" s="1"/>
  <c r="L1867" i="1"/>
  <c r="L1865" i="1" s="1"/>
  <c r="M1864" i="1"/>
  <c r="M1862" i="1" s="1"/>
  <c r="L1864" i="1"/>
  <c r="L1862" i="1" s="1"/>
  <c r="M1861" i="1"/>
  <c r="L1861" i="1"/>
  <c r="L1859" i="1" s="1"/>
  <c r="M1858" i="1"/>
  <c r="L1858" i="1"/>
  <c r="L1856" i="1" s="1"/>
  <c r="H1854" i="1"/>
  <c r="O1266" i="1"/>
  <c r="L1266" i="1"/>
  <c r="O1263" i="1"/>
  <c r="L1263" i="1"/>
  <c r="O1260" i="1"/>
  <c r="L1260" i="1"/>
  <c r="O1257" i="1"/>
  <c r="L1257" i="1"/>
  <c r="O1254" i="1"/>
  <c r="L1254" i="1"/>
  <c r="O1251" i="1"/>
  <c r="L1251" i="1"/>
  <c r="O1248" i="1"/>
  <c r="L1248" i="1"/>
  <c r="O1245" i="1"/>
  <c r="L1245" i="1"/>
  <c r="O1242" i="1"/>
  <c r="L1242" i="1"/>
  <c r="O1239" i="1"/>
  <c r="L1239" i="1"/>
  <c r="O1236" i="1"/>
  <c r="L1236" i="1"/>
  <c r="O1233" i="1"/>
  <c r="L1233" i="1"/>
  <c r="O1230" i="1"/>
  <c r="L1230" i="1"/>
  <c r="O1227" i="1"/>
  <c r="L1227" i="1"/>
  <c r="O1224" i="1"/>
  <c r="L1224" i="1"/>
  <c r="O1221" i="1"/>
  <c r="L1221" i="1"/>
  <c r="O1218" i="1"/>
  <c r="L1218" i="1"/>
  <c r="O1215" i="1"/>
  <c r="L1215" i="1"/>
  <c r="O1212" i="1"/>
  <c r="L1212" i="1"/>
  <c r="O1209" i="1"/>
  <c r="L1209" i="1"/>
  <c r="O1206" i="1"/>
  <c r="L1206" i="1"/>
  <c r="O1203" i="1"/>
  <c r="L1203" i="1"/>
  <c r="O1200" i="1"/>
  <c r="L1200" i="1"/>
  <c r="O1197" i="1"/>
  <c r="L1197" i="1"/>
  <c r="O1194" i="1"/>
  <c r="L1194" i="1"/>
  <c r="O1191" i="1"/>
  <c r="L1191" i="1"/>
  <c r="O1188" i="1"/>
  <c r="L1188" i="1"/>
  <c r="O1185" i="1"/>
  <c r="L1185" i="1"/>
  <c r="O1182" i="1"/>
  <c r="L1182" i="1"/>
  <c r="M1181" i="1"/>
  <c r="L1181" i="1"/>
  <c r="L1179" i="1" s="1"/>
  <c r="M1178" i="1"/>
  <c r="L1178" i="1"/>
  <c r="L1176" i="1" s="1"/>
  <c r="M1175" i="1"/>
  <c r="M1171" i="1" s="1"/>
  <c r="L1175" i="1"/>
  <c r="L1171" i="1" s="1"/>
  <c r="M1170" i="1"/>
  <c r="L1170" i="1"/>
  <c r="L1166" i="1" s="1"/>
  <c r="M1165" i="1"/>
  <c r="L1165" i="1"/>
  <c r="L1163" i="1" s="1"/>
  <c r="M1162" i="1"/>
  <c r="L1162" i="1"/>
  <c r="L1160" i="1" s="1"/>
  <c r="M1159" i="1"/>
  <c r="L1159" i="1"/>
  <c r="L1157" i="1" s="1"/>
  <c r="M1156" i="1"/>
  <c r="L1156" i="1"/>
  <c r="L1154" i="1" s="1"/>
  <c r="M1153" i="1"/>
  <c r="L1153" i="1"/>
  <c r="L1151" i="1" s="1"/>
  <c r="M1150" i="1"/>
  <c r="L1150" i="1"/>
  <c r="L1148" i="1" s="1"/>
  <c r="M1147" i="1"/>
  <c r="L1147" i="1"/>
  <c r="L1145" i="1" s="1"/>
  <c r="M1144" i="1"/>
  <c r="L1144" i="1"/>
  <c r="L1141" i="1" s="1"/>
  <c r="M1140" i="1"/>
  <c r="M1138" i="1" s="1"/>
  <c r="L1140" i="1"/>
  <c r="L1138" i="1" s="1"/>
  <c r="M1137" i="1"/>
  <c r="L1137" i="1"/>
  <c r="L1134" i="1" s="1"/>
  <c r="M1133" i="1"/>
  <c r="L1133" i="1"/>
  <c r="L1131" i="1" s="1"/>
  <c r="M1130" i="1"/>
  <c r="L1130" i="1"/>
  <c r="L1128" i="1" s="1"/>
  <c r="M1127" i="1"/>
  <c r="L1127" i="1"/>
  <c r="L1125" i="1" s="1"/>
  <c r="M1124" i="1"/>
  <c r="L1124" i="1"/>
  <c r="L1121" i="1" s="1"/>
  <c r="M1120" i="1"/>
  <c r="L1120" i="1"/>
  <c r="L1118" i="1" s="1"/>
  <c r="M1117" i="1"/>
  <c r="L1117" i="1"/>
  <c r="L1113" i="1" s="1"/>
  <c r="M1112" i="1"/>
  <c r="L1112" i="1"/>
  <c r="L1109" i="1" s="1"/>
  <c r="M1108" i="1"/>
  <c r="L1108" i="1"/>
  <c r="L1105" i="1" s="1"/>
  <c r="M1104" i="1"/>
  <c r="L1104" i="1"/>
  <c r="L1101" i="1" s="1"/>
  <c r="M1100" i="1"/>
  <c r="L1100" i="1"/>
  <c r="L1098" i="1" s="1"/>
  <c r="M1097" i="1"/>
  <c r="L1097" i="1"/>
  <c r="L1095" i="1" s="1"/>
  <c r="M1094" i="1"/>
  <c r="L1094" i="1"/>
  <c r="L1091" i="1" s="1"/>
  <c r="M1090" i="1"/>
  <c r="L1090" i="1"/>
  <c r="L1088" i="1" s="1"/>
  <c r="M1087" i="1"/>
  <c r="L1087" i="1"/>
  <c r="L1084" i="1" s="1"/>
  <c r="M1083" i="1"/>
  <c r="L1083" i="1"/>
  <c r="L1081" i="1" s="1"/>
  <c r="M1080" i="1"/>
  <c r="L1080" i="1"/>
  <c r="L1077" i="1" s="1"/>
  <c r="M1076" i="1"/>
  <c r="L1076" i="1"/>
  <c r="L1073" i="1" s="1"/>
  <c r="M1072" i="1"/>
  <c r="L1072" i="1"/>
  <c r="L1069" i="1" s="1"/>
  <c r="M1068" i="1"/>
  <c r="L1068" i="1"/>
  <c r="L1065" i="1" s="1"/>
  <c r="M1064" i="1"/>
  <c r="M1060" i="1" s="1"/>
  <c r="L1064" i="1"/>
  <c r="L1060" i="1" s="1"/>
  <c r="H1058" i="1"/>
  <c r="L475" i="1"/>
  <c r="L472" i="1"/>
  <c r="L469" i="1"/>
  <c r="L466" i="1"/>
  <c r="L463" i="1"/>
  <c r="L460" i="1"/>
  <c r="L457" i="1"/>
  <c r="L454" i="1"/>
  <c r="L451" i="1"/>
  <c r="L448" i="1"/>
  <c r="L445" i="1"/>
  <c r="L442" i="1"/>
  <c r="L439" i="1"/>
  <c r="L436" i="1"/>
  <c r="L433" i="1"/>
  <c r="L430" i="1"/>
  <c r="L427" i="1"/>
  <c r="L424" i="1"/>
  <c r="L421" i="1"/>
  <c r="L418" i="1"/>
  <c r="L415" i="1"/>
  <c r="L412" i="1"/>
  <c r="L409" i="1"/>
  <c r="L406" i="1"/>
  <c r="L403" i="1"/>
  <c r="L400" i="1"/>
  <c r="L397" i="1"/>
  <c r="L394" i="1"/>
  <c r="L391" i="1"/>
  <c r="L388" i="1"/>
  <c r="L385" i="1"/>
  <c r="L382" i="1"/>
  <c r="L379" i="1"/>
  <c r="L376" i="1"/>
  <c r="M375" i="1"/>
  <c r="L375" i="1"/>
  <c r="L373" i="1" s="1"/>
  <c r="M372" i="1"/>
  <c r="L372" i="1"/>
  <c r="L370" i="1" s="1"/>
  <c r="M369" i="1"/>
  <c r="L369" i="1"/>
  <c r="L365" i="1" s="1"/>
  <c r="M364" i="1"/>
  <c r="L364" i="1"/>
  <c r="L362" i="1" s="1"/>
  <c r="M361" i="1"/>
  <c r="L361" i="1"/>
  <c r="L358" i="1" s="1"/>
  <c r="M357" i="1"/>
  <c r="L357" i="1"/>
  <c r="L354" i="1" s="1"/>
  <c r="M353" i="1"/>
  <c r="L353" i="1"/>
  <c r="L351" i="1" s="1"/>
  <c r="M350" i="1"/>
  <c r="L350" i="1"/>
  <c r="L348" i="1" s="1"/>
  <c r="M347" i="1"/>
  <c r="L347" i="1"/>
  <c r="L344" i="1" s="1"/>
  <c r="M343" i="1"/>
  <c r="L343" i="1"/>
  <c r="L340" i="1" s="1"/>
  <c r="M339" i="1"/>
  <c r="L339" i="1"/>
  <c r="L336" i="1" s="1"/>
  <c r="M335" i="1"/>
  <c r="L335" i="1"/>
  <c r="L333" i="1" s="1"/>
  <c r="M332" i="1"/>
  <c r="L332" i="1"/>
  <c r="L330" i="1" s="1"/>
  <c r="M329" i="1"/>
  <c r="L329" i="1"/>
  <c r="L327" i="1" s="1"/>
  <c r="M326" i="1"/>
  <c r="L326" i="1"/>
  <c r="L324" i="1" s="1"/>
  <c r="M323" i="1"/>
  <c r="L323" i="1"/>
  <c r="L320" i="1" s="1"/>
  <c r="M319" i="1"/>
  <c r="L319" i="1"/>
  <c r="L316" i="1" s="1"/>
  <c r="M315" i="1"/>
  <c r="L315" i="1"/>
  <c r="L313" i="1" s="1"/>
  <c r="M312" i="1"/>
  <c r="L312" i="1"/>
  <c r="L310" i="1" s="1"/>
  <c r="M309" i="1"/>
  <c r="L309" i="1"/>
  <c r="L306" i="1" s="1"/>
  <c r="M305" i="1"/>
  <c r="L305" i="1"/>
  <c r="L302" i="1" s="1"/>
  <c r="M301" i="1"/>
  <c r="L301" i="1"/>
  <c r="L299" i="1" s="1"/>
  <c r="M298" i="1"/>
  <c r="L298" i="1"/>
  <c r="L296" i="1" s="1"/>
  <c r="M295" i="1"/>
  <c r="L295" i="1"/>
  <c r="L293" i="1" s="1"/>
  <c r="M292" i="1"/>
  <c r="L292" i="1"/>
  <c r="L290" i="1" s="1"/>
  <c r="M289" i="1"/>
  <c r="L289" i="1"/>
  <c r="L287" i="1" s="1"/>
  <c r="M286" i="1"/>
  <c r="L286" i="1"/>
  <c r="L284" i="1" s="1"/>
  <c r="M283" i="1"/>
  <c r="L283" i="1"/>
  <c r="L281" i="1" s="1"/>
  <c r="M280" i="1"/>
  <c r="L280" i="1"/>
  <c r="L277" i="1" s="1"/>
  <c r="M276" i="1"/>
  <c r="L276" i="1"/>
  <c r="L274" i="1" s="1"/>
  <c r="M273" i="1"/>
  <c r="Q273" i="1" s="1"/>
  <c r="L273" i="1"/>
  <c r="L271" i="1" s="1"/>
  <c r="P271" i="1"/>
  <c r="O271" i="1"/>
  <c r="N271" i="1"/>
  <c r="N240" i="1" s="1"/>
  <c r="N24" i="1" s="1"/>
  <c r="M270" i="1"/>
  <c r="L270" i="1"/>
  <c r="L268" i="1" s="1"/>
  <c r="M267" i="1"/>
  <c r="L267" i="1"/>
  <c r="L265" i="1" s="1"/>
  <c r="M264" i="1"/>
  <c r="L264" i="1"/>
  <c r="L261" i="1" s="1"/>
  <c r="M260" i="1"/>
  <c r="L260" i="1"/>
  <c r="L258" i="1" s="1"/>
  <c r="M257" i="1"/>
  <c r="L257" i="1"/>
  <c r="L255" i="1" s="1"/>
  <c r="M254" i="1"/>
  <c r="L254" i="1"/>
  <c r="L252" i="1" s="1"/>
  <c r="L249" i="1"/>
  <c r="L245" i="1"/>
  <c r="L242" i="1"/>
  <c r="H240" i="1"/>
  <c r="O1058" i="1" l="1"/>
  <c r="Q1072" i="1"/>
  <c r="M1069" i="1"/>
  <c r="Q1069" i="1" s="1"/>
  <c r="Q1087" i="1"/>
  <c r="M1084" i="1"/>
  <c r="Q1084" i="1" s="1"/>
  <c r="Q1100" i="1"/>
  <c r="M1098" i="1"/>
  <c r="Q1098" i="1" s="1"/>
  <c r="Q1117" i="1"/>
  <c r="M1113" i="1"/>
  <c r="Q1113" i="1" s="1"/>
  <c r="Q1130" i="1"/>
  <c r="M1128" i="1"/>
  <c r="Q1128" i="1" s="1"/>
  <c r="Q1144" i="1"/>
  <c r="M1141" i="1"/>
  <c r="Q1141" i="1" s="1"/>
  <c r="Q1156" i="1"/>
  <c r="M1154" i="1"/>
  <c r="Q1154" i="1" s="1"/>
  <c r="Q1170" i="1"/>
  <c r="M1166" i="1"/>
  <c r="Q1166" i="1" s="1"/>
  <c r="Q1878" i="1"/>
  <c r="M1875" i="1"/>
  <c r="Q1875" i="1" s="1"/>
  <c r="Q1893" i="1"/>
  <c r="M1891" i="1"/>
  <c r="Q1891" i="1" s="1"/>
  <c r="Q1906" i="1"/>
  <c r="M1903" i="1"/>
  <c r="Q1903" i="1" s="1"/>
  <c r="Q1922" i="1"/>
  <c r="M1919" i="1"/>
  <c r="Q1919" i="1" s="1"/>
  <c r="Q1937" i="1"/>
  <c r="M1934" i="1"/>
  <c r="Q1934" i="1" s="1"/>
  <c r="Q1076" i="1"/>
  <c r="M1073" i="1"/>
  <c r="Q1073" i="1" s="1"/>
  <c r="Q1090" i="1"/>
  <c r="M1088" i="1"/>
  <c r="Q1088" i="1" s="1"/>
  <c r="Q1104" i="1"/>
  <c r="M1101" i="1"/>
  <c r="Q1101" i="1" s="1"/>
  <c r="Q1133" i="1"/>
  <c r="M1131" i="1"/>
  <c r="Q1131" i="1" s="1"/>
  <c r="Q1147" i="1"/>
  <c r="M1145" i="1"/>
  <c r="Q1145" i="1" s="1"/>
  <c r="Q1159" i="1"/>
  <c r="M1157" i="1"/>
  <c r="Q1157" i="1" s="1"/>
  <c r="Q1896" i="1"/>
  <c r="M1894" i="1"/>
  <c r="Q1894" i="1" s="1"/>
  <c r="Q1926" i="1"/>
  <c r="M1923" i="1"/>
  <c r="Q1923" i="1" s="1"/>
  <c r="Q1960" i="1"/>
  <c r="M1956" i="1"/>
  <c r="Q1956" i="1" s="1"/>
  <c r="L1058" i="1"/>
  <c r="L1854" i="1"/>
  <c r="Q1080" i="1"/>
  <c r="M1077" i="1"/>
  <c r="Q1077" i="1" s="1"/>
  <c r="Q1094" i="1"/>
  <c r="M1091" i="1"/>
  <c r="Q1091" i="1" s="1"/>
  <c r="Q1108" i="1"/>
  <c r="M1105" i="1"/>
  <c r="Q1105" i="1" s="1"/>
  <c r="Q1124" i="1"/>
  <c r="M1121" i="1"/>
  <c r="Q1121" i="1" s="1"/>
  <c r="Q1137" i="1"/>
  <c r="M1134" i="1"/>
  <c r="Q1134" i="1" s="1"/>
  <c r="Q1150" i="1"/>
  <c r="M1148" i="1"/>
  <c r="Q1148" i="1" s="1"/>
  <c r="Q1162" i="1"/>
  <c r="M1160" i="1"/>
  <c r="Q1160" i="1" s="1"/>
  <c r="Q1178" i="1"/>
  <c r="M1176" i="1"/>
  <c r="Q1176" i="1" s="1"/>
  <c r="Q1858" i="1"/>
  <c r="M1856" i="1"/>
  <c r="Q1856" i="1" s="1"/>
  <c r="Q1870" i="1"/>
  <c r="M1868" i="1"/>
  <c r="Q1868" i="1" s="1"/>
  <c r="Q1886" i="1"/>
  <c r="M1883" i="1"/>
  <c r="Q1883" i="1" s="1"/>
  <c r="Q1899" i="1"/>
  <c r="M1897" i="1"/>
  <c r="Q1897" i="1" s="1"/>
  <c r="Q1914" i="1"/>
  <c r="M1911" i="1"/>
  <c r="Q1911" i="1" s="1"/>
  <c r="Q1930" i="1"/>
  <c r="M1927" i="1"/>
  <c r="Q1927" i="1" s="1"/>
  <c r="Q1947" i="1"/>
  <c r="M1943" i="1"/>
  <c r="Q1943" i="1" s="1"/>
  <c r="Q1120" i="1"/>
  <c r="M1118" i="1"/>
  <c r="Q1118" i="1" s="1"/>
  <c r="Q1882" i="1"/>
  <c r="M1879" i="1"/>
  <c r="Q1879" i="1" s="1"/>
  <c r="Q1910" i="1"/>
  <c r="M1907" i="1"/>
  <c r="Q1907" i="1" s="1"/>
  <c r="Q1942" i="1"/>
  <c r="M1938" i="1"/>
  <c r="Q1938" i="1" s="1"/>
  <c r="Q1068" i="1"/>
  <c r="M1065" i="1"/>
  <c r="Q1083" i="1"/>
  <c r="M1081" i="1"/>
  <c r="Q1081" i="1" s="1"/>
  <c r="Q1097" i="1"/>
  <c r="M1095" i="1"/>
  <c r="Q1095" i="1" s="1"/>
  <c r="Q1112" i="1"/>
  <c r="M1109" i="1"/>
  <c r="Q1109" i="1" s="1"/>
  <c r="Q1127" i="1"/>
  <c r="M1125" i="1"/>
  <c r="Q1125" i="1" s="1"/>
  <c r="Q1153" i="1"/>
  <c r="M1151" i="1"/>
  <c r="Q1151" i="1" s="1"/>
  <c r="Q1165" i="1"/>
  <c r="M1163" i="1"/>
  <c r="Q1163" i="1" s="1"/>
  <c r="Q1181" i="1"/>
  <c r="M1179" i="1"/>
  <c r="Q1179" i="1" s="1"/>
  <c r="Q1861" i="1"/>
  <c r="M1859" i="1"/>
  <c r="Q1859" i="1" s="1"/>
  <c r="Q1874" i="1"/>
  <c r="M1871" i="1"/>
  <c r="Q1871" i="1" s="1"/>
  <c r="Q1890" i="1"/>
  <c r="M1887" i="1"/>
  <c r="Q1887" i="1" s="1"/>
  <c r="Q1902" i="1"/>
  <c r="M1900" i="1"/>
  <c r="Q1900" i="1" s="1"/>
  <c r="Q1918" i="1"/>
  <c r="M1915" i="1"/>
  <c r="Q1915" i="1" s="1"/>
  <c r="Q1933" i="1"/>
  <c r="M1931" i="1"/>
  <c r="Q1931" i="1" s="1"/>
  <c r="Q1952" i="1"/>
  <c r="M1948" i="1"/>
  <c r="Q1948" i="1" s="1"/>
  <c r="O1854" i="1"/>
  <c r="M310" i="1"/>
  <c r="Q310" i="1" s="1"/>
  <c r="Q312" i="1"/>
  <c r="M351" i="1"/>
  <c r="Q351" i="1" s="1"/>
  <c r="Q353" i="1"/>
  <c r="P379" i="1"/>
  <c r="O379" i="1"/>
  <c r="P415" i="1"/>
  <c r="O415" i="1"/>
  <c r="P451" i="1"/>
  <c r="O451" i="1"/>
  <c r="M252" i="1"/>
  <c r="Q254" i="1"/>
  <c r="Q267" i="1"/>
  <c r="M265" i="1"/>
  <c r="Q265" i="1" s="1"/>
  <c r="Q1060" i="1"/>
  <c r="Q1064" i="1"/>
  <c r="Q1865" i="1"/>
  <c r="Q1867" i="1"/>
  <c r="M274" i="1"/>
  <c r="Q274" i="1" s="1"/>
  <c r="Q276" i="1"/>
  <c r="M287" i="1"/>
  <c r="Q287" i="1" s="1"/>
  <c r="Q289" i="1"/>
  <c r="M299" i="1"/>
  <c r="Q299" i="1" s="1"/>
  <c r="Q301" i="1"/>
  <c r="M313" i="1"/>
  <c r="Q313" i="1" s="1"/>
  <c r="Q315" i="1"/>
  <c r="M327" i="1"/>
  <c r="Q327" i="1" s="1"/>
  <c r="Q329" i="1"/>
  <c r="Q343" i="1"/>
  <c r="M340" i="1"/>
  <c r="Q340" i="1" s="1"/>
  <c r="M354" i="1"/>
  <c r="Q354" i="1" s="1"/>
  <c r="Q357" i="1"/>
  <c r="M370" i="1"/>
  <c r="Q370" i="1" s="1"/>
  <c r="Q372" i="1"/>
  <c r="P382" i="1"/>
  <c r="O382" i="1"/>
  <c r="P394" i="1"/>
  <c r="O394" i="1"/>
  <c r="P406" i="1"/>
  <c r="O406" i="1"/>
  <c r="P418" i="1"/>
  <c r="O418" i="1"/>
  <c r="P430" i="1"/>
  <c r="O430" i="1"/>
  <c r="P442" i="1"/>
  <c r="O442" i="1"/>
  <c r="P454" i="1"/>
  <c r="O454" i="1"/>
  <c r="P466" i="1"/>
  <c r="O466" i="1"/>
  <c r="Q1138" i="1"/>
  <c r="Q1140" i="1"/>
  <c r="P1194" i="1"/>
  <c r="Q1194" i="1" s="1"/>
  <c r="P1206" i="1"/>
  <c r="Q1206" i="1" s="1"/>
  <c r="P1218" i="1"/>
  <c r="Q1218" i="1" s="1"/>
  <c r="P1230" i="1"/>
  <c r="Q1230" i="1" s="1"/>
  <c r="P1242" i="1"/>
  <c r="Q1242" i="1" s="1"/>
  <c r="Q1243" i="1"/>
  <c r="Q1961" i="1"/>
  <c r="Q1963" i="1"/>
  <c r="P1967" i="1"/>
  <c r="Q1967" i="1" s="1"/>
  <c r="P1979" i="1"/>
  <c r="Q1979" i="1" s="1"/>
  <c r="P1991" i="1"/>
  <c r="Q1991" i="1" s="1"/>
  <c r="P2003" i="1"/>
  <c r="Q2003" i="1" s="1"/>
  <c r="P2015" i="1"/>
  <c r="Q2015" i="1" s="1"/>
  <c r="P2027" i="1"/>
  <c r="Q2027" i="1" s="1"/>
  <c r="P2039" i="1"/>
  <c r="P2063" i="1"/>
  <c r="Q2063" i="1" s="1"/>
  <c r="P2075" i="1"/>
  <c r="M255" i="1"/>
  <c r="Q255" i="1" s="1"/>
  <c r="Q257" i="1"/>
  <c r="M268" i="1"/>
  <c r="Q268" i="1" s="1"/>
  <c r="Q270" i="1"/>
  <c r="Q1953" i="1"/>
  <c r="Q1955" i="1"/>
  <c r="M261" i="1"/>
  <c r="Q261" i="1" s="1"/>
  <c r="Q264" i="1"/>
  <c r="M284" i="1"/>
  <c r="Q284" i="1" s="1"/>
  <c r="Q286" i="1"/>
  <c r="M296" i="1"/>
  <c r="Q296" i="1" s="1"/>
  <c r="Q298" i="1"/>
  <c r="M324" i="1"/>
  <c r="Q324" i="1" s="1"/>
  <c r="Q326" i="1"/>
  <c r="M336" i="1"/>
  <c r="Q336" i="1" s="1"/>
  <c r="Q339" i="1"/>
  <c r="M365" i="1"/>
  <c r="Q365" i="1" s="1"/>
  <c r="Q369" i="1"/>
  <c r="O391" i="1"/>
  <c r="P403" i="1"/>
  <c r="O403" i="1"/>
  <c r="P427" i="1"/>
  <c r="O427" i="1"/>
  <c r="P439" i="1"/>
  <c r="O439" i="1"/>
  <c r="P463" i="1"/>
  <c r="O463" i="1"/>
  <c r="P475" i="1"/>
  <c r="O475" i="1"/>
  <c r="M277" i="1"/>
  <c r="Q277" i="1" s="1"/>
  <c r="Q280" i="1"/>
  <c r="M290" i="1"/>
  <c r="Q290" i="1" s="1"/>
  <c r="Q292" i="1"/>
  <c r="M302" i="1"/>
  <c r="Q302" i="1" s="1"/>
  <c r="Q305" i="1"/>
  <c r="M316" i="1"/>
  <c r="Q316" i="1" s="1"/>
  <c r="Q319" i="1"/>
  <c r="M330" i="1"/>
  <c r="Q330" i="1" s="1"/>
  <c r="Q332" i="1"/>
  <c r="M344" i="1"/>
  <c r="Q344" i="1" s="1"/>
  <c r="Q347" i="1"/>
  <c r="M358" i="1"/>
  <c r="Q358" i="1" s="1"/>
  <c r="Q361" i="1"/>
  <c r="M373" i="1"/>
  <c r="Q373" i="1" s="1"/>
  <c r="Q375" i="1"/>
  <c r="O385" i="1"/>
  <c r="O397" i="1"/>
  <c r="O409" i="1"/>
  <c r="O421" i="1"/>
  <c r="O433" i="1"/>
  <c r="O445" i="1"/>
  <c r="O457" i="1"/>
  <c r="O469" i="1"/>
  <c r="Q1171" i="1"/>
  <c r="Q1175" i="1"/>
  <c r="Q1862" i="1"/>
  <c r="Q1864" i="1"/>
  <c r="L240" i="1"/>
  <c r="M258" i="1"/>
  <c r="Q258" i="1" s="1"/>
  <c r="Q260" i="1"/>
  <c r="M281" i="1"/>
  <c r="Q281" i="1" s="1"/>
  <c r="Q283" i="1"/>
  <c r="M293" i="1"/>
  <c r="Q293" i="1" s="1"/>
  <c r="Q295" i="1"/>
  <c r="M306" i="1"/>
  <c r="Q306" i="1" s="1"/>
  <c r="Q309" i="1"/>
  <c r="M320" i="1"/>
  <c r="Q320" i="1" s="1"/>
  <c r="Q323" i="1"/>
  <c r="M333" i="1"/>
  <c r="Q333" i="1" s="1"/>
  <c r="Q335" i="1"/>
  <c r="Q350" i="1"/>
  <c r="M348" i="1"/>
  <c r="Q348" i="1" s="1"/>
  <c r="M362" i="1"/>
  <c r="Q362" i="1" s="1"/>
  <c r="Q364" i="1"/>
  <c r="O376" i="1"/>
  <c r="O388" i="1"/>
  <c r="O400" i="1"/>
  <c r="O412" i="1"/>
  <c r="O424" i="1"/>
  <c r="O436" i="1"/>
  <c r="O448" i="1"/>
  <c r="O460" i="1"/>
  <c r="O472" i="1"/>
  <c r="P1185" i="1"/>
  <c r="Q1185" i="1" s="1"/>
  <c r="P1209" i="1"/>
  <c r="Q1209" i="1" s="1"/>
  <c r="P1233" i="1"/>
  <c r="Q1233" i="1" s="1"/>
  <c r="P1257" i="1"/>
  <c r="Q1257" i="1" s="1"/>
  <c r="P1964" i="1"/>
  <c r="P1970" i="1"/>
  <c r="Q1970" i="1" s="1"/>
  <c r="P1982" i="1"/>
  <c r="Q1982" i="1" s="1"/>
  <c r="P1994" i="1"/>
  <c r="Q1994" i="1" s="1"/>
  <c r="P2000" i="1"/>
  <c r="Q2000" i="1" s="1"/>
  <c r="Q2007" i="1"/>
  <c r="Q2013" i="1"/>
  <c r="P2018" i="1"/>
  <c r="Q2018" i="1" s="1"/>
  <c r="Q2025" i="1"/>
  <c r="P2030" i="1"/>
  <c r="Q2030" i="1" s="1"/>
  <c r="P2042" i="1"/>
  <c r="Q2042" i="1" s="1"/>
  <c r="Q2061" i="1"/>
  <c r="P2066" i="1"/>
  <c r="Q2066" i="1" s="1"/>
  <c r="P2072" i="1"/>
  <c r="Q2072" i="1" s="1"/>
  <c r="P2078" i="1"/>
  <c r="Q2078" i="1" s="1"/>
  <c r="P2084" i="1"/>
  <c r="P2048" i="1"/>
  <c r="P2036" i="1"/>
  <c r="P1976" i="1"/>
  <c r="P1988" i="1"/>
  <c r="P1985" i="1"/>
  <c r="Q1985" i="1" s="1"/>
  <c r="P2009" i="1"/>
  <c r="Q2009" i="1" s="1"/>
  <c r="P2057" i="1"/>
  <c r="Q2057" i="1" s="1"/>
  <c r="P1997" i="1"/>
  <c r="Q1997" i="1" s="1"/>
  <c r="P2045" i="1"/>
  <c r="Q2045" i="1" s="1"/>
  <c r="P2021" i="1"/>
  <c r="Q2021" i="1" s="1"/>
  <c r="P2069" i="1"/>
  <c r="Q2069" i="1" s="1"/>
  <c r="P1973" i="1"/>
  <c r="Q1973" i="1" s="1"/>
  <c r="P2033" i="1"/>
  <c r="Q2033" i="1" s="1"/>
  <c r="P2081" i="1"/>
  <c r="Q2081" i="1" s="1"/>
  <c r="P1203" i="1"/>
  <c r="Q1203" i="1" s="1"/>
  <c r="P1191" i="1"/>
  <c r="Q1191" i="1" s="1"/>
  <c r="P1215" i="1"/>
  <c r="Q1215" i="1" s="1"/>
  <c r="P1263" i="1"/>
  <c r="Q1263" i="1" s="1"/>
  <c r="P1200" i="1"/>
  <c r="P1212" i="1"/>
  <c r="P1224" i="1"/>
  <c r="P1248" i="1"/>
  <c r="P1251" i="1"/>
  <c r="Q1251" i="1" s="1"/>
  <c r="P1182" i="1"/>
  <c r="Q1182" i="1" s="1"/>
  <c r="P1266" i="1"/>
  <c r="Q1266" i="1" s="1"/>
  <c r="P391" i="1"/>
  <c r="P397" i="1"/>
  <c r="P469" i="1"/>
  <c r="P457" i="1"/>
  <c r="P445" i="1"/>
  <c r="P433" i="1"/>
  <c r="P385" i="1"/>
  <c r="P421" i="1"/>
  <c r="P409" i="1"/>
  <c r="P412" i="1"/>
  <c r="P424" i="1"/>
  <c r="P436" i="1"/>
  <c r="P448" i="1"/>
  <c r="P460" i="1"/>
  <c r="P472" i="1"/>
  <c r="M271" i="1"/>
  <c r="Q271" i="1" s="1"/>
  <c r="P376" i="1"/>
  <c r="P388" i="1"/>
  <c r="P400" i="1"/>
  <c r="Q418" i="1" l="1"/>
  <c r="Q451" i="1"/>
  <c r="Q439" i="1"/>
  <c r="Q1195" i="1"/>
  <c r="Q1989" i="1"/>
  <c r="Q2004" i="1"/>
  <c r="Q467" i="1"/>
  <c r="Q2073" i="1"/>
  <c r="Q1965" i="1"/>
  <c r="Q1186" i="1"/>
  <c r="Q394" i="1"/>
  <c r="Q431" i="1"/>
  <c r="Q443" i="1"/>
  <c r="Q2031" i="1"/>
  <c r="Q1995" i="1"/>
  <c r="Q2016" i="1"/>
  <c r="Q442" i="1"/>
  <c r="Q407" i="1"/>
  <c r="Q2064" i="1"/>
  <c r="Q386" i="1"/>
  <c r="Q2010" i="1"/>
  <c r="Q2040" i="1"/>
  <c r="Q2019" i="1"/>
  <c r="Q1234" i="1"/>
  <c r="Q473" i="1"/>
  <c r="Q403" i="1"/>
  <c r="Q1219" i="1"/>
  <c r="Q466" i="1"/>
  <c r="Q1210" i="1"/>
  <c r="Q1968" i="1"/>
  <c r="M1058" i="1"/>
  <c r="Q2085" i="1"/>
  <c r="Q472" i="1"/>
  <c r="Q398" i="1"/>
  <c r="Q392" i="1"/>
  <c r="Q2043" i="1"/>
  <c r="Q397" i="1"/>
  <c r="Q440" i="1"/>
  <c r="Q391" i="1"/>
  <c r="Q1225" i="1"/>
  <c r="Q416" i="1"/>
  <c r="Q457" i="1"/>
  <c r="Q2067" i="1"/>
  <c r="Q1258" i="1"/>
  <c r="Q425" i="1"/>
  <c r="Q1207" i="1"/>
  <c r="Q382" i="1"/>
  <c r="Q379" i="1"/>
  <c r="P1227" i="1"/>
  <c r="Q1227" i="1" s="1"/>
  <c r="P2054" i="1"/>
  <c r="Q2054" i="1" s="1"/>
  <c r="P1245" i="1"/>
  <c r="Q1245" i="1" s="1"/>
  <c r="Q2049" i="1"/>
  <c r="P1239" i="1"/>
  <c r="Q1239" i="1" s="1"/>
  <c r="Q1183" i="1"/>
  <c r="O240" i="1"/>
  <c r="Q469" i="1"/>
  <c r="Q1065" i="1"/>
  <c r="Q1264" i="1"/>
  <c r="Q1222" i="1"/>
  <c r="P1221" i="1"/>
  <c r="Q1221" i="1" s="1"/>
  <c r="Q476" i="1"/>
  <c r="Q428" i="1"/>
  <c r="Q2034" i="1"/>
  <c r="Q1998" i="1"/>
  <c r="Q1964" i="1"/>
  <c r="Q2037" i="1"/>
  <c r="P2012" i="1"/>
  <c r="Q2012" i="1" s="1"/>
  <c r="Q1983" i="1"/>
  <c r="Q1216" i="1"/>
  <c r="Q389" i="1"/>
  <c r="Q410" i="1"/>
  <c r="Q475" i="1"/>
  <c r="Q2028" i="1"/>
  <c r="Q1992" i="1"/>
  <c r="Q1249" i="1"/>
  <c r="Q1213" i="1"/>
  <c r="Q1237" i="1"/>
  <c r="P1236" i="1"/>
  <c r="Q1236" i="1" s="1"/>
  <c r="Q2052" i="1"/>
  <c r="P2051" i="1"/>
  <c r="Q2051" i="1" s="1"/>
  <c r="P1254" i="1"/>
  <c r="Q1254" i="1" s="1"/>
  <c r="Q1261" i="1"/>
  <c r="P1260" i="1"/>
  <c r="Q1260" i="1" s="1"/>
  <c r="P2024" i="1"/>
  <c r="Q2024" i="1" s="1"/>
  <c r="Q409" i="1"/>
  <c r="Q2070" i="1"/>
  <c r="P2060" i="1"/>
  <c r="Q2060" i="1" s="1"/>
  <c r="P2006" i="1"/>
  <c r="Q2006" i="1" s="1"/>
  <c r="Q1977" i="1"/>
  <c r="Q437" i="1"/>
  <c r="Q377" i="1"/>
  <c r="P240" i="1"/>
  <c r="Q385" i="1"/>
  <c r="Q1189" i="1"/>
  <c r="P1188" i="1"/>
  <c r="Q1188" i="1" s="1"/>
  <c r="Q2079" i="1"/>
  <c r="Q2055" i="1"/>
  <c r="Q2001" i="1"/>
  <c r="Q1971" i="1"/>
  <c r="Q1246" i="1"/>
  <c r="Q1198" i="1"/>
  <c r="P1197" i="1"/>
  <c r="Q1197" i="1" s="1"/>
  <c r="Q376" i="1"/>
  <c r="Q458" i="1"/>
  <c r="Q1974" i="1"/>
  <c r="Q1231" i="1"/>
  <c r="Q1201" i="1"/>
  <c r="Q383" i="1"/>
  <c r="Q452" i="1"/>
  <c r="M1854" i="1"/>
  <c r="Q1224" i="1"/>
  <c r="Q2039" i="1"/>
  <c r="Q2075" i="1"/>
  <c r="Q1255" i="1"/>
  <c r="Q1240" i="1"/>
  <c r="Q424" i="1"/>
  <c r="Q388" i="1"/>
  <c r="Q1252" i="1"/>
  <c r="Q1228" i="1"/>
  <c r="Q449" i="1"/>
  <c r="Q400" i="1"/>
  <c r="Q470" i="1"/>
  <c r="Q422" i="1"/>
  <c r="Q464" i="1"/>
  <c r="Q2082" i="1"/>
  <c r="Q1986" i="1"/>
  <c r="Q1267" i="1"/>
  <c r="Q454" i="1"/>
  <c r="Q1192" i="1"/>
  <c r="Q448" i="1"/>
  <c r="Q401" i="1"/>
  <c r="Q421" i="1"/>
  <c r="Q463" i="1"/>
  <c r="Q404" i="1"/>
  <c r="Q2076" i="1"/>
  <c r="Q2046" i="1"/>
  <c r="Q1980" i="1"/>
  <c r="Q455" i="1"/>
  <c r="Q419" i="1"/>
  <c r="Q380" i="1"/>
  <c r="Q436" i="1"/>
  <c r="Q446" i="1"/>
  <c r="Q252" i="1"/>
  <c r="M240" i="1"/>
  <c r="Q445" i="1"/>
  <c r="Q1204" i="1"/>
  <c r="Q461" i="1"/>
  <c r="Q413" i="1"/>
  <c r="Q434" i="1"/>
  <c r="Q2058" i="1"/>
  <c r="Q406" i="1"/>
  <c r="Q460" i="1"/>
  <c r="Q412" i="1"/>
  <c r="Q433" i="1"/>
  <c r="Q427" i="1"/>
  <c r="Q2022" i="1"/>
  <c r="Q430" i="1"/>
  <c r="Q395" i="1"/>
  <c r="Q415" i="1"/>
  <c r="Q2084" i="1"/>
  <c r="Q2048" i="1"/>
  <c r="Q1988" i="1"/>
  <c r="Q1976" i="1"/>
  <c r="Q2036" i="1"/>
  <c r="Q1248" i="1"/>
  <c r="Q1200" i="1"/>
  <c r="Q1212" i="1"/>
  <c r="P1058" i="1" l="1"/>
  <c r="Q1058" i="1" s="1"/>
  <c r="P1854" i="1"/>
  <c r="Q1854" i="1" s="1"/>
  <c r="Q240" i="1"/>
  <c r="L1049" i="1" l="1"/>
  <c r="Q1049" i="1" l="1"/>
  <c r="L182" i="1"/>
  <c r="L1836" i="1" l="1"/>
  <c r="M1853" i="1"/>
  <c r="Q1853" i="1" s="1"/>
  <c r="M1852" i="1"/>
  <c r="Q1852" i="1" s="1"/>
  <c r="M1851" i="1"/>
  <c r="Q1851" i="1" s="1"/>
  <c r="M1850" i="1"/>
  <c r="Q1850" i="1" s="1"/>
  <c r="M1849" i="1"/>
  <c r="L1848" i="1"/>
  <c r="M1847" i="1"/>
  <c r="Q1847" i="1" s="1"/>
  <c r="M1846" i="1"/>
  <c r="M1845" i="1"/>
  <c r="Q1845" i="1" s="1"/>
  <c r="M1844" i="1"/>
  <c r="Q1844" i="1" s="1"/>
  <c r="M1843" i="1"/>
  <c r="L1842" i="1"/>
  <c r="L1840" i="1"/>
  <c r="L1032" i="1"/>
  <c r="Q1032" i="1" s="1"/>
  <c r="M1043" i="1"/>
  <c r="Q1043" i="1" s="1"/>
  <c r="N1042" i="1"/>
  <c r="N1025" i="1" s="1"/>
  <c r="N871" i="1" s="1"/>
  <c r="N23" i="1" s="1"/>
  <c r="L1042" i="1"/>
  <c r="M1041" i="1"/>
  <c r="L1040" i="1"/>
  <c r="M1039" i="1"/>
  <c r="L1038" i="1"/>
  <c r="M1031" i="1"/>
  <c r="Q1031" i="1" s="1"/>
  <c r="M1030" i="1"/>
  <c r="Q1030" i="1" s="1"/>
  <c r="M1029" i="1"/>
  <c r="Q1029" i="1" s="1"/>
  <c r="M1028" i="1"/>
  <c r="L1027" i="1"/>
  <c r="M1048" i="1"/>
  <c r="Q1048" i="1" s="1"/>
  <c r="M1047" i="1"/>
  <c r="Q1047" i="1" s="1"/>
  <c r="M1046" i="1"/>
  <c r="Q1046" i="1" s="1"/>
  <c r="M1045" i="1"/>
  <c r="L1044" i="1"/>
  <c r="L197" i="1"/>
  <c r="L191" i="1"/>
  <c r="L231" i="1"/>
  <c r="L234" i="1"/>
  <c r="L194" i="1"/>
  <c r="L219" i="1"/>
  <c r="L222" i="1"/>
  <c r="L228" i="1"/>
  <c r="L189" i="1"/>
  <c r="M212" i="1"/>
  <c r="Q212" i="1" s="1"/>
  <c r="M211" i="1"/>
  <c r="Q211" i="1" s="1"/>
  <c r="M210" i="1"/>
  <c r="Q210" i="1" s="1"/>
  <c r="M209" i="1"/>
  <c r="Q209" i="1" s="1"/>
  <c r="M208" i="1"/>
  <c r="M206" i="1"/>
  <c r="M204" i="1"/>
  <c r="M230" i="1"/>
  <c r="M224" i="1"/>
  <c r="M221" i="1"/>
  <c r="M196" i="1"/>
  <c r="M236" i="1"/>
  <c r="M233" i="1"/>
  <c r="M218" i="1"/>
  <c r="Q218" i="1" s="1"/>
  <c r="M217" i="1"/>
  <c r="Q217" i="1" s="1"/>
  <c r="M216" i="1"/>
  <c r="Q216" i="1" s="1"/>
  <c r="M215" i="1"/>
  <c r="Q215" i="1" s="1"/>
  <c r="M214" i="1"/>
  <c r="L213" i="1"/>
  <c r="M202" i="1"/>
  <c r="M186" i="1"/>
  <c r="Q186" i="1" s="1"/>
  <c r="M185" i="1"/>
  <c r="Q185" i="1" s="1"/>
  <c r="M184" i="1"/>
  <c r="Q184" i="1" s="1"/>
  <c r="M183" i="1"/>
  <c r="M181" i="1"/>
  <c r="Q181" i="1" s="1"/>
  <c r="M180" i="1"/>
  <c r="Q180" i="1" s="1"/>
  <c r="M179" i="1"/>
  <c r="Q179" i="1" s="1"/>
  <c r="M178" i="1"/>
  <c r="Q178" i="1" s="1"/>
  <c r="M177" i="1"/>
  <c r="L176" i="1"/>
  <c r="M200" i="1"/>
  <c r="Q200" i="1" s="1"/>
  <c r="M198" i="1"/>
  <c r="M188" i="1"/>
  <c r="Q188" i="1" s="1"/>
  <c r="M193" i="1"/>
  <c r="L1829" i="1" l="1"/>
  <c r="Q1045" i="1"/>
  <c r="M1044" i="1"/>
  <c r="Q1044" i="1" s="1"/>
  <c r="L1025" i="1"/>
  <c r="Q1843" i="1"/>
  <c r="M1842" i="1"/>
  <c r="Q1842" i="1" s="1"/>
  <c r="Q1041" i="1"/>
  <c r="M1040" i="1"/>
  <c r="Q1040" i="1" s="1"/>
  <c r="Q1028" i="1"/>
  <c r="M1027" i="1"/>
  <c r="Q1027" i="1" s="1"/>
  <c r="Q1849" i="1"/>
  <c r="M1848" i="1"/>
  <c r="Q1848" i="1" s="1"/>
  <c r="Q1039" i="1"/>
  <c r="M1038" i="1"/>
  <c r="Q1038" i="1" s="1"/>
  <c r="Q1846" i="1"/>
  <c r="M760" i="1"/>
  <c r="Q760" i="1" s="1"/>
  <c r="M234" i="1"/>
  <c r="Q236" i="1"/>
  <c r="M191" i="1"/>
  <c r="Q193" i="1"/>
  <c r="M213" i="1"/>
  <c r="Q213" i="1" s="1"/>
  <c r="Q214" i="1"/>
  <c r="M219" i="1"/>
  <c r="Q221" i="1"/>
  <c r="P231" i="1"/>
  <c r="O231" i="1"/>
  <c r="L174" i="1"/>
  <c r="M205" i="1"/>
  <c r="Q205" i="1" s="1"/>
  <c r="Q206" i="1"/>
  <c r="P222" i="1"/>
  <c r="O222" i="1"/>
  <c r="M176" i="1"/>
  <c r="Q177" i="1"/>
  <c r="M231" i="1"/>
  <c r="Q233" i="1"/>
  <c r="M207" i="1"/>
  <c r="Q207" i="1" s="1"/>
  <c r="Q208" i="1"/>
  <c r="P191" i="1"/>
  <c r="O191" i="1"/>
  <c r="P228" i="1"/>
  <c r="O228" i="1"/>
  <c r="M201" i="1"/>
  <c r="Q201" i="1" s="1"/>
  <c r="Q202" i="1"/>
  <c r="O182" i="1"/>
  <c r="M194" i="1"/>
  <c r="Q196" i="1"/>
  <c r="P197" i="1"/>
  <c r="O197" i="1"/>
  <c r="M222" i="1"/>
  <c r="Q224" i="1"/>
  <c r="P234" i="1"/>
  <c r="O234" i="1"/>
  <c r="M197" i="1"/>
  <c r="Q198" i="1"/>
  <c r="M182" i="1"/>
  <c r="Q183" i="1"/>
  <c r="M228" i="1"/>
  <c r="Q230" i="1"/>
  <c r="P194" i="1"/>
  <c r="O194" i="1"/>
  <c r="M203" i="1"/>
  <c r="Q203" i="1" s="1"/>
  <c r="Q204" i="1"/>
  <c r="O219" i="1"/>
  <c r="Q1836" i="1"/>
  <c r="P182" i="1"/>
  <c r="P219" i="1"/>
  <c r="M1042" i="1"/>
  <c r="Q1042" i="1" s="1"/>
  <c r="Q195" i="1" l="1"/>
  <c r="M1829" i="1"/>
  <c r="Q1829" i="1" s="1"/>
  <c r="Q194" i="1"/>
  <c r="O174" i="1"/>
  <c r="Q182" i="1"/>
  <c r="Q199" i="1"/>
  <c r="Q229" i="1"/>
  <c r="Q231" i="1"/>
  <c r="Q232" i="1"/>
  <c r="Q192" i="1"/>
  <c r="Q235" i="1"/>
  <c r="M1025" i="1"/>
  <c r="Q1025" i="1" s="1"/>
  <c r="Q220" i="1"/>
  <c r="Q228" i="1"/>
  <c r="Q222" i="1"/>
  <c r="Q219" i="1"/>
  <c r="Q197" i="1"/>
  <c r="Q1840" i="1"/>
  <c r="M174" i="1"/>
  <c r="Q176" i="1"/>
  <c r="P174" i="1"/>
  <c r="Q187" i="1"/>
  <c r="Q191" i="1"/>
  <c r="Q223" i="1"/>
  <c r="Q234" i="1"/>
  <c r="Q174" i="1" l="1"/>
  <c r="M1812" i="1"/>
  <c r="L171" i="1"/>
  <c r="H1002" i="1"/>
  <c r="H871" i="1" s="1"/>
  <c r="L1024" i="1"/>
  <c r="L1022" i="1" s="1"/>
  <c r="Q1018" i="1"/>
  <c r="L1018" i="1"/>
  <c r="M1014" i="1"/>
  <c r="L1014" i="1"/>
  <c r="L1009" i="1" s="1"/>
  <c r="M1008" i="1"/>
  <c r="Q1008" i="1" s="1"/>
  <c r="M1007" i="1"/>
  <c r="Q1007" i="1" s="1"/>
  <c r="M1006" i="1"/>
  <c r="Q1006" i="1" s="1"/>
  <c r="M1005" i="1"/>
  <c r="Q1014" i="1" l="1"/>
  <c r="M1009" i="1"/>
  <c r="Q1009" i="1" s="1"/>
  <c r="Q1812" i="1"/>
  <c r="L1002" i="1"/>
  <c r="Q1005" i="1"/>
  <c r="M1004" i="1"/>
  <c r="M1024" i="1"/>
  <c r="M1022" i="1" s="1"/>
  <c r="M1002" i="1" l="1"/>
  <c r="Q1002" i="1" s="1"/>
  <c r="Q1004" i="1"/>
  <c r="Q1022" i="1"/>
  <c r="Q1024" i="1"/>
  <c r="M173" i="1" l="1"/>
  <c r="O171" i="1" l="1"/>
  <c r="M171" i="1"/>
  <c r="Q173" i="1"/>
  <c r="P171" i="1"/>
  <c r="L158" i="1"/>
  <c r="L154" i="1" s="1"/>
  <c r="L153" i="1"/>
  <c r="L148" i="1" s="1"/>
  <c r="Q171" i="1" l="1"/>
  <c r="Q172" i="1"/>
  <c r="P168" i="1"/>
  <c r="L168" i="1"/>
  <c r="P165" i="1"/>
  <c r="L165" i="1"/>
  <c r="P162" i="1"/>
  <c r="L162" i="1"/>
  <c r="L159" i="1"/>
  <c r="M157" i="1"/>
  <c r="Q157" i="1" s="1"/>
  <c r="M156" i="1"/>
  <c r="Q156" i="1" s="1"/>
  <c r="M155" i="1"/>
  <c r="M153" i="1"/>
  <c r="Q153" i="1" s="1"/>
  <c r="M152" i="1"/>
  <c r="Q152" i="1" s="1"/>
  <c r="M151" i="1"/>
  <c r="Q151" i="1" s="1"/>
  <c r="M150" i="1"/>
  <c r="Q150" i="1" s="1"/>
  <c r="M149" i="1"/>
  <c r="L146" i="1" l="1"/>
  <c r="Q155" i="1"/>
  <c r="O168" i="1"/>
  <c r="Q168" i="1" s="1"/>
  <c r="Q169" i="1"/>
  <c r="O165" i="1"/>
  <c r="Q165" i="1" s="1"/>
  <c r="Q166" i="1"/>
  <c r="Q149" i="1"/>
  <c r="M148" i="1"/>
  <c r="O162" i="1"/>
  <c r="Q163" i="1"/>
  <c r="P146" i="1"/>
  <c r="M158" i="1"/>
  <c r="Q158" i="1" s="1"/>
  <c r="O146" i="1" l="1"/>
  <c r="Q148" i="1"/>
  <c r="Q162" i="1"/>
  <c r="M154" i="1"/>
  <c r="Q154" i="1" s="1"/>
  <c r="M1782" i="1"/>
  <c r="Q1782" i="1" s="1"/>
  <c r="M1781" i="1"/>
  <c r="Q1781" i="1" s="1"/>
  <c r="M1780" i="1"/>
  <c r="Q1780" i="1" s="1"/>
  <c r="M1802" i="1"/>
  <c r="P1800" i="1"/>
  <c r="O1800" i="1"/>
  <c r="L1800" i="1"/>
  <c r="M1799" i="1"/>
  <c r="M1797" i="1" s="1"/>
  <c r="P1797" i="1"/>
  <c r="O1797" i="1"/>
  <c r="L1797" i="1"/>
  <c r="M1796" i="1"/>
  <c r="M1794" i="1" s="1"/>
  <c r="P1794" i="1"/>
  <c r="O1794" i="1"/>
  <c r="L1794" i="1"/>
  <c r="M1793" i="1"/>
  <c r="P1791" i="1"/>
  <c r="O1791" i="1"/>
  <c r="L1791" i="1"/>
  <c r="L1790" i="1"/>
  <c r="M1790" i="1" s="1"/>
  <c r="Q1790" i="1" s="1"/>
  <c r="M1789" i="1"/>
  <c r="L1787" i="1"/>
  <c r="M1787" i="1" s="1"/>
  <c r="Q1787" i="1" s="1"/>
  <c r="M1786" i="1"/>
  <c r="Q1786" i="1" s="1"/>
  <c r="M1785" i="1"/>
  <c r="L1779" i="1"/>
  <c r="M1779" i="1" s="1"/>
  <c r="Q1779" i="1" s="1"/>
  <c r="M1778" i="1"/>
  <c r="Q1778" i="1" s="1"/>
  <c r="L1777" i="1"/>
  <c r="M1776" i="1"/>
  <c r="L1773" i="1"/>
  <c r="M1773" i="1" s="1"/>
  <c r="Q1773" i="1" s="1"/>
  <c r="L1772" i="1"/>
  <c r="M1772" i="1" s="1"/>
  <c r="Q1772" i="1" s="1"/>
  <c r="L1771" i="1"/>
  <c r="M1770" i="1"/>
  <c r="L1767" i="1"/>
  <c r="M1767" i="1" s="1"/>
  <c r="Q1767" i="1" s="1"/>
  <c r="L1766" i="1"/>
  <c r="M1766" i="1" s="1"/>
  <c r="Q1766" i="1" s="1"/>
  <c r="L1765" i="1"/>
  <c r="M1765" i="1" s="1"/>
  <c r="L1762" i="1"/>
  <c r="M1762" i="1" s="1"/>
  <c r="Q1762" i="1" s="1"/>
  <c r="L1761" i="1"/>
  <c r="M1761" i="1" s="1"/>
  <c r="Q1761" i="1" s="1"/>
  <c r="L1760" i="1"/>
  <c r="M1759" i="1"/>
  <c r="M982" i="1"/>
  <c r="Q982" i="1" s="1"/>
  <c r="M981" i="1"/>
  <c r="Q981" i="1" s="1"/>
  <c r="M980" i="1"/>
  <c r="Q980" i="1" s="1"/>
  <c r="M972" i="1"/>
  <c r="Q972" i="1" s="1"/>
  <c r="M971" i="1"/>
  <c r="Q971" i="1" s="1"/>
  <c r="M970" i="1"/>
  <c r="M960" i="1"/>
  <c r="Q960" i="1" s="1"/>
  <c r="M959" i="1"/>
  <c r="Q959" i="1" s="1"/>
  <c r="M958" i="1"/>
  <c r="M1001" i="1"/>
  <c r="M999" i="1" s="1"/>
  <c r="P999" i="1"/>
  <c r="O999" i="1"/>
  <c r="L999" i="1"/>
  <c r="M998" i="1"/>
  <c r="M996" i="1" s="1"/>
  <c r="P996" i="1"/>
  <c r="O996" i="1"/>
  <c r="L996" i="1"/>
  <c r="M995" i="1"/>
  <c r="P993" i="1"/>
  <c r="O993" i="1"/>
  <c r="L993" i="1"/>
  <c r="M992" i="1"/>
  <c r="P990" i="1"/>
  <c r="O990" i="1"/>
  <c r="L990" i="1"/>
  <c r="M989" i="1"/>
  <c r="P987" i="1"/>
  <c r="O987" i="1"/>
  <c r="L987" i="1"/>
  <c r="L979" i="1"/>
  <c r="M979" i="1" s="1"/>
  <c r="Q979" i="1" s="1"/>
  <c r="M978" i="1"/>
  <c r="Q978" i="1" s="1"/>
  <c r="L977" i="1"/>
  <c r="M977" i="1" s="1"/>
  <c r="Q977" i="1" s="1"/>
  <c r="M976" i="1"/>
  <c r="Q976" i="1" s="1"/>
  <c r="M975" i="1"/>
  <c r="L969" i="1"/>
  <c r="M969" i="1" s="1"/>
  <c r="Q969" i="1" s="1"/>
  <c r="M968" i="1"/>
  <c r="Q968" i="1" s="1"/>
  <c r="L967" i="1"/>
  <c r="L964" i="1"/>
  <c r="M964" i="1" s="1"/>
  <c r="Q964" i="1" s="1"/>
  <c r="L963" i="1"/>
  <c r="M963" i="1" s="1"/>
  <c r="L957" i="1"/>
  <c r="M957" i="1" s="1"/>
  <c r="Q957" i="1" s="1"/>
  <c r="M956" i="1"/>
  <c r="Q956" i="1" s="1"/>
  <c r="L955" i="1"/>
  <c r="L953" i="1"/>
  <c r="L950" i="1" s="1"/>
  <c r="M952" i="1"/>
  <c r="Q952" i="1" s="1"/>
  <c r="M951" i="1"/>
  <c r="L949" i="1"/>
  <c r="M949" i="1" s="1"/>
  <c r="Q949" i="1" s="1"/>
  <c r="M948" i="1"/>
  <c r="L946" i="1"/>
  <c r="M946" i="1" s="1"/>
  <c r="Q946" i="1" s="1"/>
  <c r="M945" i="1"/>
  <c r="Q945" i="1" s="1"/>
  <c r="M944" i="1"/>
  <c r="O1756" i="1" l="1"/>
  <c r="P1756" i="1"/>
  <c r="P941" i="1"/>
  <c r="Q1802" i="1"/>
  <c r="M1800" i="1"/>
  <c r="Q1800" i="1" s="1"/>
  <c r="Q944" i="1"/>
  <c r="M943" i="1"/>
  <c r="Q943" i="1" s="1"/>
  <c r="Q948" i="1"/>
  <c r="M947" i="1"/>
  <c r="Q947" i="1" s="1"/>
  <c r="Q963" i="1"/>
  <c r="Q1793" i="1"/>
  <c r="M1791" i="1"/>
  <c r="Q1791" i="1" s="1"/>
  <c r="Q989" i="1"/>
  <c r="M987" i="1"/>
  <c r="Q995" i="1"/>
  <c r="M993" i="1"/>
  <c r="Q992" i="1"/>
  <c r="M990" i="1"/>
  <c r="Q990" i="1" s="1"/>
  <c r="Q951" i="1"/>
  <c r="O941" i="1"/>
  <c r="Q958" i="1"/>
  <c r="Q1776" i="1"/>
  <c r="Q975" i="1"/>
  <c r="Q1765" i="1"/>
  <c r="Q1785" i="1"/>
  <c r="M1784" i="1"/>
  <c r="Q1770" i="1"/>
  <c r="Q1759" i="1"/>
  <c r="Q970" i="1"/>
  <c r="Q1789" i="1"/>
  <c r="M1788" i="1"/>
  <c r="Q1792" i="1"/>
  <c r="Q991" i="1"/>
  <c r="Q996" i="1"/>
  <c r="Q998" i="1"/>
  <c r="Q994" i="1"/>
  <c r="Q1794" i="1"/>
  <c r="Q1796" i="1"/>
  <c r="Q1801" i="1"/>
  <c r="Q1000" i="1"/>
  <c r="Q1798" i="1"/>
  <c r="Q1001" i="1"/>
  <c r="Q997" i="1"/>
  <c r="Q1799" i="1"/>
  <c r="M146" i="1"/>
  <c r="Q146" i="1" s="1"/>
  <c r="Q988" i="1"/>
  <c r="Q1795" i="1"/>
  <c r="L1788" i="1"/>
  <c r="L1783" i="1"/>
  <c r="L1775" i="1" s="1"/>
  <c r="L1768" i="1"/>
  <c r="L1763" i="1"/>
  <c r="M1763" i="1" s="1"/>
  <c r="Q1763" i="1" s="1"/>
  <c r="M1771" i="1"/>
  <c r="Q1771" i="1" s="1"/>
  <c r="M1777" i="1"/>
  <c r="Q1777" i="1" s="1"/>
  <c r="M1760" i="1"/>
  <c r="Q1760" i="1" s="1"/>
  <c r="L1774" i="1"/>
  <c r="M1774" i="1" s="1"/>
  <c r="Q1774" i="1" s="1"/>
  <c r="L1784" i="1"/>
  <c r="L965" i="1"/>
  <c r="L962" i="1" s="1"/>
  <c r="L947" i="1"/>
  <c r="L961" i="1"/>
  <c r="M961" i="1" s="1"/>
  <c r="Q961" i="1" s="1"/>
  <c r="L973" i="1"/>
  <c r="M973" i="1" s="1"/>
  <c r="Q973" i="1" s="1"/>
  <c r="M955" i="1"/>
  <c r="Q955" i="1" s="1"/>
  <c r="M967" i="1"/>
  <c r="Q967" i="1" s="1"/>
  <c r="M953" i="1"/>
  <c r="Q953" i="1" s="1"/>
  <c r="L943" i="1"/>
  <c r="L983" i="1"/>
  <c r="L974" i="1" s="1"/>
  <c r="Q1784" i="1" l="1"/>
  <c r="M966" i="1"/>
  <c r="Q966" i="1" s="1"/>
  <c r="M954" i="1"/>
  <c r="Q954" i="1" s="1"/>
  <c r="Q1788" i="1"/>
  <c r="M950" i="1"/>
  <c r="Q950" i="1" s="1"/>
  <c r="M1758" i="1"/>
  <c r="M1769" i="1"/>
  <c r="Q999" i="1"/>
  <c r="Q987" i="1"/>
  <c r="Q1797" i="1"/>
  <c r="Q993" i="1"/>
  <c r="M1783" i="1"/>
  <c r="M965" i="1"/>
  <c r="M1768" i="1"/>
  <c r="L1764" i="1"/>
  <c r="L1758" i="1"/>
  <c r="L1769" i="1"/>
  <c r="L966" i="1"/>
  <c r="L954" i="1"/>
  <c r="M983" i="1"/>
  <c r="M974" i="1" s="1"/>
  <c r="L941" i="1" l="1"/>
  <c r="L1756" i="1"/>
  <c r="Q965" i="1"/>
  <c r="M962" i="1"/>
  <c r="Q962" i="1" s="1"/>
  <c r="Q1769" i="1"/>
  <c r="Q1768" i="1"/>
  <c r="M1764" i="1"/>
  <c r="Q1764" i="1" s="1"/>
  <c r="Q1783" i="1"/>
  <c r="M1775" i="1"/>
  <c r="Q1775" i="1" s="1"/>
  <c r="Q974" i="1"/>
  <c r="Q983" i="1"/>
  <c r="Q1758" i="1"/>
  <c r="M941" i="1" l="1"/>
  <c r="Q941" i="1" s="1"/>
  <c r="M1756" i="1"/>
  <c r="Q1756" i="1" s="1"/>
  <c r="M111" i="1" l="1"/>
  <c r="Q111" i="1" s="1"/>
  <c r="M110" i="1"/>
  <c r="Q110" i="1" s="1"/>
  <c r="M109" i="1"/>
  <c r="Q109" i="1" s="1"/>
  <c r="L141" i="1"/>
  <c r="P138" i="1"/>
  <c r="L138" i="1"/>
  <c r="M137" i="1"/>
  <c r="P135" i="1"/>
  <c r="L135" i="1"/>
  <c r="M134" i="1"/>
  <c r="P132" i="1"/>
  <c r="L132" i="1"/>
  <c r="M131" i="1"/>
  <c r="P129" i="1"/>
  <c r="L129" i="1"/>
  <c r="M128" i="1"/>
  <c r="P126" i="1"/>
  <c r="L126" i="1"/>
  <c r="L125" i="1"/>
  <c r="M125" i="1" s="1"/>
  <c r="Q125" i="1" s="1"/>
  <c r="M124" i="1"/>
  <c r="L122" i="1"/>
  <c r="M122" i="1" s="1"/>
  <c r="Q122" i="1" s="1"/>
  <c r="M121" i="1"/>
  <c r="M118" i="1"/>
  <c r="L115" i="1"/>
  <c r="M115" i="1" s="1"/>
  <c r="Q115" i="1" s="1"/>
  <c r="M114" i="1"/>
  <c r="L108" i="1"/>
  <c r="M107" i="1"/>
  <c r="Q107" i="1" s="1"/>
  <c r="L106" i="1"/>
  <c r="M105" i="1"/>
  <c r="Q105" i="1" s="1"/>
  <c r="M104" i="1"/>
  <c r="L102" i="1"/>
  <c r="L100" i="1" s="1"/>
  <c r="M101" i="1"/>
  <c r="L99" i="1"/>
  <c r="L97" i="1" s="1"/>
  <c r="M98" i="1"/>
  <c r="L96" i="1"/>
  <c r="L94" i="1" s="1"/>
  <c r="M95" i="1"/>
  <c r="P92" i="1" l="1"/>
  <c r="M129" i="1"/>
  <c r="Q131" i="1"/>
  <c r="Q98" i="1"/>
  <c r="M113" i="1"/>
  <c r="Q113" i="1" s="1"/>
  <c r="Q114" i="1"/>
  <c r="Q127" i="1"/>
  <c r="O126" i="1"/>
  <c r="O138" i="1"/>
  <c r="Q138" i="1" s="1"/>
  <c r="Q139" i="1"/>
  <c r="Q101" i="1"/>
  <c r="Q118" i="1"/>
  <c r="M126" i="1"/>
  <c r="Q128" i="1"/>
  <c r="M132" i="1"/>
  <c r="Q134" i="1"/>
  <c r="M135" i="1"/>
  <c r="Q137" i="1"/>
  <c r="O132" i="1"/>
  <c r="Q133" i="1"/>
  <c r="Q104" i="1"/>
  <c r="Q121" i="1"/>
  <c r="M120" i="1"/>
  <c r="Q120" i="1" s="1"/>
  <c r="O129" i="1"/>
  <c r="Q130" i="1"/>
  <c r="O135" i="1"/>
  <c r="Q136" i="1"/>
  <c r="Q95" i="1"/>
  <c r="M123" i="1"/>
  <c r="Q123" i="1" s="1"/>
  <c r="Q124" i="1"/>
  <c r="L112" i="1"/>
  <c r="M112" i="1" s="1"/>
  <c r="Q112" i="1" s="1"/>
  <c r="L113" i="1"/>
  <c r="M102" i="1"/>
  <c r="Q102" i="1" s="1"/>
  <c r="M99" i="1"/>
  <c r="Q99" i="1" s="1"/>
  <c r="L123" i="1"/>
  <c r="M106" i="1"/>
  <c r="Q106" i="1" s="1"/>
  <c r="L120" i="1"/>
  <c r="M96" i="1"/>
  <c r="Q96" i="1" s="1"/>
  <c r="M108" i="1"/>
  <c r="Q108" i="1" s="1"/>
  <c r="Q129" i="1" l="1"/>
  <c r="Q126" i="1"/>
  <c r="O92" i="1"/>
  <c r="Q132" i="1"/>
  <c r="Q135" i="1"/>
  <c r="M100" i="1"/>
  <c r="Q100" i="1" s="1"/>
  <c r="M97" i="1"/>
  <c r="Q97" i="1" s="1"/>
  <c r="M94" i="1"/>
  <c r="M103" i="1"/>
  <c r="Q103" i="1" s="1"/>
  <c r="L103" i="1"/>
  <c r="L92" i="1" s="1"/>
  <c r="Q94" i="1" l="1"/>
  <c r="H1705" i="1"/>
  <c r="H1704" i="1" s="1"/>
  <c r="M1755" i="1"/>
  <c r="P1753" i="1"/>
  <c r="O1753" i="1"/>
  <c r="L1753" i="1"/>
  <c r="M1752" i="1"/>
  <c r="P1750" i="1"/>
  <c r="O1750" i="1"/>
  <c r="L1750" i="1"/>
  <c r="M1749" i="1"/>
  <c r="P1747" i="1"/>
  <c r="O1747" i="1"/>
  <c r="L1747" i="1"/>
  <c r="M1746" i="1"/>
  <c r="P1744" i="1"/>
  <c r="O1744" i="1"/>
  <c r="L1744" i="1"/>
  <c r="M1743" i="1"/>
  <c r="P1741" i="1"/>
  <c r="O1741" i="1"/>
  <c r="L1741" i="1"/>
  <c r="M1740" i="1"/>
  <c r="P1738" i="1"/>
  <c r="O1738" i="1"/>
  <c r="L1738" i="1"/>
  <c r="M1737" i="1"/>
  <c r="P1735" i="1"/>
  <c r="L1735" i="1"/>
  <c r="M1734" i="1"/>
  <c r="P1732" i="1"/>
  <c r="O1732" i="1"/>
  <c r="L1732" i="1"/>
  <c r="M1731" i="1"/>
  <c r="L1731" i="1"/>
  <c r="L1729" i="1" s="1"/>
  <c r="M1728" i="1"/>
  <c r="M1726" i="1" s="1"/>
  <c r="L1728" i="1"/>
  <c r="L1726" i="1" s="1"/>
  <c r="M1725" i="1"/>
  <c r="L1725" i="1"/>
  <c r="L1723" i="1" s="1"/>
  <c r="M1722" i="1"/>
  <c r="L1722" i="1"/>
  <c r="L1719" i="1" s="1"/>
  <c r="L1718" i="1"/>
  <c r="L1713" i="1" s="1"/>
  <c r="Q1713" i="1"/>
  <c r="M1712" i="1"/>
  <c r="L1712" i="1"/>
  <c r="L1710" i="1" s="1"/>
  <c r="M1709" i="1"/>
  <c r="L1709" i="1"/>
  <c r="L1707" i="1" s="1"/>
  <c r="M940" i="1"/>
  <c r="P938" i="1"/>
  <c r="L938" i="1"/>
  <c r="M937" i="1"/>
  <c r="P935" i="1"/>
  <c r="L935" i="1"/>
  <c r="M934" i="1"/>
  <c r="P932" i="1"/>
  <c r="L932" i="1"/>
  <c r="M931" i="1"/>
  <c r="M929" i="1" s="1"/>
  <c r="P929" i="1"/>
  <c r="L929" i="1"/>
  <c r="L928" i="1"/>
  <c r="L924" i="1"/>
  <c r="Q920" i="1"/>
  <c r="L917" i="1"/>
  <c r="L913" i="1" s="1"/>
  <c r="L912" i="1"/>
  <c r="M911" i="1"/>
  <c r="L907" i="1"/>
  <c r="L902" i="1" s="1"/>
  <c r="M906" i="1"/>
  <c r="Q906" i="1" s="1"/>
  <c r="M905" i="1"/>
  <c r="Q905" i="1" s="1"/>
  <c r="M904" i="1"/>
  <c r="Q904" i="1" s="1"/>
  <c r="M903" i="1"/>
  <c r="L899" i="1"/>
  <c r="L894" i="1" s="1"/>
  <c r="M898" i="1"/>
  <c r="Q898" i="1" s="1"/>
  <c r="M897" i="1"/>
  <c r="Q897" i="1" s="1"/>
  <c r="M896" i="1"/>
  <c r="Q896" i="1" s="1"/>
  <c r="M895" i="1"/>
  <c r="L893" i="1"/>
  <c r="M892" i="1"/>
  <c r="Q892" i="1" s="1"/>
  <c r="M891" i="1"/>
  <c r="M890" i="1"/>
  <c r="Q890" i="1" s="1"/>
  <c r="L888" i="1"/>
  <c r="Q882" i="1"/>
  <c r="L881" i="1"/>
  <c r="L874" i="1" s="1"/>
  <c r="Q933" i="1" l="1"/>
  <c r="O932" i="1"/>
  <c r="L1705" i="1"/>
  <c r="Q1746" i="1"/>
  <c r="M1744" i="1"/>
  <c r="Q1744" i="1" s="1"/>
  <c r="Q940" i="1"/>
  <c r="M938" i="1"/>
  <c r="Q930" i="1"/>
  <c r="O929" i="1"/>
  <c r="Q929" i="1" s="1"/>
  <c r="Q1755" i="1"/>
  <c r="M1753" i="1"/>
  <c r="Q1753" i="1" s="1"/>
  <c r="P872" i="1"/>
  <c r="P871" i="1" s="1"/>
  <c r="Q1712" i="1"/>
  <c r="M1710" i="1"/>
  <c r="Q1710" i="1" s="1"/>
  <c r="P1705" i="1"/>
  <c r="Q939" i="1"/>
  <c r="O938" i="1"/>
  <c r="Q1734" i="1"/>
  <c r="M1732" i="1"/>
  <c r="Q1732" i="1" s="1"/>
  <c r="Q1740" i="1"/>
  <c r="M1738" i="1"/>
  <c r="Q1752" i="1"/>
  <c r="M1750" i="1"/>
  <c r="Q1709" i="1"/>
  <c r="M1707" i="1"/>
  <c r="Q1707" i="1" s="1"/>
  <c r="Q1725" i="1"/>
  <c r="M1723" i="1"/>
  <c r="Q1723" i="1" s="1"/>
  <c r="Q1731" i="1"/>
  <c r="M1729" i="1"/>
  <c r="Q934" i="1"/>
  <c r="M932" i="1"/>
  <c r="Q1736" i="1"/>
  <c r="O1735" i="1"/>
  <c r="O1705" i="1" s="1"/>
  <c r="Q936" i="1"/>
  <c r="O935" i="1"/>
  <c r="Q1722" i="1"/>
  <c r="M1719" i="1"/>
  <c r="Q1719" i="1" s="1"/>
  <c r="Q1737" i="1"/>
  <c r="M1735" i="1"/>
  <c r="Q1743" i="1"/>
  <c r="M1741" i="1"/>
  <c r="Q1749" i="1"/>
  <c r="M1747" i="1"/>
  <c r="Q937" i="1"/>
  <c r="M935" i="1"/>
  <c r="Q891" i="1"/>
  <c r="Q895" i="1"/>
  <c r="Q903" i="1"/>
  <c r="Q1754" i="1"/>
  <c r="Q1726" i="1"/>
  <c r="Q1728" i="1"/>
  <c r="M912" i="1"/>
  <c r="Q912" i="1" s="1"/>
  <c r="Q911" i="1"/>
  <c r="Q931" i="1"/>
  <c r="Q1733" i="1"/>
  <c r="Q1739" i="1"/>
  <c r="Q1745" i="1"/>
  <c r="Q1751" i="1"/>
  <c r="Q1742" i="1"/>
  <c r="Q1748" i="1"/>
  <c r="Q1729" i="1"/>
  <c r="L920" i="1"/>
  <c r="L889" i="1"/>
  <c r="L910" i="1"/>
  <c r="M899" i="1"/>
  <c r="Q899" i="1" s="1"/>
  <c r="M881" i="1"/>
  <c r="M874" i="1" s="1"/>
  <c r="L882" i="1"/>
  <c r="M907" i="1"/>
  <c r="Q907" i="1" s="1"/>
  <c r="M928" i="1"/>
  <c r="M893" i="1"/>
  <c r="Q893" i="1" s="1"/>
  <c r="L925" i="1"/>
  <c r="H25" i="1"/>
  <c r="H24" i="1" s="1"/>
  <c r="H23" i="1" s="1"/>
  <c r="M894" i="1" l="1"/>
  <c r="Q894" i="1" s="1"/>
  <c r="Q935" i="1"/>
  <c r="Q938" i="1"/>
  <c r="Q1735" i="1"/>
  <c r="L872" i="1"/>
  <c r="L871" i="1" s="1"/>
  <c r="M910" i="1"/>
  <c r="Q910" i="1" s="1"/>
  <c r="M902" i="1"/>
  <c r="Q902" i="1" s="1"/>
  <c r="Q928" i="1"/>
  <c r="M925" i="1"/>
  <c r="Q925" i="1" s="1"/>
  <c r="M1705" i="1"/>
  <c r="O872" i="1"/>
  <c r="O871" i="1" s="1"/>
  <c r="M889" i="1"/>
  <c r="Q889" i="1" s="1"/>
  <c r="Q1747" i="1"/>
  <c r="Q874" i="1"/>
  <c r="Q881" i="1"/>
  <c r="Q1738" i="1"/>
  <c r="Q932" i="1"/>
  <c r="Q1750" i="1"/>
  <c r="Q1741" i="1"/>
  <c r="M91" i="1"/>
  <c r="L89" i="1"/>
  <c r="M88" i="1"/>
  <c r="L86" i="1"/>
  <c r="M85" i="1"/>
  <c r="L83" i="1"/>
  <c r="M82" i="1"/>
  <c r="L80" i="1"/>
  <c r="M79" i="1"/>
  <c r="L77" i="1"/>
  <c r="M76" i="1"/>
  <c r="L74" i="1"/>
  <c r="M73" i="1"/>
  <c r="L71" i="1"/>
  <c r="M70" i="1"/>
  <c r="L68" i="1"/>
  <c r="M67" i="1"/>
  <c r="P66" i="1"/>
  <c r="O66" i="1"/>
  <c r="L65" i="1"/>
  <c r="L64" i="1"/>
  <c r="L61" i="1" s="1"/>
  <c r="M63" i="1"/>
  <c r="Q63" i="1" s="1"/>
  <c r="M62" i="1"/>
  <c r="L60" i="1"/>
  <c r="M59" i="1"/>
  <c r="L57" i="1"/>
  <c r="M56" i="1"/>
  <c r="Q56" i="1" s="1"/>
  <c r="M55" i="1"/>
  <c r="Q55" i="1" s="1"/>
  <c r="M54" i="1"/>
  <c r="L52" i="1"/>
  <c r="M51" i="1"/>
  <c r="Q51" i="1" s="1"/>
  <c r="M50" i="1"/>
  <c r="Q50" i="1" s="1"/>
  <c r="M49" i="1"/>
  <c r="L47" i="1"/>
  <c r="M46" i="1"/>
  <c r="L44" i="1"/>
  <c r="M43" i="1"/>
  <c r="L41" i="1"/>
  <c r="M40" i="1"/>
  <c r="L38" i="1"/>
  <c r="M37" i="1"/>
  <c r="L35" i="1"/>
  <c r="M34" i="1"/>
  <c r="L32" i="1"/>
  <c r="M872" i="1" l="1"/>
  <c r="M871" i="1" s="1"/>
  <c r="Q76" i="1"/>
  <c r="M74" i="1"/>
  <c r="M86" i="1"/>
  <c r="Q88" i="1"/>
  <c r="Q34" i="1"/>
  <c r="Q46" i="1"/>
  <c r="O65" i="1"/>
  <c r="Q66" i="1"/>
  <c r="O71" i="1"/>
  <c r="Q72" i="1"/>
  <c r="O77" i="1"/>
  <c r="Q78" i="1"/>
  <c r="O83" i="1"/>
  <c r="Q84" i="1"/>
  <c r="O89" i="1"/>
  <c r="Q90" i="1"/>
  <c r="P65" i="1"/>
  <c r="P71" i="1"/>
  <c r="P77" i="1"/>
  <c r="P83" i="1"/>
  <c r="P89" i="1"/>
  <c r="P68" i="1"/>
  <c r="P74" i="1"/>
  <c r="P86" i="1"/>
  <c r="Q43" i="1"/>
  <c r="Q54" i="1"/>
  <c r="M68" i="1"/>
  <c r="Q70" i="1"/>
  <c r="M80" i="1"/>
  <c r="Q82" i="1"/>
  <c r="Q37" i="1"/>
  <c r="Q49" i="1"/>
  <c r="Q59" i="1"/>
  <c r="M65" i="1"/>
  <c r="Q67" i="1"/>
  <c r="M71" i="1"/>
  <c r="Q73" i="1"/>
  <c r="M77" i="1"/>
  <c r="Q79" i="1"/>
  <c r="M83" i="1"/>
  <c r="Q85" i="1"/>
  <c r="M89" i="1"/>
  <c r="Q91" i="1"/>
  <c r="Q1705" i="1"/>
  <c r="Q40" i="1"/>
  <c r="Q62" i="1"/>
  <c r="O68" i="1"/>
  <c r="Q69" i="1"/>
  <c r="O74" i="1"/>
  <c r="Q75" i="1"/>
  <c r="Q81" i="1"/>
  <c r="O86" i="1"/>
  <c r="Q87" i="1"/>
  <c r="M38" i="1"/>
  <c r="Q38" i="1" s="1"/>
  <c r="M52" i="1"/>
  <c r="Q52" i="1" s="1"/>
  <c r="L45" i="1"/>
  <c r="M44" i="1"/>
  <c r="Q44" i="1" s="1"/>
  <c r="L53" i="1"/>
  <c r="L39" i="1"/>
  <c r="M60" i="1"/>
  <c r="Q60" i="1" s="1"/>
  <c r="L27" i="1"/>
  <c r="L58" i="1"/>
  <c r="L48" i="1"/>
  <c r="M41" i="1"/>
  <c r="Q41" i="1" s="1"/>
  <c r="M47" i="1"/>
  <c r="Q47" i="1" s="1"/>
  <c r="M57" i="1"/>
  <c r="Q57" i="1" s="1"/>
  <c r="L42" i="1"/>
  <c r="M64" i="1"/>
  <c r="Q64" i="1" s="1"/>
  <c r="M35" i="1"/>
  <c r="Q35" i="1" s="1"/>
  <c r="L33" i="1"/>
  <c r="Q872" i="1" l="1"/>
  <c r="Q71" i="1"/>
  <c r="M61" i="1"/>
  <c r="Q61" i="1" s="1"/>
  <c r="Q80" i="1"/>
  <c r="O25" i="1"/>
  <c r="Q89" i="1"/>
  <c r="Q65" i="1"/>
  <c r="M42" i="1"/>
  <c r="Q42" i="1" s="1"/>
  <c r="M53" i="1"/>
  <c r="Q53" i="1" s="1"/>
  <c r="M45" i="1"/>
  <c r="Q45" i="1" s="1"/>
  <c r="Q68" i="1"/>
  <c r="M33" i="1"/>
  <c r="Q33" i="1" s="1"/>
  <c r="Q83" i="1"/>
  <c r="M58" i="1"/>
  <c r="Q58" i="1" s="1"/>
  <c r="Q86" i="1"/>
  <c r="Q77" i="1"/>
  <c r="M48" i="1"/>
  <c r="Q48" i="1" s="1"/>
  <c r="Q74" i="1"/>
  <c r="M39" i="1"/>
  <c r="P25" i="1"/>
  <c r="L36" i="1"/>
  <c r="L25" i="1" s="1"/>
  <c r="Q39" i="1" l="1"/>
  <c r="M36" i="1"/>
  <c r="Q36" i="1" s="1"/>
  <c r="M25" i="1" l="1"/>
  <c r="Q25" i="1" l="1"/>
  <c r="L73" i="3" l="1"/>
  <c r="I73" i="3"/>
  <c r="H73" i="3"/>
  <c r="I321" i="3" l="1"/>
  <c r="H321" i="3"/>
  <c r="I283" i="3"/>
  <c r="H283" i="3"/>
  <c r="L235" i="3"/>
  <c r="I235" i="3"/>
  <c r="H235" i="3"/>
  <c r="I198" i="3"/>
  <c r="H198" i="3"/>
  <c r="L232" i="3"/>
  <c r="L198" i="3" s="1"/>
  <c r="I44" i="3"/>
  <c r="H44" i="3"/>
  <c r="I87" i="3" l="1"/>
  <c r="H87" i="3"/>
  <c r="L113" i="3"/>
  <c r="L26" i="3" l="1"/>
  <c r="I26" i="3" l="1"/>
  <c r="L271" i="3" l="1"/>
  <c r="H271" i="3"/>
  <c r="I271" i="3"/>
  <c r="I116" i="3"/>
  <c r="H116" i="3"/>
  <c r="F25" i="3" l="1"/>
  <c r="R235" i="3" l="1"/>
  <c r="R116" i="3" l="1"/>
  <c r="L116" i="3" l="1"/>
  <c r="R28" i="3"/>
  <c r="H26" i="3" l="1"/>
  <c r="O313" i="3" l="1"/>
  <c r="I313" i="3"/>
  <c r="H313" i="3"/>
  <c r="L313" i="3"/>
  <c r="L311" i="3" l="1"/>
  <c r="L309" i="3"/>
  <c r="L307" i="3"/>
  <c r="L305" i="3"/>
  <c r="L303" i="3"/>
  <c r="L301" i="3"/>
  <c r="L299" i="3"/>
  <c r="L297" i="3"/>
  <c r="L295" i="3"/>
  <c r="L293" i="3"/>
  <c r="L291" i="3"/>
  <c r="L289" i="3"/>
  <c r="L287" i="3"/>
  <c r="L285" i="3"/>
  <c r="L283" i="3" l="1"/>
  <c r="I317" i="3"/>
  <c r="I25" i="3" s="1"/>
  <c r="H317" i="3"/>
  <c r="L319" i="3"/>
  <c r="L317" i="3" s="1"/>
  <c r="L323" i="3"/>
  <c r="L321" i="3" s="1"/>
  <c r="L110" i="3" l="1"/>
  <c r="L107" i="3"/>
  <c r="L104" i="3"/>
  <c r="L101" i="3"/>
  <c r="L98" i="3"/>
  <c r="L95" i="3"/>
  <c r="L92" i="3"/>
  <c r="L89" i="3"/>
  <c r="R87" i="3"/>
  <c r="L87" i="3" l="1"/>
  <c r="H25" i="3"/>
  <c r="L70" i="3" l="1"/>
  <c r="L67" i="3"/>
  <c r="L64" i="3"/>
  <c r="L61" i="3"/>
  <c r="L58" i="3"/>
  <c r="L55" i="3"/>
  <c r="L52" i="3"/>
  <c r="L49" i="3"/>
  <c r="L46" i="3"/>
  <c r="L44" i="3" l="1"/>
  <c r="L25" i="3" s="1"/>
  <c r="Q322" i="3"/>
  <c r="Q318" i="3"/>
  <c r="Q314" i="3"/>
  <c r="P313" i="3"/>
  <c r="N313" i="3"/>
  <c r="M313" i="3"/>
  <c r="Q284" i="3"/>
  <c r="Q272" i="3"/>
  <c r="Q236" i="3"/>
  <c r="Q199" i="3"/>
  <c r="Q117" i="3"/>
  <c r="Q88" i="3"/>
  <c r="Q74" i="3"/>
  <c r="Q45" i="3"/>
  <c r="Q27" i="3"/>
  <c r="F23" i="3"/>
  <c r="F22" i="3" s="1"/>
  <c r="N23" i="3"/>
  <c r="N22" i="3" s="1"/>
  <c r="Q313" i="3" l="1"/>
  <c r="L23" i="3"/>
  <c r="L22" i="3" s="1"/>
  <c r="O25" i="3"/>
  <c r="O23" i="3" s="1"/>
  <c r="O22" i="3" s="1"/>
  <c r="H23" i="3"/>
  <c r="H22" i="3" s="1"/>
  <c r="I23" i="3"/>
  <c r="I22" i="3" s="1"/>
  <c r="P25" i="3"/>
  <c r="P23" i="3" s="1"/>
  <c r="P22" i="3" s="1"/>
  <c r="M25" i="3"/>
  <c r="Q25" i="3" l="1"/>
  <c r="M23" i="3"/>
  <c r="M22" i="3" s="1"/>
  <c r="Q23" i="3" l="1"/>
  <c r="Q22" i="3" s="1"/>
  <c r="Q871" i="1" l="1"/>
  <c r="O841" i="1" l="1"/>
  <c r="O839" i="1" s="1"/>
  <c r="Q839" i="1" l="1"/>
  <c r="Q841" i="1"/>
  <c r="L841" i="1" s="1"/>
  <c r="L839" i="1" s="1"/>
  <c r="M119" i="1"/>
  <c r="Q119" i="1" l="1"/>
  <c r="M116" i="1"/>
  <c r="M1813" i="1"/>
  <c r="L1811" i="1"/>
  <c r="L1803" i="1" s="1"/>
  <c r="Q1813" i="1" l="1"/>
  <c r="M1811" i="1"/>
  <c r="M1803" i="1" s="1"/>
  <c r="M1704" i="1" s="1"/>
  <c r="Q116" i="1"/>
  <c r="M92" i="1"/>
  <c r="Q1811" i="1" l="1"/>
  <c r="Q92" i="1"/>
  <c r="M24" i="1"/>
  <c r="M23" i="1" s="1"/>
  <c r="Q1803" i="1"/>
  <c r="P633" i="1" l="1"/>
  <c r="P632" i="1" s="1"/>
  <c r="O633" i="1"/>
  <c r="L632" i="1"/>
  <c r="P658" i="1"/>
  <c r="P657" i="1" s="1"/>
  <c r="L657" i="1"/>
  <c r="O658" i="1"/>
  <c r="O657" i="1" s="1"/>
  <c r="Q633" i="1" l="1"/>
  <c r="Q657" i="1"/>
  <c r="P624" i="1"/>
  <c r="P24" i="1" s="1"/>
  <c r="O632" i="1"/>
  <c r="Q632" i="1" s="1"/>
  <c r="Q658" i="1"/>
  <c r="L624" i="1"/>
  <c r="L24" i="1" s="1"/>
  <c r="P2504" i="1"/>
  <c r="O2504" i="1"/>
  <c r="O2503" i="1" s="1"/>
  <c r="O2495" i="1" s="1"/>
  <c r="L2503" i="1"/>
  <c r="L2495" i="1" s="1"/>
  <c r="L1704" i="1" s="1"/>
  <c r="O624" i="1" l="1"/>
  <c r="Q624" i="1" s="1"/>
  <c r="Q2504" i="1"/>
  <c r="L23" i="1"/>
  <c r="P2503" i="1"/>
  <c r="P2495" i="1" s="1"/>
  <c r="P1704" i="1" s="1"/>
  <c r="P23" i="1" s="1"/>
  <c r="O1704" i="1"/>
  <c r="O24" i="1" l="1"/>
  <c r="Q24" i="1" s="1"/>
  <c r="Q2503" i="1"/>
  <c r="Q2495" i="1"/>
  <c r="Q1704" i="1"/>
  <c r="O23" i="1" l="1"/>
  <c r="Q23" i="1" s="1"/>
</calcChain>
</file>

<file path=xl/sharedStrings.xml><?xml version="1.0" encoding="utf-8"?>
<sst xmlns="http://schemas.openxmlformats.org/spreadsheetml/2006/main" count="10555" uniqueCount="475">
  <si>
    <t>с. Яр-Сале</t>
  </si>
  <si>
    <t>Ямальский район</t>
  </si>
  <si>
    <t>Х</t>
  </si>
  <si>
    <t>Шурышкарский район</t>
  </si>
  <si>
    <t>Тазовский район</t>
  </si>
  <si>
    <t>пос. Ханымей</t>
  </si>
  <si>
    <t>Пуровский район</t>
  </si>
  <si>
    <t>пос. Пуровск</t>
  </si>
  <si>
    <t>г. Тарко-Сале</t>
  </si>
  <si>
    <t>Приуральский район</t>
  </si>
  <si>
    <t>пгт. Харп</t>
  </si>
  <si>
    <t>Надымский район</t>
  </si>
  <si>
    <t>г. Ноябрьск</t>
  </si>
  <si>
    <t>г. Новый Уренгой</t>
  </si>
  <si>
    <t>г. Муравленко</t>
  </si>
  <si>
    <t>г. Лабытнанги</t>
  </si>
  <si>
    <t>г. Салехард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</si>
  <si>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</si>
  <si>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</si>
  <si>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</si>
  <si>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</si>
  <si>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</si>
  <si>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</si>
  <si>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</si>
  <si>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</si>
  <si>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</si>
  <si>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Ямало-Ненецкого автономного округа</t>
  </si>
  <si>
    <t>средства иных источников финансирования работ</t>
  </si>
  <si>
    <t>г. Губкинский</t>
  </si>
  <si>
    <t>пос. Пурпе</t>
  </si>
  <si>
    <t xml:space="preserve">№ п/п 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</si>
  <si>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</si>
  <si>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</si>
  <si>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постановлением Правительства</t>
  </si>
  <si>
    <t>Ассигнования, не распределенные муниципальным образованием</t>
  </si>
  <si>
    <t xml:space="preserve">УТВЕРЖДЁН </t>
  </si>
  <si>
    <t>Наименование муниципального образования (городской округ, муниципальный район)</t>
  </si>
  <si>
    <t>Общая площадь многоквартирного дома (кв. м)</t>
  </si>
  <si>
    <t>Количество зарегистрированных жителей (чел.)</t>
  </si>
  <si>
    <t>город, поселок городского типа, поселок, село, деревня, населенный пункт (г., пгт., пос., с., д., н/п)</t>
  </si>
  <si>
    <t>многоквартирный дом (№, корп.)</t>
  </si>
  <si>
    <t>г. Надым</t>
  </si>
  <si>
    <t>пгт. Пангоды</t>
  </si>
  <si>
    <t>пос. Тазовский</t>
  </si>
  <si>
    <t>с. Мужи</t>
  </si>
  <si>
    <t>Код ОКТМО муниципаль-ного образования (№)</t>
  </si>
  <si>
    <t>констру-ктив</t>
  </si>
  <si>
    <t>пос. Сывдарма</t>
  </si>
  <si>
    <t>с. Панаевск</t>
  </si>
  <si>
    <t xml:space="preserve"> руб.</t>
  </si>
  <si>
    <t>руб.</t>
  </si>
  <si>
    <t>микрорайон, проспект, улица, переулок, проезд (мкр., пр., ул., пер., проезд)</t>
  </si>
  <si>
    <t>Стоимость работ по капитальному ремонту общего имущества в многоквартирных домах (руб.)</t>
  </si>
  <si>
    <t>"Приложение № 1</t>
  </si>
  <si>
    <t>от  года № -П</t>
  </si>
  <si>
    <t>Итого по муниципальным образованиям ЯНАО 2020-2022</t>
  </si>
  <si>
    <t>Итого по муниципальным образованиям ЯНАО 2020 год</t>
  </si>
  <si>
    <t>Итого: муниципальное образование город Салехард 2020 год</t>
  </si>
  <si>
    <t>Итого: муниципальное образование город Губкинский 2020 год</t>
  </si>
  <si>
    <t>Итого: муниципальное образование город Лабытнанги 2020 год</t>
  </si>
  <si>
    <t>Итого: муниципальное образование город Муравленко 2020 год</t>
  </si>
  <si>
    <t>Итого: муниципальное образование город Новый Уренгой 2020 год</t>
  </si>
  <si>
    <t>Итого: муниципальное образование город Ноябрьск 2020 год</t>
  </si>
  <si>
    <t>Итого: муниципальное образование Надымский район 2020 год</t>
  </si>
  <si>
    <t>Итого: муниципальное образование Пуровский район 2020 год</t>
  </si>
  <si>
    <t>Итого: муниципальное образование Тазовский район 2020 год</t>
  </si>
  <si>
    <t>Итого: муниципальное образование Шурышкарский район 2020 год</t>
  </si>
  <si>
    <t>Итого: муниципальное образование Ямальский район 2020 год</t>
  </si>
  <si>
    <t>Итого по муниципальным образованиям ЯНАО 2021 год</t>
  </si>
  <si>
    <t>Итого: муниципальное образование город Салехард 2021 год</t>
  </si>
  <si>
    <t>Итого: муниципальное образование город Губкинский 2021 год</t>
  </si>
  <si>
    <t>Итого: муниципальное образование город Муравленко 2021 год</t>
  </si>
  <si>
    <t>Итого: муниципальное образование город Новый Уренгой 2021 год</t>
  </si>
  <si>
    <t>Итого: муниципальное образование город Ноябрьск 2021 год</t>
  </si>
  <si>
    <t>Итого: муниципальное образование Надымский район 2021 год</t>
  </si>
  <si>
    <t>Итого: муниципальное образование Пуровский район 2021 год</t>
  </si>
  <si>
    <t>Итого: муниципальное образование Тазовский район 2021 год</t>
  </si>
  <si>
    <t>Итого: муниципальное образование Шурышкарский район 2021 год</t>
  </si>
  <si>
    <t>Итого: муниципальное образование Ямальский район 2021 год</t>
  </si>
  <si>
    <t>Итого по муниципальным образованиям ЯНАО 2022 год</t>
  </si>
  <si>
    <t>Итого: муниципальное образование город Салехард 2022 год</t>
  </si>
  <si>
    <t>Итого: муниципальное образование город Губкинский 2022 год</t>
  </si>
  <si>
    <t>Итого: муниципальное образование город Лабытнанги 2022 год</t>
  </si>
  <si>
    <t>Итого: муниципальное образование город Муравленко 2022 год</t>
  </si>
  <si>
    <t>Итого: муниципальное образование город Новый Уренгой 2022 год</t>
  </si>
  <si>
    <t>Итого: муниципальное образование город Ноябрьск 2022 год</t>
  </si>
  <si>
    <t>Итого: муниципальное образование Надымский район 2022 год</t>
  </si>
  <si>
    <t>Итого: муниципальное образование Пуровский район 2022 год</t>
  </si>
  <si>
    <t>Итого: муниципальное образование Ямальский район 2022 год</t>
  </si>
  <si>
    <t>Итого по муниципальным образованиям ЯНАО 2019</t>
  </si>
  <si>
    <t>Всего 2019 год</t>
  </si>
  <si>
    <t>Ассигнования, распределенные в ходе исполнения окружного бюджета 2019 год</t>
  </si>
  <si>
    <t>Итого по муниципальным образованиям ЯНАО 2019 год</t>
  </si>
  <si>
    <t>Итого: муниципальное образование город Салехард 2019 год</t>
  </si>
  <si>
    <t>Итого: муниципальное образование город Губкинский 2019 год</t>
  </si>
  <si>
    <t>Итого: муниципальное образование город Лабытнанги 2019 год</t>
  </si>
  <si>
    <t>Итого: муниципальное образование город Муравленко 2019 год</t>
  </si>
  <si>
    <t>Итого: муниципальное образование город Новый Уренгой 2019 год</t>
  </si>
  <si>
    <t>Итого: муниципальное образование город Ноябрьск 2019 год</t>
  </si>
  <si>
    <t>Итого: муниципальное образование Надымский район 2019 год</t>
  </si>
  <si>
    <t>Итого: муниципальное образование Приуральский район 2019 год</t>
  </si>
  <si>
    <t>Итого: муниципальное образование Пуровский район 2019 год</t>
  </si>
  <si>
    <t>Итого: муниципальное образование Тазовский район 2019 год</t>
  </si>
  <si>
    <t>Итого: муниципальное образование Шурышкарский район 2019 год</t>
  </si>
  <si>
    <t>Итого: муниципальное образование Ямальский район 2019 год</t>
  </si>
  <si>
    <t>1 мкр.</t>
  </si>
  <si>
    <t>КИ</t>
  </si>
  <si>
    <t>итого</t>
  </si>
  <si>
    <t xml:space="preserve">Разработка проектной документации по капитальному ремонту общего имущества в многоквартирном доме
</t>
  </si>
  <si>
    <t>20</t>
  </si>
  <si>
    <t>50</t>
  </si>
  <si>
    <t>9 мкр.</t>
  </si>
  <si>
    <t xml:space="preserve">итого </t>
  </si>
  <si>
    <t>11 мкр.</t>
  </si>
  <si>
    <t>12 мкр.</t>
  </si>
  <si>
    <t>14 мкр.</t>
  </si>
  <si>
    <t>ул. 70 лет Октября</t>
  </si>
  <si>
    <t xml:space="preserve">разработка проектной документации по капитальному ремонту общего имущества в многоквартирном доме
</t>
  </si>
  <si>
    <t>проведение государственной экспертизы проекта</t>
  </si>
  <si>
    <t>ул. Губкина</t>
  </si>
  <si>
    <t>ул.Ленина</t>
  </si>
  <si>
    <t xml:space="preserve">ул. Больничная </t>
  </si>
  <si>
    <t>ул. Гагарина</t>
  </si>
  <si>
    <t>ул. Дзержинского</t>
  </si>
  <si>
    <t xml:space="preserve">ул. Первомайская </t>
  </si>
  <si>
    <t>расположенных на территории Ямало-Ненецкого автономного округа, на 2019 год (ПИРы)</t>
  </si>
  <si>
    <t>ул. Худи Сэроко</t>
  </si>
  <si>
    <t>ул. Архангельского</t>
  </si>
  <si>
    <t>мкр. Геолог</t>
  </si>
  <si>
    <t>мкр. Комсомольский</t>
  </si>
  <si>
    <t>пер. Снежный</t>
  </si>
  <si>
    <t>ул. Республики</t>
  </si>
  <si>
    <t>ул. Таёжная</t>
  </si>
  <si>
    <t>5/1</t>
  </si>
  <si>
    <t>ул. 27 Съезда КПСС</t>
  </si>
  <si>
    <t>ул. Железнодорожная</t>
  </si>
  <si>
    <t>пос. Пурпе-1</t>
  </si>
  <si>
    <t>ул. Российская</t>
  </si>
  <si>
    <t xml:space="preserve">кв. Школьный </t>
  </si>
  <si>
    <t>2 А</t>
  </si>
  <si>
    <t>кв. Северный</t>
  </si>
  <si>
    <t>ул. Высоцкого</t>
  </si>
  <si>
    <t xml:space="preserve">ул. Изыскателей </t>
  </si>
  <si>
    <t>36А</t>
  </si>
  <si>
    <t>ул. Космонавтов</t>
  </si>
  <si>
    <t>ул. Ленина</t>
  </si>
  <si>
    <t>пр. Мира</t>
  </si>
  <si>
    <t>84А</t>
  </si>
  <si>
    <t>ул. Привокзальная</t>
  </si>
  <si>
    <t>ул. Советская</t>
  </si>
  <si>
    <t>ул. Холмогорская</t>
  </si>
  <si>
    <t>6А</t>
  </si>
  <si>
    <t>ул. Зои Космодемьянской</t>
  </si>
  <si>
    <t>ул. Имени Василия Подшибякина</t>
  </si>
  <si>
    <t>ул. Почтовая</t>
  </si>
  <si>
    <t>ул. Ямальская</t>
  </si>
  <si>
    <t>17Б</t>
  </si>
  <si>
    <t>мкр. Восточный</t>
  </si>
  <si>
    <t>2/6</t>
  </si>
  <si>
    <t>5/2</t>
  </si>
  <si>
    <t xml:space="preserve">мкр. Дружба </t>
  </si>
  <si>
    <t>1/4</t>
  </si>
  <si>
    <t xml:space="preserve">мкр. Мирный </t>
  </si>
  <si>
    <t>3/2</t>
  </si>
  <si>
    <t>8/1</t>
  </si>
  <si>
    <t xml:space="preserve">мкр. Советский </t>
  </si>
  <si>
    <t>4/1</t>
  </si>
  <si>
    <t>9/3</t>
  </si>
  <si>
    <t xml:space="preserve">мкр. Юбилейный </t>
  </si>
  <si>
    <t>2/4</t>
  </si>
  <si>
    <t>4/3</t>
  </si>
  <si>
    <t>5/5</t>
  </si>
  <si>
    <t>5/7</t>
  </si>
  <si>
    <t>пр. Ленинградский</t>
  </si>
  <si>
    <t>12А</t>
  </si>
  <si>
    <t>14А</t>
  </si>
  <si>
    <t xml:space="preserve">ул. 26 Съезда КПСС  </t>
  </si>
  <si>
    <t>4Б</t>
  </si>
  <si>
    <t>8А</t>
  </si>
  <si>
    <t xml:space="preserve">ул. Геологоразведчиков </t>
  </si>
  <si>
    <t>ул. Интернациональная</t>
  </si>
  <si>
    <t>ул. Молодежная</t>
  </si>
  <si>
    <t>7А</t>
  </si>
  <si>
    <t>7В</t>
  </si>
  <si>
    <t>ул. Надымская</t>
  </si>
  <si>
    <t>ул. Сибирская</t>
  </si>
  <si>
    <t xml:space="preserve">ул. Таежная </t>
  </si>
  <si>
    <t>13А</t>
  </si>
  <si>
    <t xml:space="preserve">ул. Набережная им. Оруджева С.А. </t>
  </si>
  <si>
    <t xml:space="preserve">разработка проектной документации по капитальному ремонту общего имущества в многоквартирном доме (крыша)
</t>
  </si>
  <si>
    <t>пр-т Ленинградский</t>
  </si>
  <si>
    <t xml:space="preserve">разработка проектной документации по капитальному ремонту общего имущества в многоквартирном доме (электро,-водоснабжение)
</t>
  </si>
  <si>
    <t>20/1</t>
  </si>
  <si>
    <t xml:space="preserve">разработка проектной документации по капитальному ремонту общего имущества в многоквартирном доме (элетро,-водоснабжение)
</t>
  </si>
  <si>
    <t>ул. Полярная</t>
  </si>
  <si>
    <t xml:space="preserve">разработка проектной документации по капитальному ремонту общего имущества в многоквартирном доме (электро,-водоснабжение, крыша)
</t>
  </si>
  <si>
    <t>пос. Приозерный</t>
  </si>
  <si>
    <t>ул. ФК-2</t>
  </si>
  <si>
    <t xml:space="preserve">разработка проектной документации по капитальному ремонту общего имущества в многоквартирном доме (крыша, электроснабжение)
</t>
  </si>
  <si>
    <t>3/1</t>
  </si>
  <si>
    <t>ул. Новая</t>
  </si>
  <si>
    <t>20А</t>
  </si>
  <si>
    <t>ул. Звездная</t>
  </si>
  <si>
    <t>ул. Мира</t>
  </si>
  <si>
    <t>2/1</t>
  </si>
  <si>
    <t>ремонт фасада</t>
  </si>
  <si>
    <t>10</t>
  </si>
  <si>
    <t>услуги по строительному контролю</t>
  </si>
  <si>
    <t>ремонт крыши</t>
  </si>
  <si>
    <t>08</t>
  </si>
  <si>
    <t>ремонт внутридомовых инженерных систем электроснабжения</t>
  </si>
  <si>
    <t>01</t>
  </si>
  <si>
    <t>ремонт внутридомовых инженерных систем водоснабжения</t>
  </si>
  <si>
    <t>04</t>
  </si>
  <si>
    <t>ремонт внутридомовых инженерных систем водоотведения</t>
  </si>
  <si>
    <t>05</t>
  </si>
  <si>
    <t>27А</t>
  </si>
  <si>
    <t>ремонт фундамента многоквартирного дома</t>
  </si>
  <si>
    <t>11</t>
  </si>
  <si>
    <t>ремонт внутридомовых инженерных систем теплоснабжения</t>
  </si>
  <si>
    <t>03</t>
  </si>
  <si>
    <t>ул. Леонида Гиршгорна</t>
  </si>
  <si>
    <t>ул. Первомайская</t>
  </si>
  <si>
    <t>ул. Школьная</t>
  </si>
  <si>
    <t>25А</t>
  </si>
  <si>
    <t>ул. Комсомольская</t>
  </si>
  <si>
    <t>ул. Чубынина</t>
  </si>
  <si>
    <t>5 корп. 3</t>
  </si>
  <si>
    <t>ул. Нефтяников</t>
  </si>
  <si>
    <t>ул. Муравленко</t>
  </si>
  <si>
    <t>2А</t>
  </si>
  <si>
    <t>с. Аксарка</t>
  </si>
  <si>
    <t>ул. Зверева</t>
  </si>
  <si>
    <t>ул. М. Ямкина</t>
  </si>
  <si>
    <t>с. Белоярск</t>
  </si>
  <si>
    <t>ул. Набережная</t>
  </si>
  <si>
    <t>ул. Озёрная</t>
  </si>
  <si>
    <t>02</t>
  </si>
  <si>
    <t>27</t>
  </si>
  <si>
    <t>22/1</t>
  </si>
  <si>
    <t>ул. Белорусская</t>
  </si>
  <si>
    <t>ул. Победы</t>
  </si>
  <si>
    <t>13</t>
  </si>
  <si>
    <t>6</t>
  </si>
  <si>
    <t>1</t>
  </si>
  <si>
    <t>2</t>
  </si>
  <si>
    <t>ул. Молодёжная</t>
  </si>
  <si>
    <t>8</t>
  </si>
  <si>
    <t>27/1</t>
  </si>
  <si>
    <t>17</t>
  </si>
  <si>
    <t>ул. Тарасова</t>
  </si>
  <si>
    <t>4</t>
  </si>
  <si>
    <t>кв. Комсомольский</t>
  </si>
  <si>
    <t>1А</t>
  </si>
  <si>
    <t>10А</t>
  </si>
  <si>
    <t>ул. Труда</t>
  </si>
  <si>
    <t>4А</t>
  </si>
  <si>
    <t>Перенос вида работ "разработка проектной документации" на более поздний период</t>
  </si>
  <si>
    <t>ул. 26 Съезда КПСС</t>
  </si>
  <si>
    <t>3А</t>
  </si>
  <si>
    <t>11/1</t>
  </si>
  <si>
    <t>13/1</t>
  </si>
  <si>
    <t>8Б</t>
  </si>
  <si>
    <t>2Б</t>
  </si>
  <si>
    <t>7Б</t>
  </si>
  <si>
    <t>7Д</t>
  </si>
  <si>
    <t>5А</t>
  </si>
  <si>
    <t>ул. Юбилейная</t>
  </si>
  <si>
    <t>1В</t>
  </si>
  <si>
    <t>1Г</t>
  </si>
  <si>
    <t>2/2</t>
  </si>
  <si>
    <t>пр. Губкина</t>
  </si>
  <si>
    <t>16Б</t>
  </si>
  <si>
    <t>16Г</t>
  </si>
  <si>
    <t>16Д</t>
  </si>
  <si>
    <t>ул. Ямбургская</t>
  </si>
  <si>
    <t>отсутствие необходимости</t>
  </si>
  <si>
    <t xml:space="preserve">ул. Зверева </t>
  </si>
  <si>
    <t>06</t>
  </si>
  <si>
    <t>23/1</t>
  </si>
  <si>
    <t>1/1</t>
  </si>
  <si>
    <t>пос. Лесной</t>
  </si>
  <si>
    <t>10/13</t>
  </si>
  <si>
    <t xml:space="preserve">ул. Ямальская </t>
  </si>
  <si>
    <t>ул. Строителей</t>
  </si>
  <si>
    <t>пос. Правохеттинский</t>
  </si>
  <si>
    <t>ул. Брусничная</t>
  </si>
  <si>
    <t>ул. Газовиков</t>
  </si>
  <si>
    <t>17/1</t>
  </si>
  <si>
    <t>ул. Рыжкова</t>
  </si>
  <si>
    <t>6а</t>
  </si>
  <si>
    <t>ул. Изыскателей</t>
  </si>
  <si>
    <t>57/55</t>
  </si>
  <si>
    <t>ремонт подвальных помещений, относящихся к общему имуществу в многоквартирном доме</t>
  </si>
  <si>
    <t>Не будем включать в 2019 год</t>
  </si>
  <si>
    <t>ул. Энтузиастов</t>
  </si>
  <si>
    <t>ПИР разработан в 2016 году</t>
  </si>
  <si>
    <t>ПИРы в действующей редакции краткосрочного плана</t>
  </si>
  <si>
    <t>Всего в краткосрочном плане на 2019 год находятся 119 МКД с видом услуги "Разработка ПИР", из них включены на 2019 год 112 МКД. 7 МКД находятся в действующей редакции</t>
  </si>
  <si>
    <t>расположенных на территории Ямало-Ненецкого автономного округа, на 2020-2022 годы</t>
  </si>
  <si>
    <t>установку коллективных (общедомовых) приборов учета потребления тепловой энергии</t>
  </si>
  <si>
    <t>установку коллективных (общедомовых) приборов учета потребления горячей воды</t>
  </si>
  <si>
    <t>установку коллективных (общедомовых) приборов учета потребления холодной воды</t>
  </si>
  <si>
    <t>ул. Б. Кнунянца</t>
  </si>
  <si>
    <t>21</t>
  </si>
  <si>
    <t xml:space="preserve">проведение проверки на достоверность определения сметной стоимости капитального ремонта
</t>
  </si>
  <si>
    <t xml:space="preserve">ул. Республики </t>
  </si>
  <si>
    <t>от                            года №             -П</t>
  </si>
  <si>
    <t xml:space="preserve">ул. Почтовая </t>
  </si>
  <si>
    <t xml:space="preserve">ул.Республики </t>
  </si>
  <si>
    <t>ул. Броднева</t>
  </si>
  <si>
    <t>ул. З. Космодемьянской</t>
  </si>
  <si>
    <t>96</t>
  </si>
  <si>
    <t>1 м/р</t>
  </si>
  <si>
    <t>уд. Дзержинского</t>
  </si>
  <si>
    <t>25 А</t>
  </si>
  <si>
    <t>ул. Больничная</t>
  </si>
  <si>
    <t>Ремонт внутридомовых инженерных систем теплоснабжения</t>
  </si>
  <si>
    <t>г.Муравленко</t>
  </si>
  <si>
    <t>ул.Нефтяников</t>
  </si>
  <si>
    <t>ул.70 лет Октября</t>
  </si>
  <si>
    <t>ул.Новоселов</t>
  </si>
  <si>
    <t>м/р Восточный</t>
  </si>
  <si>
    <t>2 корп. 1</t>
  </si>
  <si>
    <t>2 корп. 6</t>
  </si>
  <si>
    <t>5 корп. 1</t>
  </si>
  <si>
    <t>5 корп. 2</t>
  </si>
  <si>
    <t>м/р Дружба</t>
  </si>
  <si>
    <t>1 корп. 4</t>
  </si>
  <si>
    <t>м/р Мирный</t>
  </si>
  <si>
    <t>3 корп. 2</t>
  </si>
  <si>
    <t>8 корп. 1</t>
  </si>
  <si>
    <t xml:space="preserve">м/р Советский </t>
  </si>
  <si>
    <t>4 корп. 1</t>
  </si>
  <si>
    <t>9 корп. 3</t>
  </si>
  <si>
    <t>м/р Юбилейный</t>
  </si>
  <si>
    <t>2 корп. 4</t>
  </si>
  <si>
    <t>4 корп. 3</t>
  </si>
  <si>
    <t>5 корп. 5</t>
  </si>
  <si>
    <t>5 корп. 7</t>
  </si>
  <si>
    <t>2 корп. 5</t>
  </si>
  <si>
    <t>3 корп. 4</t>
  </si>
  <si>
    <t>м/р Приозерный</t>
  </si>
  <si>
    <t>3</t>
  </si>
  <si>
    <t>5</t>
  </si>
  <si>
    <t>12</t>
  </si>
  <si>
    <t>3 корп. 5</t>
  </si>
  <si>
    <t>19</t>
  </si>
  <si>
    <t>2Б (общ. 1)</t>
  </si>
  <si>
    <t xml:space="preserve">ул. Интернациональная </t>
  </si>
  <si>
    <t xml:space="preserve">ул. Молодежная </t>
  </si>
  <si>
    <t>9</t>
  </si>
  <si>
    <t>6 корп. 6</t>
  </si>
  <si>
    <t>6 корп. 7</t>
  </si>
  <si>
    <t>6 корп. 9</t>
  </si>
  <si>
    <t>м/р Советский</t>
  </si>
  <si>
    <t>1 корп. 3</t>
  </si>
  <si>
    <t>2 корп. 2</t>
  </si>
  <si>
    <t>3 корп. 3</t>
  </si>
  <si>
    <t>24</t>
  </si>
  <si>
    <t>26</t>
  </si>
  <si>
    <t>37</t>
  </si>
  <si>
    <t>16</t>
  </si>
  <si>
    <t>7</t>
  </si>
  <si>
    <t>6 корп. 3</t>
  </si>
  <si>
    <t>1 корп. 2</t>
  </si>
  <si>
    <t>1 корп. 5</t>
  </si>
  <si>
    <t>1 корп. 6</t>
  </si>
  <si>
    <t>2 корп. 3</t>
  </si>
  <si>
    <t>4 корп. 2</t>
  </si>
  <si>
    <t>10Б</t>
  </si>
  <si>
    <t>28</t>
  </si>
  <si>
    <t>38</t>
  </si>
  <si>
    <t>Северная коммунальная зона</t>
  </si>
  <si>
    <t>14</t>
  </si>
  <si>
    <t xml:space="preserve">ул. Железнодорожная </t>
  </si>
  <si>
    <t>2В</t>
  </si>
  <si>
    <t>ул. Тундровая</t>
  </si>
  <si>
    <t>1Б</t>
  </si>
  <si>
    <t>36а</t>
  </si>
  <si>
    <t>84а</t>
  </si>
  <si>
    <t>36б</t>
  </si>
  <si>
    <t>38а</t>
  </si>
  <si>
    <t>76а</t>
  </si>
  <si>
    <t>76б</t>
  </si>
  <si>
    <t>10б</t>
  </si>
  <si>
    <t>ул. Городилова</t>
  </si>
  <si>
    <t>10а</t>
  </si>
  <si>
    <t>82-а</t>
  </si>
  <si>
    <t>82-в</t>
  </si>
  <si>
    <t>ул. 8 Марта</t>
  </si>
  <si>
    <t>ул. Транспортная</t>
  </si>
  <si>
    <t>ул. Шевченко</t>
  </si>
  <si>
    <t>ремонт, замена, модернизация лифтов, ремонт лифтовых шахт, машинных и блочных помещений</t>
  </si>
  <si>
    <t>ФК-2</t>
  </si>
  <si>
    <t>ул. Бульвар Стрижева</t>
  </si>
  <si>
    <t xml:space="preserve">пр. Ленинградский </t>
  </si>
  <si>
    <t xml:space="preserve">ул. Сенькина </t>
  </si>
  <si>
    <t>квартал Северный</t>
  </si>
  <si>
    <t>м/р Геолог</t>
  </si>
  <si>
    <t>Услуги по строительному контролю</t>
  </si>
  <si>
    <t>м/р Комсомольский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</si>
  <si>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</si>
  <si>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</si>
  <si>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газоснабжения</t>
  </si>
  <si>
    <t>Ремонт внутридомовых инженерных систем водоотведения</t>
  </si>
  <si>
    <t>Ремонт внутридомовых инженерных систем водоснабжения</t>
  </si>
  <si>
    <t>1 А</t>
  </si>
  <si>
    <t>м/р Ямальский</t>
  </si>
  <si>
    <t>12 А</t>
  </si>
  <si>
    <t>11 В</t>
  </si>
  <si>
    <t>пгт. Уренгой </t>
  </si>
  <si>
    <t>м/р 4</t>
  </si>
  <si>
    <t xml:space="preserve">Ремонт крыши </t>
  </si>
  <si>
    <t>4 Б</t>
  </si>
  <si>
    <t>10 А</t>
  </si>
  <si>
    <t>п. Тазовский</t>
  </si>
  <si>
    <t>Итого: муниципальное образование Тазовский район  2022 год</t>
  </si>
  <si>
    <t>3а</t>
  </si>
  <si>
    <t>с.Сеяха</t>
  </si>
  <si>
    <t>».</t>
  </si>
  <si>
    <t xml:space="preserve">«Приложение </t>
  </si>
  <si>
    <t>24А</t>
  </si>
  <si>
    <t>ул. Набережная им. Оруджева С.А.</t>
  </si>
  <si>
    <t>23</t>
  </si>
  <si>
    <t>25</t>
  </si>
  <si>
    <t>ул. Пионерская</t>
  </si>
  <si>
    <t>12/3</t>
  </si>
  <si>
    <t>10/7</t>
  </si>
  <si>
    <t>Итого: муниципальное образование Шурышкарский район 2022 год</t>
  </si>
  <si>
    <t>Ассигнования, не распределенные муниципальным образованием Ямальский район в 2022 году</t>
  </si>
  <si>
    <t>Ассигнования, не распределенные муниципальным образованием Шурышкарский район в 2022 году</t>
  </si>
  <si>
    <t>Ассигнования, не распределенные муниципальным образованием Тазовский район в 2022 году</t>
  </si>
  <si>
    <t>Ассигнования, не распределенные муниципальным образованием Пуровский район в 2022 году</t>
  </si>
  <si>
    <t>Ассигнования, не распределенные муниципальным образованием Приуральский район в 2022 году</t>
  </si>
  <si>
    <t>Ассигнования, не распределенные муниципальным образованием Надымский район в 2022 году</t>
  </si>
  <si>
    <t>Ассигнования, не распределенные муниципальным образованием город Новый Уренгой в 2022 году</t>
  </si>
  <si>
    <t>Ассигнования, не распределенные муниципальным образованием город Ноябрьск в 2022 году</t>
  </si>
  <si>
    <t>Ассигнования, не распределенные муниципальным образованием город Муравленко в 2022 году</t>
  </si>
  <si>
    <t>Ассигнования, не распределенные муниципальным образованием город Лабытнанги в 2022 году</t>
  </si>
  <si>
    <t>Ассигнования, не распределенные муниципальным образованием город Губкинский в 2022 году</t>
  </si>
  <si>
    <t>Ассигнования, не распределенные муниципальным образованием город Салехард в 2022 году</t>
  </si>
  <si>
    <t>Ассигнования, не распределенные муниципальным образованием Ямальский район в 2021 году</t>
  </si>
  <si>
    <t>Ассигнования, не распределенные муниципальным образованием Шурышкарский район в 2021 году</t>
  </si>
  <si>
    <t>Ассигнования, не распределенные муниципальным образованием Тазовский район в 2021 году</t>
  </si>
  <si>
    <t>Ассигнования, не распределенные муниципальным образованием Пуровский район в 2021 году</t>
  </si>
  <si>
    <t>Ассигнования, не распределенные муниципальным образованием Приуральский район в 2021 году</t>
  </si>
  <si>
    <t>Ассигнования, не распределенные муниципальным образованием Надымский район в 2021 году</t>
  </si>
  <si>
    <t>Ассигнования, не распределенные муниципальным образованием город Ноябрьск в 2021 году</t>
  </si>
  <si>
    <t>Ассигнования, не распределенные муниципальным образованием город Новый Уренгой в 2021 году</t>
  </si>
  <si>
    <t>Ассигнования, не распределенные муниципальным образованием город Муравленко в 2021 году</t>
  </si>
  <si>
    <t>Итого: муниципальное образование город Лабытнанги 2021 год</t>
  </si>
  <si>
    <t>Ассигнования, не распределенные муниципальным образованием  город Лабытнанги в 2021 году</t>
  </si>
  <si>
    <t>Ассигнования, не распределенные муниципальным образованием город Губкинский в 2021 году</t>
  </si>
  <si>
    <t>Ассигнования, не распределенные муниципальным образованием город Салехард в 2021 году</t>
  </si>
  <si>
    <t>Ассигнования, не распределенные муниципальным образованием Ямальский район в 2020 году</t>
  </si>
  <si>
    <t>Ассигнования, не распределенные муниципальным образованием Шурышкарский район в 2020 году</t>
  </si>
  <si>
    <t>Ассигнования, не распределенные муниципальным образованием Тазовский район в 2020 году</t>
  </si>
  <si>
    <t>Ассигнования, не распределенные муниципальным образованием Пуровский район в 2020 году</t>
  </si>
  <si>
    <t>Ассигнования, не распределенные муниципальным образованием Приуральский район в 2020 году</t>
  </si>
  <si>
    <t>Ассигнования, не распределенные муниципальным образованием Надымский район в 2020 году</t>
  </si>
  <si>
    <t>Ассигнования, не распределенные муниципальным образованием город Ноябрьск в 2020 году</t>
  </si>
  <si>
    <t>Ассигнования, не распределенные муниципальным образованием город Новый Уренгой в 2020 году</t>
  </si>
  <si>
    <t>Ассигнования, не распределенные муниципальным образованием город Муравленко в 2020 году</t>
  </si>
  <si>
    <t>Ассигнования, не распределенные муниципальным образованием город Лабытнанги в 2020 году</t>
  </si>
  <si>
    <t>Ассигнования, не распределенные муниципальным образованием город Губкинский в 2020 году</t>
  </si>
  <si>
    <t>Ассигнования, не распределенные муниципальным образованием город Салехард в 2020 году</t>
  </si>
  <si>
    <t>установка коллективных (общедомовых) приборов учета потребления тепловой энергии и узлов управления регулирования потребления этого ресурса</t>
  </si>
  <si>
    <t>установка коллективных (общедомовых) приборов учёта потребления холодной воды</t>
  </si>
  <si>
    <t>Итого: муниципальное образование: Приуральский район 2020 год</t>
  </si>
  <si>
    <t>Итого: муниципальное образование Приуральский район 2021 год</t>
  </si>
  <si>
    <t>Итого: муниципальное образование Приуральский район 2022 год</t>
  </si>
  <si>
    <t>ПРОЕКТ</t>
  </si>
  <si>
    <t>г. Ноябрьск, мкр. "Вынгапуровский"</t>
  </si>
  <si>
    <t>ул. Вануйто Константина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</si>
</sst>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_р_."/>
    <numFmt numFmtId="166" formatCode="#,##0.0"/>
    <numFmt numFmtId="167" formatCode="#,##0.000"/>
    <numFmt numFmtId="168" formatCode="#,##0.0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theme="1"/>
      <name val="PT Astra Serif"/>
      <family val="1"/>
      <charset val="204"/>
    </font>
    <font>
      <b/>
      <sz val="14"/>
      <color indexed="8"/>
      <name val="Calibri"/>
      <family val="2"/>
      <charset val="204"/>
    </font>
    <font>
      <sz val="12"/>
      <name val="PT Astra Serif"/>
      <family val="1"/>
      <charset val="204"/>
    </font>
    <font>
      <sz val="9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9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20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6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1"/>
      <name val="PT Astra Serif"/>
      <family val="1"/>
      <charset val="204"/>
    </font>
    <font>
      <sz val="36"/>
      <color theme="1"/>
      <name val="PT Astra Serif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20" fillId="0" borderId="0"/>
    <xf numFmtId="0" fontId="1" fillId="0" borderId="0"/>
    <xf numFmtId="164" fontId="1" fillId="0" borderId="0" applyFont="0" applyFill="0" applyBorder="0" applyAlignment="0" applyProtection="0"/>
    <xf numFmtId="0" fontId="29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774">
    <xf numFmtId="0" fontId="0" fillId="0" borderId="0" xfId="0"/>
    <xf numFmtId="0" fontId="3" fillId="0" borderId="0" xfId="0" applyFont="1" applyFill="1"/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0" xfId="0" applyFont="1" applyFill="1"/>
    <xf numFmtId="0" fontId="9" fillId="0" borderId="0" xfId="0" applyFont="1" applyFill="1" applyAlignment="1">
      <alignment vertical="top"/>
    </xf>
    <xf numFmtId="0" fontId="3" fillId="0" borderId="0" xfId="0" applyFont="1" applyFill="1" applyBorder="1"/>
    <xf numFmtId="0" fontId="6" fillId="0" borderId="0" xfId="0" applyFont="1" applyFill="1"/>
    <xf numFmtId="0" fontId="10" fillId="0" borderId="1" xfId="0" applyFont="1" applyFill="1" applyBorder="1" applyAlignment="1">
      <alignment vertical="top" wrapText="1"/>
    </xf>
    <xf numFmtId="0" fontId="0" fillId="0" borderId="0" xfId="0" applyFont="1" applyFill="1"/>
    <xf numFmtId="0" fontId="4" fillId="0" borderId="1" xfId="0" applyFont="1" applyFill="1" applyBorder="1" applyAlignment="1">
      <alignment vertical="top"/>
    </xf>
    <xf numFmtId="0" fontId="6" fillId="0" borderId="1" xfId="4" applyFont="1" applyFill="1" applyBorder="1" applyAlignment="1">
      <alignment horizontal="left" vertical="top" wrapText="1"/>
    </xf>
    <xf numFmtId="0" fontId="10" fillId="0" borderId="0" xfId="0" applyFont="1" applyFill="1"/>
    <xf numFmtId="0" fontId="9" fillId="0" borderId="0" xfId="0" applyFont="1" applyFill="1"/>
    <xf numFmtId="0" fontId="4" fillId="0" borderId="1" xfId="1" applyNumberFormat="1" applyFont="1" applyFill="1" applyBorder="1" applyAlignment="1">
      <alignment horizontal="center"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9" fillId="0" borderId="0" xfId="0" applyFont="1" applyFill="1" applyBorder="1"/>
    <xf numFmtId="2" fontId="9" fillId="0" borderId="0" xfId="0" applyNumberFormat="1" applyFont="1" applyFill="1" applyBorder="1"/>
    <xf numFmtId="0" fontId="9" fillId="0" borderId="0" xfId="0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0" fontId="10" fillId="0" borderId="0" xfId="0" applyFont="1" applyFill="1" applyBorder="1"/>
    <xf numFmtId="0" fontId="0" fillId="0" borderId="0" xfId="0" applyFont="1" applyFill="1" applyBorder="1"/>
    <xf numFmtId="165" fontId="0" fillId="0" borderId="0" xfId="0" applyNumberFormat="1" applyFont="1" applyFill="1" applyBorder="1"/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" fontId="6" fillId="0" borderId="0" xfId="0" applyNumberFormat="1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4" fillId="0" borderId="0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2" fontId="9" fillId="0" borderId="0" xfId="0" applyNumberFormat="1" applyFont="1" applyFill="1" applyAlignment="1">
      <alignment vertical="top"/>
    </xf>
    <xf numFmtId="49" fontId="10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top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Fill="1"/>
    <xf numFmtId="0" fontId="2" fillId="0" borderId="0" xfId="0" applyFont="1" applyFill="1" applyBorder="1"/>
    <xf numFmtId="0" fontId="2" fillId="0" borderId="0" xfId="0" applyFont="1" applyFill="1"/>
    <xf numFmtId="0" fontId="8" fillId="0" borderId="0" xfId="0" applyFont="1" applyFill="1"/>
    <xf numFmtId="0" fontId="11" fillId="0" borderId="0" xfId="0" applyFont="1" applyFill="1" applyBorder="1"/>
    <xf numFmtId="0" fontId="11" fillId="0" borderId="0" xfId="0" applyFont="1" applyFill="1"/>
    <xf numFmtId="0" fontId="13" fillId="0" borderId="0" xfId="0" applyFont="1" applyFill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5" fillId="0" borderId="0" xfId="0" applyFont="1" applyFill="1" applyBorder="1"/>
    <xf numFmtId="4" fontId="5" fillId="0" borderId="0" xfId="0" applyNumberFormat="1" applyFont="1" applyFill="1" applyBorder="1"/>
    <xf numFmtId="0" fontId="5" fillId="0" borderId="0" xfId="0" applyFont="1" applyFill="1"/>
    <xf numFmtId="0" fontId="4" fillId="0" borderId="1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/>
    </xf>
    <xf numFmtId="49" fontId="10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/>
    </xf>
    <xf numFmtId="0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4" xfId="1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/>
    </xf>
    <xf numFmtId="0" fontId="6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4" fillId="0" borderId="0" xfId="0" applyNumberFormat="1" applyFont="1" applyFill="1" applyAlignment="1">
      <alignment wrapText="1"/>
    </xf>
    <xf numFmtId="4" fontId="18" fillId="0" borderId="0" xfId="0" applyNumberFormat="1" applyFont="1" applyFill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8" fillId="0" borderId="0" xfId="0" applyNumberFormat="1" applyFont="1" applyFill="1" applyAlignment="1">
      <alignment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/>
    </xf>
    <xf numFmtId="4" fontId="6" fillId="0" borderId="4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right" vertical="top"/>
    </xf>
    <xf numFmtId="4" fontId="10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vertical="top"/>
    </xf>
    <xf numFmtId="4" fontId="19" fillId="0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wrapText="1"/>
    </xf>
    <xf numFmtId="3" fontId="18" fillId="0" borderId="0" xfId="0" applyNumberFormat="1" applyFont="1" applyFill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2" fontId="9" fillId="2" borderId="0" xfId="0" applyNumberFormat="1" applyFont="1" applyFill="1" applyBorder="1"/>
    <xf numFmtId="0" fontId="7" fillId="2" borderId="0" xfId="0" applyFont="1" applyFill="1"/>
    <xf numFmtId="0" fontId="0" fillId="2" borderId="0" xfId="0" applyFill="1"/>
    <xf numFmtId="0" fontId="4" fillId="0" borderId="5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4" fontId="10" fillId="0" borderId="1" xfId="3" applyNumberFormat="1" applyFont="1" applyFill="1" applyBorder="1" applyAlignment="1">
      <alignment horizontal="right" vertical="center"/>
    </xf>
    <xf numFmtId="2" fontId="9" fillId="3" borderId="0" xfId="0" applyNumberFormat="1" applyFont="1" applyFill="1" applyBorder="1"/>
    <xf numFmtId="0" fontId="11" fillId="3" borderId="0" xfId="0" applyFont="1" applyFill="1" applyBorder="1"/>
    <xf numFmtId="0" fontId="11" fillId="3" borderId="0" xfId="0" applyFont="1" applyFill="1"/>
    <xf numFmtId="0" fontId="10" fillId="3" borderId="0" xfId="0" applyFont="1" applyFill="1" applyBorder="1" applyAlignment="1">
      <alignment vertical="top"/>
    </xf>
    <xf numFmtId="2" fontId="9" fillId="3" borderId="0" xfId="0" applyNumberFormat="1" applyFont="1" applyFill="1" applyBorder="1" applyAlignment="1">
      <alignment vertical="top"/>
    </xf>
    <xf numFmtId="0" fontId="10" fillId="3" borderId="0" xfId="0" applyFont="1" applyFill="1" applyAlignment="1">
      <alignment vertical="top"/>
    </xf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Border="1" applyAlignment="1">
      <alignment horizontal="center" vertical="center"/>
    </xf>
    <xf numFmtId="2" fontId="9" fillId="4" borderId="0" xfId="0" applyNumberFormat="1" applyFont="1" applyFill="1" applyBorder="1"/>
    <xf numFmtId="0" fontId="7" fillId="5" borderId="0" xfId="0" applyFont="1" applyFill="1" applyBorder="1"/>
    <xf numFmtId="2" fontId="9" fillId="5" borderId="0" xfId="0" applyNumberFormat="1" applyFont="1" applyFill="1" applyBorder="1"/>
    <xf numFmtId="0" fontId="7" fillId="5" borderId="0" xfId="0" applyFont="1" applyFill="1"/>
    <xf numFmtId="0" fontId="0" fillId="4" borderId="0" xfId="0" applyFill="1"/>
    <xf numFmtId="0" fontId="2" fillId="4" borderId="0" xfId="0" applyFont="1" applyFill="1" applyBorder="1"/>
    <xf numFmtId="0" fontId="2" fillId="4" borderId="0" xfId="0" applyFont="1" applyFill="1"/>
    <xf numFmtId="0" fontId="0" fillId="4" borderId="0" xfId="0" applyFill="1" applyBorder="1"/>
    <xf numFmtId="0" fontId="6" fillId="4" borderId="0" xfId="0" applyFont="1" applyFill="1" applyBorder="1"/>
    <xf numFmtId="4" fontId="10" fillId="4" borderId="0" xfId="0" applyNumberFormat="1" applyFont="1" applyFill="1" applyBorder="1" applyAlignment="1">
      <alignment horizontal="center" vertical="center"/>
    </xf>
    <xf numFmtId="4" fontId="10" fillId="4" borderId="0" xfId="0" applyNumberFormat="1" applyFont="1" applyFill="1" applyBorder="1" applyAlignment="1">
      <alignment horizontal="center" vertical="top"/>
    </xf>
    <xf numFmtId="4" fontId="6" fillId="4" borderId="0" xfId="0" applyNumberFormat="1" applyFont="1" applyFill="1" applyBorder="1"/>
    <xf numFmtId="0" fontId="6" fillId="4" borderId="0" xfId="0" applyFont="1" applyFill="1"/>
    <xf numFmtId="0" fontId="3" fillId="6" borderId="0" xfId="0" applyFont="1" applyFill="1" applyBorder="1"/>
    <xf numFmtId="4" fontId="10" fillId="6" borderId="0" xfId="0" applyNumberFormat="1" applyFont="1" applyFill="1" applyBorder="1" applyAlignment="1">
      <alignment horizontal="center" vertical="center"/>
    </xf>
    <xf numFmtId="4" fontId="10" fillId="6" borderId="0" xfId="0" applyNumberFormat="1" applyFont="1" applyFill="1" applyBorder="1" applyAlignment="1">
      <alignment horizontal="center" vertical="top"/>
    </xf>
    <xf numFmtId="0" fontId="3" fillId="6" borderId="0" xfId="0" applyFont="1" applyFill="1"/>
    <xf numFmtId="0" fontId="7" fillId="6" borderId="0" xfId="0" applyFont="1" applyFill="1" applyBorder="1"/>
    <xf numFmtId="0" fontId="0" fillId="6" borderId="0" xfId="0" applyFill="1"/>
    <xf numFmtId="2" fontId="9" fillId="6" borderId="0" xfId="0" applyNumberFormat="1" applyFont="1" applyFill="1" applyBorder="1"/>
    <xf numFmtId="0" fontId="7" fillId="6" borderId="0" xfId="0" applyFont="1" applyFill="1"/>
    <xf numFmtId="0" fontId="0" fillId="6" borderId="0" xfId="0" applyFont="1" applyFill="1" applyBorder="1"/>
    <xf numFmtId="165" fontId="0" fillId="6" borderId="0" xfId="0" applyNumberFormat="1" applyFont="1" applyFill="1" applyBorder="1"/>
    <xf numFmtId="0" fontId="0" fillId="6" borderId="0" xfId="0" applyFont="1" applyFill="1"/>
    <xf numFmtId="0" fontId="6" fillId="6" borderId="0" xfId="0" applyFont="1" applyFill="1" applyBorder="1"/>
    <xf numFmtId="0" fontId="6" fillId="6" borderId="0" xfId="0" applyFont="1" applyFill="1"/>
    <xf numFmtId="0" fontId="5" fillId="6" borderId="0" xfId="0" applyFont="1" applyFill="1" applyBorder="1"/>
    <xf numFmtId="4" fontId="5" fillId="6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/>
    <xf numFmtId="4" fontId="6" fillId="6" borderId="0" xfId="0" applyNumberFormat="1" applyFont="1" applyFill="1" applyBorder="1"/>
    <xf numFmtId="4" fontId="5" fillId="6" borderId="0" xfId="0" applyNumberFormat="1" applyFont="1" applyFill="1" applyBorder="1"/>
    <xf numFmtId="0" fontId="0" fillId="6" borderId="0" xfId="0" applyFill="1" applyBorder="1"/>
    <xf numFmtId="0" fontId="2" fillId="6" borderId="0" xfId="0" applyFont="1" applyFill="1" applyBorder="1"/>
    <xf numFmtId="0" fontId="2" fillId="6" borderId="0" xfId="0" applyFont="1" applyFill="1"/>
    <xf numFmtId="0" fontId="3" fillId="6" borderId="0" xfId="0" applyFont="1" applyFill="1" applyBorder="1" applyAlignment="1">
      <alignment horizontal="center" vertical="center"/>
    </xf>
    <xf numFmtId="0" fontId="10" fillId="6" borderId="0" xfId="0" applyFont="1" applyFill="1" applyBorder="1"/>
    <xf numFmtId="0" fontId="10" fillId="6" borderId="0" xfId="0" applyFont="1" applyFill="1"/>
    <xf numFmtId="4" fontId="10" fillId="0" borderId="1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/>
    <xf numFmtId="0" fontId="6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left" vertical="top"/>
    </xf>
    <xf numFmtId="4" fontId="19" fillId="0" borderId="0" xfId="0" applyNumberFormat="1" applyFont="1" applyFill="1" applyAlignment="1">
      <alignment vertical="top" wrapText="1"/>
    </xf>
    <xf numFmtId="3" fontId="6" fillId="7" borderId="1" xfId="0" applyNumberFormat="1" applyFont="1" applyFill="1" applyBorder="1" applyAlignment="1">
      <alignment horizontal="center" vertical="top" wrapText="1"/>
    </xf>
    <xf numFmtId="4" fontId="6" fillId="7" borderId="1" xfId="0" applyNumberFormat="1" applyFont="1" applyFill="1" applyBorder="1" applyAlignment="1">
      <alignment horizontal="right" vertical="top" wrapText="1"/>
    </xf>
    <xf numFmtId="0" fontId="6" fillId="7" borderId="1" xfId="0" applyFont="1" applyFill="1" applyBorder="1" applyAlignment="1">
      <alignment vertical="top" wrapText="1"/>
    </xf>
    <xf numFmtId="4" fontId="4" fillId="7" borderId="1" xfId="0" applyNumberFormat="1" applyFont="1" applyFill="1" applyBorder="1" applyAlignment="1">
      <alignment vertical="center"/>
    </xf>
    <xf numFmtId="0" fontId="0" fillId="7" borderId="0" xfId="0" applyFont="1" applyFill="1"/>
    <xf numFmtId="49" fontId="6" fillId="7" borderId="1" xfId="0" applyNumberFormat="1" applyFont="1" applyFill="1" applyBorder="1" applyAlignment="1">
      <alignment horizontal="center" vertical="top" wrapText="1"/>
    </xf>
    <xf numFmtId="0" fontId="0" fillId="7" borderId="0" xfId="0" applyFill="1"/>
    <xf numFmtId="0" fontId="4" fillId="7" borderId="1" xfId="0" applyFont="1" applyFill="1" applyBorder="1" applyAlignment="1">
      <alignment horizontal="left" vertical="top" wrapText="1"/>
    </xf>
    <xf numFmtId="49" fontId="4" fillId="7" borderId="1" xfId="1" applyNumberFormat="1" applyFont="1" applyFill="1" applyBorder="1" applyAlignment="1">
      <alignment horizontal="center" vertical="top" wrapText="1"/>
    </xf>
    <xf numFmtId="0" fontId="7" fillId="7" borderId="0" xfId="0" applyFont="1" applyFill="1"/>
    <xf numFmtId="0" fontId="10" fillId="7" borderId="1" xfId="0" applyFont="1" applyFill="1" applyBorder="1" applyAlignment="1">
      <alignment horizontal="left" vertical="top" wrapText="1"/>
    </xf>
    <xf numFmtId="49" fontId="10" fillId="7" borderId="1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0" fillId="8" borderId="2" xfId="0" applyNumberFormat="1" applyFont="1" applyFill="1" applyBorder="1" applyAlignment="1">
      <alignment horizontal="center" vertical="top"/>
    </xf>
    <xf numFmtId="0" fontId="6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left" vertical="top" wrapText="1"/>
    </xf>
    <xf numFmtId="3" fontId="4" fillId="8" borderId="1" xfId="0" applyNumberFormat="1" applyFont="1" applyFill="1" applyBorder="1" applyAlignment="1">
      <alignment horizontal="center" vertical="top" wrapText="1"/>
    </xf>
    <xf numFmtId="0" fontId="4" fillId="8" borderId="1" xfId="0" applyNumberFormat="1" applyFont="1" applyFill="1" applyBorder="1" applyAlignment="1">
      <alignment horizontal="center" vertical="top" wrapText="1"/>
    </xf>
    <xf numFmtId="4" fontId="4" fillId="8" borderId="1" xfId="0" applyNumberFormat="1" applyFont="1" applyFill="1" applyBorder="1" applyAlignment="1">
      <alignment horizontal="right" vertical="top" wrapText="1"/>
    </xf>
    <xf numFmtId="3" fontId="6" fillId="8" borderId="1" xfId="0" applyNumberFormat="1" applyFont="1" applyFill="1" applyBorder="1" applyAlignment="1">
      <alignment horizontal="center" vertical="top" wrapText="1"/>
    </xf>
    <xf numFmtId="49" fontId="4" fillId="8" borderId="1" xfId="1" applyNumberFormat="1" applyFont="1" applyFill="1" applyBorder="1" applyAlignment="1">
      <alignment horizontal="center" vertical="top" wrapText="1"/>
    </xf>
    <xf numFmtId="4" fontId="4" fillId="8" borderId="1" xfId="0" applyNumberFormat="1" applyFont="1" applyFill="1" applyBorder="1" applyAlignment="1">
      <alignment horizontal="right" vertical="center"/>
    </xf>
    <xf numFmtId="4" fontId="4" fillId="8" borderId="1" xfId="1" applyNumberFormat="1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left" vertical="top"/>
    </xf>
    <xf numFmtId="49" fontId="10" fillId="8" borderId="1" xfId="0" applyNumberFormat="1" applyFont="1" applyFill="1" applyBorder="1" applyAlignment="1">
      <alignment horizontal="center" vertical="top" wrapText="1"/>
    </xf>
    <xf numFmtId="4" fontId="6" fillId="8" borderId="1" xfId="0" applyNumberFormat="1" applyFont="1" applyFill="1" applyBorder="1" applyAlignment="1">
      <alignment horizontal="right" vertical="top"/>
    </xf>
    <xf numFmtId="49" fontId="6" fillId="8" borderId="4" xfId="0" applyNumberFormat="1" applyFont="1" applyFill="1" applyBorder="1" applyAlignment="1">
      <alignment horizontal="center" vertical="top" wrapText="1"/>
    </xf>
    <xf numFmtId="4" fontId="4" fillId="8" borderId="1" xfId="0" applyNumberFormat="1" applyFont="1" applyFill="1" applyBorder="1" applyAlignment="1">
      <alignment horizontal="right" vertical="center" wrapText="1"/>
    </xf>
    <xf numFmtId="4" fontId="6" fillId="8" borderId="1" xfId="0" applyNumberFormat="1" applyFont="1" applyFill="1" applyBorder="1" applyAlignment="1">
      <alignment vertical="center" wrapText="1"/>
    </xf>
    <xf numFmtId="4" fontId="4" fillId="8" borderId="1" xfId="0" applyNumberFormat="1" applyFont="1" applyFill="1" applyBorder="1" applyAlignment="1">
      <alignment vertical="center"/>
    </xf>
    <xf numFmtId="0" fontId="6" fillId="8" borderId="1" xfId="0" applyFont="1" applyFill="1" applyBorder="1" applyAlignment="1">
      <alignment vertical="top" wrapText="1"/>
    </xf>
    <xf numFmtId="3" fontId="6" fillId="8" borderId="1" xfId="0" applyNumberFormat="1" applyFont="1" applyFill="1" applyBorder="1" applyAlignment="1">
      <alignment horizontal="center" vertical="top"/>
    </xf>
    <xf numFmtId="49" fontId="6" fillId="8" borderId="1" xfId="0" applyNumberFormat="1" applyFont="1" applyFill="1" applyBorder="1" applyAlignment="1">
      <alignment horizontal="center" vertical="top" wrapText="1"/>
    </xf>
    <xf numFmtId="4" fontId="6" fillId="8" borderId="1" xfId="0" applyNumberFormat="1" applyFont="1" applyFill="1" applyBorder="1" applyAlignment="1">
      <alignment horizontal="right" vertical="top" wrapText="1"/>
    </xf>
    <xf numFmtId="0" fontId="6" fillId="8" borderId="1" xfId="0" applyFont="1" applyFill="1" applyBorder="1" applyAlignment="1">
      <alignment horizontal="center" vertical="top" wrapText="1"/>
    </xf>
    <xf numFmtId="4" fontId="6" fillId="7" borderId="1" xfId="0" applyNumberFormat="1" applyFont="1" applyFill="1" applyBorder="1" applyAlignment="1">
      <alignment vertical="center"/>
    </xf>
    <xf numFmtId="49" fontId="10" fillId="8" borderId="4" xfId="0" applyNumberFormat="1" applyFont="1" applyFill="1" applyBorder="1" applyAlignment="1">
      <alignment horizontal="center" vertical="top"/>
    </xf>
    <xf numFmtId="0" fontId="3" fillId="7" borderId="0" xfId="0" applyFont="1" applyFill="1"/>
    <xf numFmtId="0" fontId="15" fillId="7" borderId="0" xfId="0" applyFont="1" applyFill="1"/>
    <xf numFmtId="0" fontId="9" fillId="7" borderId="0" xfId="0" applyFont="1" applyFill="1"/>
    <xf numFmtId="0" fontId="2" fillId="7" borderId="0" xfId="0" applyFont="1" applyFill="1"/>
    <xf numFmtId="49" fontId="6" fillId="7" borderId="4" xfId="0" applyNumberFormat="1" applyFont="1" applyFill="1" applyBorder="1" applyAlignment="1">
      <alignment horizontal="center" vertical="top" wrapText="1"/>
    </xf>
    <xf numFmtId="49" fontId="4" fillId="7" borderId="4" xfId="1" applyNumberFormat="1" applyFont="1" applyFill="1" applyBorder="1" applyAlignment="1">
      <alignment horizontal="center" vertical="top" wrapText="1"/>
    </xf>
    <xf numFmtId="49" fontId="6" fillId="7" borderId="1" xfId="0" applyNumberFormat="1" applyFont="1" applyFill="1" applyBorder="1" applyAlignment="1">
      <alignment horizontal="left" vertical="top" wrapText="1"/>
    </xf>
    <xf numFmtId="4" fontId="6" fillId="7" borderId="1" xfId="0" applyNumberFormat="1" applyFont="1" applyFill="1" applyBorder="1" applyAlignment="1">
      <alignment vertical="top"/>
    </xf>
    <xf numFmtId="3" fontId="6" fillId="7" borderId="1" xfId="0" applyNumberFormat="1" applyFont="1" applyFill="1" applyBorder="1" applyAlignment="1">
      <alignment horizontal="center" vertical="top"/>
    </xf>
    <xf numFmtId="0" fontId="9" fillId="7" borderId="0" xfId="0" applyFont="1" applyFill="1" applyAlignment="1">
      <alignment vertical="top"/>
    </xf>
    <xf numFmtId="0" fontId="11" fillId="7" borderId="0" xfId="0" applyFont="1" applyFill="1"/>
    <xf numFmtId="0" fontId="10" fillId="7" borderId="0" xfId="0" applyFont="1" applyFill="1"/>
    <xf numFmtId="0" fontId="10" fillId="7" borderId="0" xfId="0" applyFont="1" applyFill="1" applyAlignment="1">
      <alignment vertical="top"/>
    </xf>
    <xf numFmtId="0" fontId="4" fillId="7" borderId="0" xfId="0" applyFont="1" applyFill="1" applyBorder="1"/>
    <xf numFmtId="0" fontId="13" fillId="7" borderId="0" xfId="0" applyFont="1" applyFill="1"/>
    <xf numFmtId="4" fontId="13" fillId="7" borderId="0" xfId="0" applyNumberFormat="1" applyFont="1" applyFill="1"/>
    <xf numFmtId="0" fontId="6" fillId="7" borderId="0" xfId="0" applyFont="1" applyFill="1"/>
    <xf numFmtId="0" fontId="5" fillId="7" borderId="0" xfId="0" applyFont="1" applyFill="1"/>
    <xf numFmtId="0" fontId="3" fillId="7" borderId="1" xfId="0" applyFont="1" applyFill="1" applyBorder="1"/>
    <xf numFmtId="0" fontId="4" fillId="8" borderId="1" xfId="0" applyFont="1" applyFill="1" applyBorder="1" applyAlignment="1">
      <alignment horizontal="center" vertical="top"/>
    </xf>
    <xf numFmtId="3" fontId="4" fillId="8" borderId="1" xfId="0" applyNumberFormat="1" applyFont="1" applyFill="1" applyBorder="1" applyAlignment="1">
      <alignment horizontal="center" vertical="top"/>
    </xf>
    <xf numFmtId="4" fontId="4" fillId="8" borderId="1" xfId="1" applyNumberFormat="1" applyFont="1" applyFill="1" applyBorder="1" applyAlignment="1">
      <alignment horizontal="right" vertical="center" wrapText="1"/>
    </xf>
    <xf numFmtId="4" fontId="4" fillId="8" borderId="1" xfId="0" applyNumberFormat="1" applyFont="1" applyFill="1" applyBorder="1" applyAlignment="1">
      <alignment horizontal="right" vertical="top"/>
    </xf>
    <xf numFmtId="4" fontId="6" fillId="8" borderId="1" xfId="0" applyNumberFormat="1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horizontal="center" vertical="top" wrapText="1"/>
    </xf>
    <xf numFmtId="4" fontId="10" fillId="8" borderId="1" xfId="0" applyNumberFormat="1" applyFont="1" applyFill="1" applyBorder="1" applyAlignment="1">
      <alignment horizontal="right" vertical="center"/>
    </xf>
    <xf numFmtId="0" fontId="6" fillId="8" borderId="2" xfId="0" applyFont="1" applyFill="1" applyBorder="1" applyAlignment="1">
      <alignment horizontal="center" vertical="top" wrapText="1"/>
    </xf>
    <xf numFmtId="1" fontId="6" fillId="8" borderId="1" xfId="0" applyNumberFormat="1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4" fontId="0" fillId="8" borderId="1" xfId="0" applyNumberFormat="1" applyFill="1" applyBorder="1" applyAlignment="1">
      <alignment vertical="top"/>
    </xf>
    <xf numFmtId="0" fontId="6" fillId="7" borderId="1" xfId="0" applyFont="1" applyFill="1" applyBorder="1" applyAlignment="1">
      <alignment horizontal="center" vertical="top" wrapText="1"/>
    </xf>
    <xf numFmtId="0" fontId="6" fillId="8" borderId="1" xfId="0" applyNumberFormat="1" applyFont="1" applyFill="1" applyBorder="1" applyAlignment="1">
      <alignment horizontal="center" vertical="top"/>
    </xf>
    <xf numFmtId="4" fontId="6" fillId="8" borderId="1" xfId="0" applyNumberFormat="1" applyFont="1" applyFill="1" applyBorder="1" applyAlignment="1">
      <alignment horizontal="right" vertical="center"/>
    </xf>
    <xf numFmtId="0" fontId="6" fillId="8" borderId="1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/>
    </xf>
    <xf numFmtId="0" fontId="6" fillId="7" borderId="4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center" vertical="top"/>
    </xf>
    <xf numFmtId="49" fontId="4" fillId="7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top" wrapText="1"/>
    </xf>
    <xf numFmtId="3" fontId="10" fillId="8" borderId="1" xfId="0" applyNumberFormat="1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left" vertical="top"/>
    </xf>
    <xf numFmtId="3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top"/>
    </xf>
    <xf numFmtId="0" fontId="6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 wrapText="1"/>
    </xf>
    <xf numFmtId="49" fontId="6" fillId="8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top" wrapText="1"/>
    </xf>
    <xf numFmtId="0" fontId="6" fillId="9" borderId="1" xfId="0" applyFont="1" applyFill="1" applyBorder="1" applyAlignment="1">
      <alignment horizontal="left" vertical="top" wrapText="1"/>
    </xf>
    <xf numFmtId="49" fontId="6" fillId="9" borderId="1" xfId="0" applyNumberFormat="1" applyFont="1" applyFill="1" applyBorder="1" applyAlignment="1">
      <alignment horizontal="center" vertical="top" wrapText="1"/>
    </xf>
    <xf numFmtId="4" fontId="6" fillId="9" borderId="1" xfId="0" applyNumberFormat="1" applyFont="1" applyFill="1" applyBorder="1" applyAlignment="1">
      <alignment horizontal="center" vertical="top" wrapText="1"/>
    </xf>
    <xf numFmtId="3" fontId="6" fillId="9" borderId="1" xfId="0" applyNumberFormat="1" applyFont="1" applyFill="1" applyBorder="1" applyAlignment="1">
      <alignment horizontal="center" vertical="top" wrapText="1"/>
    </xf>
    <xf numFmtId="0" fontId="10" fillId="9" borderId="1" xfId="0" applyFont="1" applyFill="1" applyBorder="1" applyAlignment="1">
      <alignment vertical="top" wrapText="1"/>
    </xf>
    <xf numFmtId="3" fontId="10" fillId="9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6" fillId="9" borderId="1" xfId="0" applyFont="1" applyFill="1" applyBorder="1" applyAlignment="1">
      <alignment horizontal="left" vertical="top"/>
    </xf>
    <xf numFmtId="3" fontId="6" fillId="9" borderId="1" xfId="0" applyNumberFormat="1" applyFont="1" applyFill="1" applyBorder="1" applyAlignment="1">
      <alignment horizontal="center" vertical="center"/>
    </xf>
    <xf numFmtId="0" fontId="0" fillId="8" borderId="0" xfId="0" applyFill="1"/>
    <xf numFmtId="0" fontId="23" fillId="5" borderId="0" xfId="0" applyFont="1" applyFill="1"/>
    <xf numFmtId="0" fontId="9" fillId="5" borderId="0" xfId="0" applyFont="1" applyFill="1"/>
    <xf numFmtId="0" fontId="25" fillId="5" borderId="0" xfId="0" applyFont="1" applyFill="1"/>
    <xf numFmtId="0" fontId="13" fillId="5" borderId="0" xfId="0" applyFont="1" applyFill="1"/>
    <xf numFmtId="0" fontId="12" fillId="5" borderId="0" xfId="0" applyFont="1" applyFill="1"/>
    <xf numFmtId="0" fontId="0" fillId="5" borderId="0" xfId="0" applyFill="1"/>
    <xf numFmtId="0" fontId="26" fillId="0" borderId="1" xfId="5" applyFont="1" applyFill="1" applyBorder="1" applyAlignment="1">
      <alignment horizontal="center" vertical="top" wrapText="1"/>
    </xf>
    <xf numFmtId="0" fontId="24" fillId="0" borderId="1" xfId="5" applyNumberFormat="1" applyFont="1" applyFill="1" applyBorder="1" applyAlignment="1">
      <alignment horizontal="center" vertical="top"/>
    </xf>
    <xf numFmtId="0" fontId="24" fillId="0" borderId="1" xfId="5" applyFont="1" applyFill="1" applyBorder="1" applyAlignment="1">
      <alignment horizontal="left" vertical="top"/>
    </xf>
    <xf numFmtId="3" fontId="24" fillId="0" borderId="1" xfId="5" applyNumberFormat="1" applyFont="1" applyFill="1" applyBorder="1" applyAlignment="1">
      <alignment horizontal="center" vertical="top"/>
    </xf>
    <xf numFmtId="0" fontId="24" fillId="0" borderId="1" xfId="5" applyFont="1" applyFill="1" applyBorder="1" applyAlignment="1">
      <alignment horizontal="center" vertical="top"/>
    </xf>
    <xf numFmtId="49" fontId="24" fillId="0" borderId="1" xfId="8" applyNumberFormat="1" applyFont="1" applyFill="1" applyBorder="1" applyAlignment="1">
      <alignment horizontal="center" vertical="top" wrapText="1"/>
    </xf>
    <xf numFmtId="0" fontId="27" fillId="0" borderId="1" xfId="5" applyFont="1" applyFill="1" applyBorder="1" applyAlignment="1">
      <alignment horizontal="left" vertical="top" wrapText="1"/>
    </xf>
    <xf numFmtId="0" fontId="24" fillId="0" borderId="6" xfId="5" applyFont="1" applyFill="1" applyBorder="1" applyAlignment="1">
      <alignment horizontal="left" vertical="top"/>
    </xf>
    <xf numFmtId="3" fontId="24" fillId="0" borderId="6" xfId="5" applyNumberFormat="1" applyFont="1" applyFill="1" applyBorder="1" applyAlignment="1">
      <alignment horizontal="center" vertical="top"/>
    </xf>
    <xf numFmtId="0" fontId="24" fillId="0" borderId="6" xfId="5" applyNumberFormat="1" applyFont="1" applyFill="1" applyBorder="1" applyAlignment="1">
      <alignment horizontal="center" vertical="top"/>
    </xf>
    <xf numFmtId="2" fontId="24" fillId="0" borderId="1" xfId="5" applyNumberFormat="1" applyFont="1" applyFill="1" applyBorder="1" applyAlignment="1">
      <alignment horizontal="right" vertical="top"/>
    </xf>
    <xf numFmtId="0" fontId="24" fillId="0" borderId="1" xfId="2" applyNumberFormat="1" applyFont="1" applyFill="1" applyBorder="1" applyAlignment="1">
      <alignment horizontal="center" vertical="top"/>
    </xf>
    <xf numFmtId="0" fontId="24" fillId="0" borderId="1" xfId="2" applyFont="1" applyFill="1" applyBorder="1" applyAlignment="1">
      <alignment horizontal="left" vertical="top"/>
    </xf>
    <xf numFmtId="3" fontId="24" fillId="0" borderId="1" xfId="2" applyNumberFormat="1" applyFont="1" applyFill="1" applyBorder="1" applyAlignment="1">
      <alignment horizontal="center" vertical="top"/>
    </xf>
    <xf numFmtId="0" fontId="24" fillId="0" borderId="1" xfId="2" applyFont="1" applyFill="1" applyBorder="1" applyAlignment="1">
      <alignment horizontal="center" vertical="top"/>
    </xf>
    <xf numFmtId="4" fontId="24" fillId="0" borderId="1" xfId="2" applyNumberFormat="1" applyFont="1" applyFill="1" applyBorder="1" applyAlignment="1">
      <alignment horizontal="right" vertical="top"/>
    </xf>
    <xf numFmtId="0" fontId="24" fillId="0" borderId="4" xfId="2" applyNumberFormat="1" applyFont="1" applyFill="1" applyBorder="1" applyAlignment="1">
      <alignment horizontal="center" vertical="top"/>
    </xf>
    <xf numFmtId="2" fontId="24" fillId="0" borderId="1" xfId="2" applyNumberFormat="1" applyFont="1" applyFill="1" applyBorder="1" applyAlignment="1">
      <alignment horizontal="right" vertical="top"/>
    </xf>
    <xf numFmtId="49" fontId="28" fillId="0" borderId="1" xfId="2" applyNumberFormat="1" applyFont="1" applyFill="1" applyBorder="1" applyAlignment="1">
      <alignment horizontal="center" vertical="top"/>
    </xf>
    <xf numFmtId="0" fontId="24" fillId="0" borderId="5" xfId="2" applyNumberFormat="1" applyFont="1" applyFill="1" applyBorder="1" applyAlignment="1">
      <alignment horizontal="center" vertical="top"/>
    </xf>
    <xf numFmtId="0" fontId="24" fillId="0" borderId="5" xfId="2" applyFont="1" applyFill="1" applyBorder="1" applyAlignment="1">
      <alignment horizontal="left" vertical="top"/>
    </xf>
    <xf numFmtId="3" fontId="24" fillId="0" borderId="5" xfId="2" applyNumberFormat="1" applyFont="1" applyFill="1" applyBorder="1" applyAlignment="1">
      <alignment horizontal="center" vertical="top"/>
    </xf>
    <xf numFmtId="4" fontId="24" fillId="0" borderId="5" xfId="2" applyNumberFormat="1" applyFont="1" applyFill="1" applyBorder="1" applyAlignment="1">
      <alignment horizontal="right" vertical="top"/>
    </xf>
    <xf numFmtId="0" fontId="30" fillId="0" borderId="1" xfId="2" applyFont="1" applyFill="1" applyBorder="1" applyAlignment="1">
      <alignment vertical="top"/>
    </xf>
    <xf numFmtId="0" fontId="26" fillId="0" borderId="1" xfId="2" applyFont="1" applyFill="1" applyBorder="1" applyAlignment="1">
      <alignment horizontal="center" vertical="top" wrapText="1"/>
    </xf>
    <xf numFmtId="0" fontId="26" fillId="0" borderId="1" xfId="2" applyNumberFormat="1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left" vertical="top" wrapText="1"/>
    </xf>
    <xf numFmtId="3" fontId="28" fillId="0" borderId="1" xfId="0" applyNumberFormat="1" applyFont="1" applyFill="1" applyBorder="1" applyAlignment="1">
      <alignment horizontal="center" vertical="top" wrapText="1"/>
    </xf>
    <xf numFmtId="0" fontId="28" fillId="0" borderId="1" xfId="0" applyNumberFormat="1" applyFont="1" applyFill="1" applyBorder="1" applyAlignment="1">
      <alignment horizontal="center" vertical="top" wrapText="1"/>
    </xf>
    <xf numFmtId="4" fontId="28" fillId="0" borderId="1" xfId="0" applyNumberFormat="1" applyFont="1" applyFill="1" applyBorder="1" applyAlignment="1">
      <alignment horizontal="right" vertical="top" wrapText="1"/>
    </xf>
    <xf numFmtId="3" fontId="26" fillId="0" borderId="1" xfId="0" applyNumberFormat="1" applyFont="1" applyFill="1" applyBorder="1" applyAlignment="1">
      <alignment horizontal="center" vertical="top" wrapText="1"/>
    </xf>
    <xf numFmtId="0" fontId="26" fillId="0" borderId="1" xfId="0" applyNumberFormat="1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center" vertical="top"/>
    </xf>
    <xf numFmtId="49" fontId="28" fillId="0" borderId="1" xfId="1" applyNumberFormat="1" applyFont="1" applyFill="1" applyBorder="1" applyAlignment="1">
      <alignment horizontal="center" vertical="top" wrapText="1"/>
    </xf>
    <xf numFmtId="0" fontId="28" fillId="0" borderId="1" xfId="1" applyNumberFormat="1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vertical="top" wrapText="1"/>
    </xf>
    <xf numFmtId="3" fontId="28" fillId="0" borderId="1" xfId="0" applyNumberFormat="1" applyFont="1" applyFill="1" applyBorder="1" applyAlignment="1">
      <alignment vertical="top" wrapText="1"/>
    </xf>
    <xf numFmtId="0" fontId="28" fillId="0" borderId="1" xfId="0" applyNumberFormat="1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vertical="top" wrapText="1"/>
    </xf>
    <xf numFmtId="3" fontId="26" fillId="0" borderId="1" xfId="0" applyNumberFormat="1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center" vertical="top"/>
    </xf>
    <xf numFmtId="0" fontId="32" fillId="0" borderId="1" xfId="0" applyFont="1" applyFill="1" applyBorder="1" applyAlignment="1">
      <alignment horizontal="left" vertical="top" wrapText="1"/>
    </xf>
    <xf numFmtId="4" fontId="32" fillId="0" borderId="1" xfId="0" applyNumberFormat="1" applyFont="1" applyFill="1" applyBorder="1" applyAlignment="1">
      <alignment horizontal="right" vertical="top" wrapText="1"/>
    </xf>
    <xf numFmtId="0" fontId="26" fillId="0" borderId="2" xfId="0" applyNumberFormat="1" applyFont="1" applyFill="1" applyBorder="1" applyAlignment="1">
      <alignment horizontal="center" vertical="top" wrapText="1"/>
    </xf>
    <xf numFmtId="4" fontId="26" fillId="0" borderId="1" xfId="0" applyNumberFormat="1" applyFont="1" applyFill="1" applyBorder="1" applyAlignment="1">
      <alignment horizontal="center" vertical="top" wrapText="1"/>
    </xf>
    <xf numFmtId="49" fontId="26" fillId="0" borderId="1" xfId="0" applyNumberFormat="1" applyFont="1" applyFill="1" applyBorder="1" applyAlignment="1">
      <alignment horizontal="center" vertical="top" wrapText="1"/>
    </xf>
    <xf numFmtId="0" fontId="26" fillId="0" borderId="1" xfId="0" applyNumberFormat="1" applyFont="1" applyFill="1" applyBorder="1" applyAlignment="1">
      <alignment horizontal="center" vertical="top"/>
    </xf>
    <xf numFmtId="4" fontId="24" fillId="0" borderId="1" xfId="0" applyNumberFormat="1" applyFont="1" applyFill="1" applyBorder="1" applyAlignment="1">
      <alignment horizontal="right" vertical="top"/>
    </xf>
    <xf numFmtId="49" fontId="24" fillId="0" borderId="1" xfId="1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top" wrapText="1"/>
    </xf>
    <xf numFmtId="3" fontId="24" fillId="0" borderId="1" xfId="0" applyNumberFormat="1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left" vertical="top" wrapText="1"/>
    </xf>
    <xf numFmtId="3" fontId="24" fillId="0" borderId="5" xfId="0" applyNumberFormat="1" applyFont="1" applyFill="1" applyBorder="1" applyAlignment="1">
      <alignment horizontal="center" vertical="top" wrapText="1"/>
    </xf>
    <xf numFmtId="0" fontId="26" fillId="0" borderId="13" xfId="0" applyNumberFormat="1" applyFont="1" applyFill="1" applyBorder="1" applyAlignment="1">
      <alignment horizontal="center" vertical="top" wrapText="1"/>
    </xf>
    <xf numFmtId="3" fontId="28" fillId="0" borderId="6" xfId="0" applyNumberFormat="1" applyFont="1" applyFill="1" applyBorder="1" applyAlignment="1">
      <alignment horizontal="center" vertical="top" wrapText="1"/>
    </xf>
    <xf numFmtId="4" fontId="28" fillId="0" borderId="6" xfId="0" applyNumberFormat="1" applyFont="1" applyFill="1" applyBorder="1" applyAlignment="1">
      <alignment horizontal="center" vertical="top" wrapText="1"/>
    </xf>
    <xf numFmtId="167" fontId="26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vertical="top"/>
    </xf>
    <xf numFmtId="0" fontId="26" fillId="0" borderId="1" xfId="5" applyFont="1" applyFill="1" applyBorder="1" applyAlignment="1">
      <alignment horizontal="left" vertical="top"/>
    </xf>
    <xf numFmtId="0" fontId="26" fillId="0" borderId="1" xfId="5" applyFont="1" applyFill="1" applyBorder="1" applyAlignment="1">
      <alignment horizontal="left" vertical="top" wrapText="1"/>
    </xf>
    <xf numFmtId="0" fontId="26" fillId="0" borderId="1" xfId="2" applyFont="1" applyFill="1" applyBorder="1" applyAlignment="1">
      <alignment horizontal="left" vertical="top"/>
    </xf>
    <xf numFmtId="0" fontId="26" fillId="0" borderId="1" xfId="2" applyFont="1" applyFill="1" applyBorder="1" applyAlignment="1">
      <alignment horizontal="left" vertical="top" wrapText="1"/>
    </xf>
    <xf numFmtId="0" fontId="1" fillId="0" borderId="0" xfId="5" applyFill="1"/>
    <xf numFmtId="0" fontId="1" fillId="0" borderId="0" xfId="2" applyFill="1"/>
    <xf numFmtId="0" fontId="33" fillId="0" borderId="0" xfId="0" applyFont="1" applyFill="1"/>
    <xf numFmtId="0" fontId="34" fillId="0" borderId="0" xfId="0" applyFont="1" applyFill="1"/>
    <xf numFmtId="0" fontId="24" fillId="0" borderId="0" xfId="0" applyFont="1" applyFill="1"/>
    <xf numFmtId="0" fontId="4" fillId="0" borderId="0" xfId="0" applyFont="1" applyFill="1"/>
    <xf numFmtId="0" fontId="8" fillId="5" borderId="0" xfId="0" applyFont="1" applyFill="1"/>
    <xf numFmtId="0" fontId="24" fillId="0" borderId="1" xfId="0" applyFont="1" applyFill="1" applyBorder="1" applyAlignment="1">
      <alignment horizontal="center" vertical="top"/>
    </xf>
    <xf numFmtId="4" fontId="24" fillId="0" borderId="1" xfId="0" applyNumberFormat="1" applyFont="1" applyFill="1" applyBorder="1" applyAlignment="1">
      <alignment horizontal="right" vertical="top" wrapText="1"/>
    </xf>
    <xf numFmtId="0" fontId="24" fillId="0" borderId="1" xfId="0" applyNumberFormat="1" applyFont="1" applyFill="1" applyBorder="1" applyAlignment="1">
      <alignment horizontal="center" vertical="top" wrapText="1"/>
    </xf>
    <xf numFmtId="3" fontId="24" fillId="0" borderId="1" xfId="0" applyNumberFormat="1" applyFont="1" applyFill="1" applyBorder="1" applyAlignment="1">
      <alignment horizontal="center" vertical="top"/>
    </xf>
    <xf numFmtId="4" fontId="24" fillId="0" borderId="1" xfId="0" applyNumberFormat="1" applyFont="1" applyFill="1" applyBorder="1" applyAlignment="1">
      <alignment vertical="top"/>
    </xf>
    <xf numFmtId="0" fontId="24" fillId="0" borderId="5" xfId="0" applyNumberFormat="1" applyFont="1" applyFill="1" applyBorder="1" applyAlignment="1">
      <alignment horizontal="center" vertical="top" wrapText="1"/>
    </xf>
    <xf numFmtId="4" fontId="24" fillId="0" borderId="5" xfId="0" applyNumberFormat="1" applyFont="1" applyFill="1" applyBorder="1" applyAlignment="1">
      <alignment horizontal="right" vertical="top" wrapText="1"/>
    </xf>
    <xf numFmtId="4" fontId="24" fillId="0" borderId="1" xfId="0" applyNumberFormat="1" applyFont="1" applyFill="1" applyBorder="1" applyAlignment="1">
      <alignment horizontal="center" vertical="top"/>
    </xf>
    <xf numFmtId="4" fontId="24" fillId="0" borderId="5" xfId="0" applyNumberFormat="1" applyFont="1" applyFill="1" applyBorder="1" applyAlignment="1">
      <alignment horizontal="center" vertical="top" wrapText="1"/>
    </xf>
    <xf numFmtId="0" fontId="24" fillId="0" borderId="4" xfId="0" applyNumberFormat="1" applyFont="1" applyFill="1" applyBorder="1" applyAlignment="1">
      <alignment horizontal="center" vertical="top" wrapText="1"/>
    </xf>
    <xf numFmtId="0" fontId="24" fillId="0" borderId="4" xfId="8" applyNumberFormat="1" applyFont="1" applyFill="1" applyBorder="1" applyAlignment="1">
      <alignment horizontal="center" vertical="top" wrapText="1"/>
    </xf>
    <xf numFmtId="0" fontId="26" fillId="0" borderId="1" xfId="5" applyNumberFormat="1" applyFont="1" applyFill="1" applyBorder="1" applyAlignment="1">
      <alignment horizontal="center" vertical="top" wrapText="1"/>
    </xf>
    <xf numFmtId="4" fontId="26" fillId="0" borderId="1" xfId="5" applyNumberFormat="1" applyFont="1" applyFill="1" applyBorder="1" applyAlignment="1">
      <alignment horizontal="right" vertical="top" wrapText="1"/>
    </xf>
    <xf numFmtId="0" fontId="24" fillId="0" borderId="4" xfId="5" applyFont="1" applyFill="1" applyBorder="1" applyAlignment="1">
      <alignment horizontal="center" vertical="top"/>
    </xf>
    <xf numFmtId="4" fontId="24" fillId="0" borderId="1" xfId="5" applyNumberFormat="1" applyFont="1" applyFill="1" applyBorder="1" applyAlignment="1">
      <alignment horizontal="right" vertical="top"/>
    </xf>
    <xf numFmtId="49" fontId="24" fillId="0" borderId="4" xfId="8" applyNumberFormat="1" applyFont="1" applyFill="1" applyBorder="1" applyAlignment="1">
      <alignment horizontal="center" vertical="top" wrapText="1"/>
    </xf>
    <xf numFmtId="0" fontId="24" fillId="0" borderId="4" xfId="5" applyNumberFormat="1" applyFont="1" applyFill="1" applyBorder="1" applyAlignment="1">
      <alignment horizontal="center" vertical="top"/>
    </xf>
    <xf numFmtId="2" fontId="26" fillId="0" borderId="1" xfId="5" applyNumberFormat="1" applyFont="1" applyFill="1" applyBorder="1" applyAlignment="1">
      <alignment horizontal="right" vertical="top" wrapText="1"/>
    </xf>
    <xf numFmtId="165" fontId="26" fillId="0" borderId="1" xfId="5" applyNumberFormat="1" applyFont="1" applyFill="1" applyBorder="1" applyAlignment="1">
      <alignment horizontal="right" vertical="top" wrapText="1"/>
    </xf>
    <xf numFmtId="49" fontId="28" fillId="0" borderId="1" xfId="5" applyNumberFormat="1" applyFont="1" applyFill="1" applyBorder="1" applyAlignment="1">
      <alignment horizontal="center" vertical="top"/>
    </xf>
    <xf numFmtId="4" fontId="24" fillId="0" borderId="6" xfId="5" applyNumberFormat="1" applyFont="1" applyFill="1" applyBorder="1" applyAlignment="1">
      <alignment horizontal="right" vertical="top"/>
    </xf>
    <xf numFmtId="0" fontId="26" fillId="0" borderId="6" xfId="5" applyFont="1" applyFill="1" applyBorder="1" applyAlignment="1">
      <alignment horizontal="left" vertical="top"/>
    </xf>
    <xf numFmtId="0" fontId="24" fillId="0" borderId="8" xfId="5" applyNumberFormat="1" applyFont="1" applyFill="1" applyBorder="1" applyAlignment="1">
      <alignment horizontal="center" vertical="top"/>
    </xf>
    <xf numFmtId="0" fontId="24" fillId="0" borderId="1" xfId="9" applyFont="1" applyFill="1" applyBorder="1" applyAlignment="1">
      <alignment horizontal="right" vertical="top"/>
    </xf>
    <xf numFmtId="4" fontId="24" fillId="0" borderId="1" xfId="5" applyNumberFormat="1" applyFont="1" applyFill="1" applyBorder="1" applyAlignment="1">
      <alignment horizontal="right" vertical="top" wrapText="1"/>
    </xf>
    <xf numFmtId="4" fontId="30" fillId="0" borderId="1" xfId="5" applyNumberFormat="1" applyFont="1" applyFill="1" applyBorder="1" applyAlignment="1">
      <alignment horizontal="right" vertical="top"/>
    </xf>
    <xf numFmtId="4" fontId="30" fillId="0" borderId="0" xfId="5" applyNumberFormat="1" applyFont="1" applyFill="1" applyAlignment="1">
      <alignment horizontal="right" vertical="top"/>
    </xf>
    <xf numFmtId="4" fontId="28" fillId="0" borderId="1" xfId="0" applyNumberFormat="1" applyFont="1" applyFill="1" applyBorder="1" applyAlignment="1">
      <alignment horizontal="right" vertical="top"/>
    </xf>
    <xf numFmtId="4" fontId="28" fillId="0" borderId="1" xfId="1" applyNumberFormat="1" applyFont="1" applyFill="1" applyBorder="1" applyAlignment="1">
      <alignment horizontal="right" vertical="top" wrapText="1"/>
    </xf>
    <xf numFmtId="4" fontId="26" fillId="0" borderId="1" xfId="0" applyNumberFormat="1" applyFont="1" applyFill="1" applyBorder="1" applyAlignment="1">
      <alignment horizontal="right" vertical="top"/>
    </xf>
    <xf numFmtId="4" fontId="26" fillId="0" borderId="1" xfId="1" applyNumberFormat="1" applyFont="1" applyFill="1" applyBorder="1" applyAlignment="1">
      <alignment horizontal="right" vertical="top" wrapText="1"/>
    </xf>
    <xf numFmtId="4" fontId="26" fillId="0" borderId="1" xfId="0" applyNumberFormat="1" applyFont="1" applyFill="1" applyBorder="1" applyAlignment="1">
      <alignment horizontal="right" vertical="top" wrapText="1"/>
    </xf>
    <xf numFmtId="0" fontId="26" fillId="0" borderId="1" xfId="4" applyFont="1" applyFill="1" applyBorder="1" applyAlignment="1">
      <alignment horizontal="left" vertical="top" wrapText="1"/>
    </xf>
    <xf numFmtId="167" fontId="26" fillId="0" borderId="1" xfId="0" applyNumberFormat="1" applyFont="1" applyFill="1" applyBorder="1" applyAlignment="1">
      <alignment horizontal="right" vertical="top" wrapText="1"/>
    </xf>
    <xf numFmtId="168" fontId="24" fillId="0" borderId="1" xfId="0" applyNumberFormat="1" applyFont="1" applyFill="1" applyBorder="1" applyAlignment="1">
      <alignment horizontal="right" vertical="top"/>
    </xf>
    <xf numFmtId="4" fontId="24" fillId="0" borderId="1" xfId="1" applyNumberFormat="1" applyFont="1" applyFill="1" applyBorder="1" applyAlignment="1">
      <alignment horizontal="right" vertical="top" wrapText="1"/>
    </xf>
    <xf numFmtId="167" fontId="24" fillId="0" borderId="1" xfId="0" applyNumberFormat="1" applyFont="1" applyFill="1" applyBorder="1" applyAlignment="1">
      <alignment horizontal="right" vertical="top"/>
    </xf>
    <xf numFmtId="0" fontId="26" fillId="0" borderId="6" xfId="0" applyFont="1" applyFill="1" applyBorder="1" applyAlignment="1">
      <alignment horizontal="left" vertical="top" wrapText="1"/>
    </xf>
    <xf numFmtId="49" fontId="24" fillId="0" borderId="6" xfId="1" applyNumberFormat="1" applyFont="1" applyFill="1" applyBorder="1" applyAlignment="1">
      <alignment horizontal="center" vertical="top" wrapText="1"/>
    </xf>
    <xf numFmtId="4" fontId="24" fillId="0" borderId="6" xfId="0" applyNumberFormat="1" applyFont="1" applyFill="1" applyBorder="1" applyAlignment="1">
      <alignment horizontal="right" vertical="top"/>
    </xf>
    <xf numFmtId="4" fontId="26" fillId="0" borderId="6" xfId="0" applyNumberFormat="1" applyFont="1" applyFill="1" applyBorder="1" applyAlignment="1">
      <alignment horizontal="right" vertical="top" wrapText="1"/>
    </xf>
    <xf numFmtId="166" fontId="26" fillId="0" borderId="1" xfId="2" applyNumberFormat="1" applyFont="1" applyFill="1" applyBorder="1" applyAlignment="1">
      <alignment horizontal="right" vertical="top" wrapText="1"/>
    </xf>
    <xf numFmtId="0" fontId="24" fillId="0" borderId="4" xfId="2" applyFont="1" applyFill="1" applyBorder="1" applyAlignment="1">
      <alignment horizontal="center" vertical="top"/>
    </xf>
    <xf numFmtId="4" fontId="26" fillId="0" borderId="1" xfId="2" applyNumberFormat="1" applyFont="1" applyFill="1" applyBorder="1" applyAlignment="1">
      <alignment horizontal="right" vertical="top" wrapText="1"/>
    </xf>
    <xf numFmtId="2" fontId="26" fillId="0" borderId="1" xfId="2" applyNumberFormat="1" applyFont="1" applyFill="1" applyBorder="1" applyAlignment="1">
      <alignment horizontal="right" vertical="top" wrapText="1"/>
    </xf>
    <xf numFmtId="4" fontId="24" fillId="0" borderId="6" xfId="2" applyNumberFormat="1" applyFont="1" applyFill="1" applyBorder="1" applyAlignment="1">
      <alignment horizontal="right" vertical="top"/>
    </xf>
    <xf numFmtId="4" fontId="30" fillId="0" borderId="1" xfId="2" applyNumberFormat="1" applyFont="1" applyFill="1" applyBorder="1" applyAlignment="1">
      <alignment horizontal="right" vertical="top"/>
    </xf>
    <xf numFmtId="4" fontId="24" fillId="0" borderId="1" xfId="2" applyNumberFormat="1" applyFont="1" applyFill="1" applyBorder="1" applyAlignment="1">
      <alignment horizontal="right" vertical="top" wrapText="1"/>
    </xf>
    <xf numFmtId="165" fontId="26" fillId="0" borderId="1" xfId="2" applyNumberFormat="1" applyFont="1" applyFill="1" applyBorder="1" applyAlignment="1">
      <alignment horizontal="right" vertical="top" wrapText="1"/>
    </xf>
    <xf numFmtId="168" fontId="26" fillId="0" borderId="1" xfId="0" applyNumberFormat="1" applyFont="1" applyFill="1" applyBorder="1" applyAlignment="1">
      <alignment horizontal="right" vertical="top" wrapText="1"/>
    </xf>
    <xf numFmtId="4" fontId="30" fillId="0" borderId="0" xfId="0" applyNumberFormat="1" applyFont="1" applyFill="1" applyAlignment="1">
      <alignment vertical="top"/>
    </xf>
    <xf numFmtId="4" fontId="35" fillId="0" borderId="0" xfId="0" applyNumberFormat="1" applyFont="1" applyFill="1" applyAlignment="1">
      <alignment vertical="top" wrapText="1"/>
    </xf>
    <xf numFmtId="4" fontId="35" fillId="0" borderId="0" xfId="0" applyNumberFormat="1" applyFont="1" applyFill="1" applyAlignment="1">
      <alignment vertical="top"/>
    </xf>
    <xf numFmtId="4" fontId="35" fillId="0" borderId="0" xfId="0" applyNumberFormat="1" applyFont="1" applyFill="1" applyAlignment="1">
      <alignment horizontal="left" vertical="top"/>
    </xf>
    <xf numFmtId="0" fontId="37" fillId="0" borderId="0" xfId="0" applyFont="1" applyFill="1" applyAlignment="1">
      <alignment horizontal="center" vertical="top"/>
    </xf>
    <xf numFmtId="0" fontId="37" fillId="0" borderId="0" xfId="0" applyFont="1" applyFill="1" applyAlignment="1">
      <alignment vertical="top"/>
    </xf>
    <xf numFmtId="4" fontId="37" fillId="0" borderId="0" xfId="0" applyNumberFormat="1" applyFont="1" applyFill="1" applyAlignment="1">
      <alignment horizontal="center" vertical="top"/>
    </xf>
    <xf numFmtId="4" fontId="37" fillId="0" borderId="0" xfId="0" applyNumberFormat="1" applyFont="1" applyFill="1" applyAlignment="1">
      <alignment vertical="top"/>
    </xf>
    <xf numFmtId="3" fontId="37" fillId="0" borderId="0" xfId="0" applyNumberFormat="1" applyFont="1" applyFill="1" applyAlignment="1">
      <alignment horizontal="center" vertical="top"/>
    </xf>
    <xf numFmtId="0" fontId="38" fillId="0" borderId="0" xfId="0" applyFont="1" applyFill="1" applyAlignment="1">
      <alignment vertical="top"/>
    </xf>
    <xf numFmtId="0" fontId="24" fillId="0" borderId="2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3" fontId="24" fillId="0" borderId="1" xfId="0" applyNumberFormat="1" applyFont="1" applyFill="1" applyBorder="1" applyAlignment="1">
      <alignment vertical="top" wrapText="1"/>
    </xf>
    <xf numFmtId="0" fontId="24" fillId="0" borderId="1" xfId="0" applyNumberFormat="1" applyFont="1" applyFill="1" applyBorder="1" applyAlignment="1">
      <alignment vertical="top" wrapText="1"/>
    </xf>
    <xf numFmtId="4" fontId="24" fillId="0" borderId="1" xfId="0" applyNumberFormat="1" applyFont="1" applyFill="1" applyBorder="1" applyAlignment="1">
      <alignment vertical="top" wrapText="1"/>
    </xf>
    <xf numFmtId="0" fontId="30" fillId="0" borderId="1" xfId="0" applyFont="1" applyFill="1" applyBorder="1" applyAlignment="1">
      <alignment vertical="top" wrapText="1"/>
    </xf>
    <xf numFmtId="0" fontId="24" fillId="0" borderId="1" xfId="1" applyNumberFormat="1" applyFont="1" applyFill="1" applyBorder="1" applyAlignment="1">
      <alignment horizontal="center" vertical="top" wrapText="1"/>
    </xf>
    <xf numFmtId="4" fontId="24" fillId="0" borderId="5" xfId="0" applyNumberFormat="1" applyFont="1" applyFill="1" applyBorder="1" applyAlignment="1">
      <alignment horizontal="right" vertical="top"/>
    </xf>
    <xf numFmtId="4" fontId="30" fillId="0" borderId="1" xfId="0" applyNumberFormat="1" applyFont="1" applyFill="1" applyBorder="1" applyAlignment="1">
      <alignment horizontal="right" vertical="top"/>
    </xf>
    <xf numFmtId="0" fontId="26" fillId="0" borderId="5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vertical="top"/>
    </xf>
    <xf numFmtId="0" fontId="39" fillId="0" borderId="1" xfId="0" applyFont="1" applyFill="1" applyBorder="1" applyAlignment="1">
      <alignment horizontal="center" vertical="top" wrapText="1"/>
    </xf>
    <xf numFmtId="0" fontId="39" fillId="0" borderId="1" xfId="5" applyFont="1" applyFill="1" applyBorder="1" applyAlignment="1">
      <alignment vertical="top" wrapText="1"/>
    </xf>
    <xf numFmtId="4" fontId="24" fillId="0" borderId="0" xfId="0" applyNumberFormat="1" applyFont="1" applyFill="1" applyBorder="1" applyAlignment="1">
      <alignment horizontal="right" vertical="top" wrapText="1"/>
    </xf>
    <xf numFmtId="0" fontId="28" fillId="0" borderId="2" xfId="0" applyNumberFormat="1" applyFont="1" applyFill="1" applyBorder="1" applyAlignment="1">
      <alignment horizontal="center" vertical="top"/>
    </xf>
    <xf numFmtId="49" fontId="28" fillId="0" borderId="1" xfId="0" applyNumberFormat="1" applyFont="1" applyFill="1" applyBorder="1" applyAlignment="1">
      <alignment horizontal="center" vertical="top" wrapText="1"/>
    </xf>
    <xf numFmtId="49" fontId="24" fillId="0" borderId="4" xfId="1" applyNumberFormat="1" applyFont="1" applyFill="1" applyBorder="1" applyAlignment="1">
      <alignment horizontal="center" vertical="top" wrapText="1"/>
    </xf>
    <xf numFmtId="4" fontId="24" fillId="0" borderId="0" xfId="0" applyNumberFormat="1" applyFont="1" applyFill="1" applyBorder="1" applyAlignment="1">
      <alignment horizontal="right" vertical="top"/>
    </xf>
    <xf numFmtId="4" fontId="26" fillId="0" borderId="4" xfId="0" applyNumberFormat="1" applyFont="1" applyFill="1" applyBorder="1" applyAlignment="1">
      <alignment horizontal="right" vertical="top" wrapText="1"/>
    </xf>
    <xf numFmtId="3" fontId="26" fillId="0" borderId="4" xfId="0" applyNumberFormat="1" applyFont="1" applyFill="1" applyBorder="1" applyAlignment="1">
      <alignment horizontal="center" vertical="top" wrapText="1"/>
    </xf>
    <xf numFmtId="49" fontId="26" fillId="0" borderId="4" xfId="0" applyNumberFormat="1" applyFont="1" applyFill="1" applyBorder="1" applyAlignment="1">
      <alignment horizontal="center" vertical="top" wrapText="1"/>
    </xf>
    <xf numFmtId="4" fontId="28" fillId="0" borderId="8" xfId="0" applyNumberFormat="1" applyFont="1" applyFill="1" applyBorder="1" applyAlignment="1">
      <alignment horizontal="right" vertical="top" wrapText="1"/>
    </xf>
    <xf numFmtId="4" fontId="28" fillId="0" borderId="4" xfId="0" applyNumberFormat="1" applyFont="1" applyFill="1" applyBorder="1" applyAlignment="1">
      <alignment horizontal="right" vertical="top" wrapText="1"/>
    </xf>
    <xf numFmtId="49" fontId="24" fillId="0" borderId="1" xfId="0" applyNumberFormat="1" applyFont="1" applyFill="1" applyBorder="1" applyAlignment="1">
      <alignment horizontal="center" vertical="top"/>
    </xf>
    <xf numFmtId="4" fontId="26" fillId="0" borderId="14" xfId="0" applyNumberFormat="1" applyFont="1" applyFill="1" applyBorder="1" applyAlignment="1">
      <alignment horizontal="right" vertical="top"/>
    </xf>
    <xf numFmtId="0" fontId="26" fillId="0" borderId="1" xfId="14" applyFont="1" applyFill="1" applyBorder="1" applyAlignment="1">
      <alignment vertical="top" wrapText="1"/>
    </xf>
    <xf numFmtId="0" fontId="26" fillId="0" borderId="1" xfId="14" applyFont="1" applyFill="1" applyBorder="1" applyAlignment="1">
      <alignment horizontal="center" vertical="top" wrapText="1"/>
    </xf>
    <xf numFmtId="0" fontId="26" fillId="0" borderId="1" xfId="14" applyFont="1" applyFill="1" applyBorder="1" applyAlignment="1">
      <alignment horizontal="center" vertical="top"/>
    </xf>
    <xf numFmtId="0" fontId="26" fillId="0" borderId="1" xfId="14" applyNumberFormat="1" applyFont="1" applyFill="1" applyBorder="1" applyAlignment="1">
      <alignment horizontal="center" vertical="top" wrapText="1"/>
    </xf>
    <xf numFmtId="49" fontId="26" fillId="0" borderId="1" xfId="14" applyNumberFormat="1" applyFont="1" applyFill="1" applyBorder="1" applyAlignment="1">
      <alignment horizontal="center" vertical="top" wrapText="1"/>
    </xf>
    <xf numFmtId="4" fontId="26" fillId="0" borderId="0" xfId="0" applyNumberFormat="1" applyFont="1" applyFill="1" applyBorder="1" applyAlignment="1">
      <alignment horizontal="right" vertical="top"/>
    </xf>
    <xf numFmtId="4" fontId="26" fillId="0" borderId="0" xfId="0" applyNumberFormat="1" applyFont="1" applyFill="1" applyBorder="1" applyAlignment="1">
      <alignment horizontal="right" vertical="top" wrapText="1"/>
    </xf>
    <xf numFmtId="4" fontId="28" fillId="0" borderId="0" xfId="0" applyNumberFormat="1" applyFont="1" applyFill="1" applyBorder="1" applyAlignment="1">
      <alignment horizontal="right" vertical="top"/>
    </xf>
    <xf numFmtId="4" fontId="24" fillId="0" borderId="5" xfId="1" applyNumberFormat="1" applyFont="1" applyFill="1" applyBorder="1" applyAlignment="1">
      <alignment horizontal="right" vertical="top" wrapText="1"/>
    </xf>
    <xf numFmtId="0" fontId="30" fillId="0" borderId="1" xfId="0" applyFont="1" applyFill="1" applyBorder="1" applyAlignment="1">
      <alignment horizontal="right" vertical="top" wrapText="1"/>
    </xf>
    <xf numFmtId="3" fontId="26" fillId="0" borderId="1" xfId="0" applyNumberFormat="1" applyFont="1" applyFill="1" applyBorder="1" applyAlignment="1">
      <alignment horizontal="right" vertical="top" wrapText="1"/>
    </xf>
    <xf numFmtId="0" fontId="26" fillId="0" borderId="1" xfId="0" applyFont="1" applyFill="1" applyBorder="1" applyAlignment="1">
      <alignment vertical="top"/>
    </xf>
    <xf numFmtId="0" fontId="24" fillId="0" borderId="2" xfId="0" applyFont="1" applyFill="1" applyBorder="1" applyAlignment="1">
      <alignment horizontal="center" vertical="top"/>
    </xf>
    <xf numFmtId="0" fontId="40" fillId="0" borderId="1" xfId="0" applyFont="1" applyFill="1" applyBorder="1" applyAlignment="1">
      <alignment horizontal="left" vertical="top" wrapText="1"/>
    </xf>
    <xf numFmtId="4" fontId="40" fillId="0" borderId="1" xfId="0" applyNumberFormat="1" applyFont="1" applyFill="1" applyBorder="1" applyAlignment="1">
      <alignment horizontal="right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4" fontId="24" fillId="0" borderId="0" xfId="0" applyNumberFormat="1" applyFont="1" applyFill="1" applyAlignment="1">
      <alignment horizontal="right" vertical="top"/>
    </xf>
    <xf numFmtId="0" fontId="24" fillId="0" borderId="1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left" vertical="top"/>
    </xf>
    <xf numFmtId="2" fontId="24" fillId="0" borderId="1" xfId="0" applyNumberFormat="1" applyFont="1" applyFill="1" applyBorder="1" applyAlignment="1">
      <alignment horizontal="right" vertical="top"/>
    </xf>
    <xf numFmtId="0" fontId="24" fillId="0" borderId="5" xfId="0" applyNumberFormat="1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left" vertical="top"/>
    </xf>
    <xf numFmtId="3" fontId="24" fillId="0" borderId="5" xfId="0" applyNumberFormat="1" applyFont="1" applyFill="1" applyBorder="1" applyAlignment="1">
      <alignment horizontal="center" vertical="top"/>
    </xf>
    <xf numFmtId="3" fontId="28" fillId="0" borderId="0" xfId="0" applyNumberFormat="1" applyFont="1" applyFill="1" applyBorder="1" applyAlignment="1">
      <alignment horizontal="center" vertical="top" wrapText="1"/>
    </xf>
    <xf numFmtId="4" fontId="28" fillId="0" borderId="5" xfId="0" applyNumberFormat="1" applyFont="1" applyFill="1" applyBorder="1" applyAlignment="1">
      <alignment horizontal="center" vertical="top" wrapText="1"/>
    </xf>
    <xf numFmtId="3" fontId="26" fillId="0" borderId="5" xfId="0" applyNumberFormat="1" applyFont="1" applyFill="1" applyBorder="1" applyAlignment="1">
      <alignment horizontal="center" vertical="top" wrapText="1"/>
    </xf>
    <xf numFmtId="49" fontId="28" fillId="0" borderId="1" xfId="0" applyNumberFormat="1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/>
    </xf>
    <xf numFmtId="0" fontId="24" fillId="0" borderId="4" xfId="1" applyNumberFormat="1" applyFont="1" applyFill="1" applyBorder="1" applyAlignment="1">
      <alignment horizontal="center" vertical="top" wrapText="1"/>
    </xf>
    <xf numFmtId="0" fontId="26" fillId="0" borderId="1" xfId="10" applyFont="1" applyFill="1" applyBorder="1" applyAlignment="1">
      <alignment horizontal="center" vertical="top" wrapText="1"/>
    </xf>
    <xf numFmtId="0" fontId="26" fillId="0" borderId="1" xfId="10" applyNumberFormat="1" applyFont="1" applyFill="1" applyBorder="1" applyAlignment="1">
      <alignment horizontal="center" vertical="top" wrapText="1"/>
    </xf>
    <xf numFmtId="4" fontId="26" fillId="0" borderId="1" xfId="10" applyNumberFormat="1" applyFont="1" applyFill="1" applyBorder="1" applyAlignment="1">
      <alignment horizontal="right" vertical="top" wrapText="1"/>
    </xf>
    <xf numFmtId="0" fontId="24" fillId="0" borderId="1" xfId="10" applyNumberFormat="1" applyFont="1" applyFill="1" applyBorder="1" applyAlignment="1">
      <alignment horizontal="center" vertical="top"/>
    </xf>
    <xf numFmtId="0" fontId="24" fillId="0" borderId="1" xfId="10" applyFont="1" applyFill="1" applyBorder="1" applyAlignment="1">
      <alignment horizontal="left" vertical="top"/>
    </xf>
    <xf numFmtId="0" fontId="26" fillId="0" borderId="1" xfId="10" applyFont="1" applyFill="1" applyBorder="1" applyAlignment="1">
      <alignment horizontal="left" vertical="top" wrapText="1"/>
    </xf>
    <xf numFmtId="3" fontId="24" fillId="0" borderId="1" xfId="10" applyNumberFormat="1" applyFont="1" applyFill="1" applyBorder="1" applyAlignment="1">
      <alignment horizontal="center" vertical="top"/>
    </xf>
    <xf numFmtId="0" fontId="24" fillId="0" borderId="1" xfId="10" applyFont="1" applyFill="1" applyBorder="1" applyAlignment="1">
      <alignment horizontal="center" vertical="top"/>
    </xf>
    <xf numFmtId="0" fontId="24" fillId="0" borderId="4" xfId="10" applyFont="1" applyFill="1" applyBorder="1" applyAlignment="1">
      <alignment horizontal="center" vertical="top"/>
    </xf>
    <xf numFmtId="2" fontId="26" fillId="0" borderId="1" xfId="10" applyNumberFormat="1" applyFont="1" applyFill="1" applyBorder="1" applyAlignment="1">
      <alignment horizontal="right" vertical="top" wrapText="1"/>
    </xf>
    <xf numFmtId="0" fontId="24" fillId="0" borderId="2" xfId="10" applyNumberFormat="1" applyFont="1" applyFill="1" applyBorder="1" applyAlignment="1">
      <alignment horizontal="center" vertical="top"/>
    </xf>
    <xf numFmtId="4" fontId="24" fillId="0" borderId="1" xfId="10" applyNumberFormat="1" applyFont="1" applyFill="1" applyBorder="1" applyAlignment="1">
      <alignment horizontal="right" vertical="top"/>
    </xf>
    <xf numFmtId="0" fontId="26" fillId="0" borderId="1" xfId="10" applyFont="1" applyFill="1" applyBorder="1" applyAlignment="1">
      <alignment horizontal="left" vertical="top"/>
    </xf>
    <xf numFmtId="49" fontId="24" fillId="0" borderId="1" xfId="11" applyNumberFormat="1" applyFont="1" applyFill="1" applyBorder="1" applyAlignment="1">
      <alignment horizontal="center" vertical="top" wrapText="1"/>
    </xf>
    <xf numFmtId="165" fontId="26" fillId="0" borderId="1" xfId="10" applyNumberFormat="1" applyFont="1" applyFill="1" applyBorder="1" applyAlignment="1">
      <alignment horizontal="right" vertical="top" wrapText="1"/>
    </xf>
    <xf numFmtId="49" fontId="28" fillId="0" borderId="1" xfId="10" applyNumberFormat="1" applyFont="1" applyFill="1" applyBorder="1" applyAlignment="1">
      <alignment horizontal="center" vertical="top"/>
    </xf>
    <xf numFmtId="0" fontId="24" fillId="0" borderId="6" xfId="10" applyFont="1" applyFill="1" applyBorder="1" applyAlignment="1">
      <alignment horizontal="left" vertical="top"/>
    </xf>
    <xf numFmtId="3" fontId="24" fillId="0" borderId="6" xfId="10" applyNumberFormat="1" applyFont="1" applyFill="1" applyBorder="1" applyAlignment="1">
      <alignment horizontal="center" vertical="top"/>
    </xf>
    <xf numFmtId="4" fontId="24" fillId="0" borderId="6" xfId="10" applyNumberFormat="1" applyFont="1" applyFill="1" applyBorder="1" applyAlignment="1">
      <alignment horizontal="right" vertical="top"/>
    </xf>
    <xf numFmtId="0" fontId="24" fillId="0" borderId="6" xfId="10" applyNumberFormat="1" applyFont="1" applyFill="1" applyBorder="1" applyAlignment="1">
      <alignment horizontal="center" vertical="top"/>
    </xf>
    <xf numFmtId="0" fontId="26" fillId="0" borderId="6" xfId="10" applyFont="1" applyFill="1" applyBorder="1" applyAlignment="1">
      <alignment horizontal="left" vertical="top"/>
    </xf>
    <xf numFmtId="0" fontId="24" fillId="0" borderId="8" xfId="10" applyNumberFormat="1" applyFont="1" applyFill="1" applyBorder="1" applyAlignment="1">
      <alignment horizontal="center" vertical="top"/>
    </xf>
    <xf numFmtId="0" fontId="24" fillId="0" borderId="4" xfId="10" applyNumberFormat="1" applyFont="1" applyFill="1" applyBorder="1" applyAlignment="1">
      <alignment horizontal="center" vertical="top"/>
    </xf>
    <xf numFmtId="0" fontId="30" fillId="0" borderId="1" xfId="10" applyFont="1" applyFill="1" applyBorder="1" applyAlignment="1">
      <alignment vertical="top"/>
    </xf>
    <xf numFmtId="4" fontId="30" fillId="0" borderId="1" xfId="10" applyNumberFormat="1" applyFont="1" applyFill="1" applyBorder="1" applyAlignment="1">
      <alignment horizontal="right" vertical="top"/>
    </xf>
    <xf numFmtId="0" fontId="24" fillId="0" borderId="1" xfId="14" applyNumberFormat="1" applyFont="1" applyFill="1" applyBorder="1" applyAlignment="1">
      <alignment horizontal="center" vertical="top"/>
    </xf>
    <xf numFmtId="0" fontId="24" fillId="0" borderId="1" xfId="14" applyFont="1" applyFill="1" applyBorder="1" applyAlignment="1">
      <alignment horizontal="left" vertical="top"/>
    </xf>
    <xf numFmtId="0" fontId="26" fillId="0" borderId="1" xfId="14" applyFont="1" applyFill="1" applyBorder="1" applyAlignment="1">
      <alignment horizontal="left" vertical="top" wrapText="1"/>
    </xf>
    <xf numFmtId="3" fontId="24" fillId="0" borderId="1" xfId="14" applyNumberFormat="1" applyFont="1" applyFill="1" applyBorder="1" applyAlignment="1">
      <alignment horizontal="center" vertical="top"/>
    </xf>
    <xf numFmtId="0" fontId="24" fillId="0" borderId="1" xfId="14" applyFont="1" applyFill="1" applyBorder="1" applyAlignment="1">
      <alignment horizontal="center" vertical="top"/>
    </xf>
    <xf numFmtId="0" fontId="26" fillId="0" borderId="1" xfId="14" applyFont="1" applyFill="1" applyBorder="1" applyAlignment="1">
      <alignment horizontal="left" vertical="top"/>
    </xf>
    <xf numFmtId="2" fontId="24" fillId="0" borderId="1" xfId="14" applyNumberFormat="1" applyFont="1" applyFill="1" applyBorder="1" applyAlignment="1">
      <alignment horizontal="right" vertical="top"/>
    </xf>
    <xf numFmtId="49" fontId="24" fillId="0" borderId="1" xfId="15" applyNumberFormat="1" applyFont="1" applyFill="1" applyBorder="1" applyAlignment="1">
      <alignment horizontal="center" vertical="top" wrapText="1"/>
    </xf>
    <xf numFmtId="4" fontId="24" fillId="0" borderId="1" xfId="14" applyNumberFormat="1" applyFont="1" applyFill="1" applyBorder="1" applyAlignment="1">
      <alignment horizontal="right" vertical="top" wrapText="1"/>
    </xf>
    <xf numFmtId="4" fontId="24" fillId="0" borderId="1" xfId="14" applyNumberFormat="1" applyFont="1" applyFill="1" applyBorder="1" applyAlignment="1">
      <alignment horizontal="right" vertical="top"/>
    </xf>
    <xf numFmtId="165" fontId="26" fillId="0" borderId="1" xfId="14" applyNumberFormat="1" applyFont="1" applyFill="1" applyBorder="1" applyAlignment="1">
      <alignment horizontal="right" vertical="top" wrapText="1"/>
    </xf>
    <xf numFmtId="2" fontId="26" fillId="0" borderId="1" xfId="14" applyNumberFormat="1" applyFont="1" applyFill="1" applyBorder="1" applyAlignment="1">
      <alignment horizontal="right" vertical="top" wrapText="1"/>
    </xf>
    <xf numFmtId="2" fontId="24" fillId="0" borderId="1" xfId="0" applyNumberFormat="1" applyFont="1" applyFill="1" applyBorder="1" applyAlignment="1">
      <alignment horizontal="right" vertical="top" wrapText="1"/>
    </xf>
    <xf numFmtId="0" fontId="28" fillId="0" borderId="5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6" fillId="0" borderId="5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/>
    </xf>
    <xf numFmtId="0" fontId="24" fillId="0" borderId="11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24" fillId="7" borderId="0" xfId="0" applyFont="1" applyFill="1" applyBorder="1" applyAlignment="1">
      <alignment vertical="top"/>
    </xf>
    <xf numFmtId="4" fontId="24" fillId="7" borderId="0" xfId="0" applyNumberFormat="1" applyFont="1" applyFill="1" applyBorder="1" applyAlignment="1">
      <alignment vertical="top"/>
    </xf>
    <xf numFmtId="4" fontId="35" fillId="0" borderId="0" xfId="0" applyNumberFormat="1" applyFont="1" applyFill="1" applyBorder="1" applyAlignment="1">
      <alignment horizontal="right" vertical="top"/>
    </xf>
    <xf numFmtId="0" fontId="30" fillId="0" borderId="0" xfId="0" applyFont="1" applyFill="1" applyAlignment="1">
      <alignment vertical="top"/>
    </xf>
    <xf numFmtId="0" fontId="41" fillId="0" borderId="0" xfId="0" applyFont="1" applyFill="1" applyAlignment="1">
      <alignment vertical="top"/>
    </xf>
    <xf numFmtId="0" fontId="26" fillId="0" borderId="1" xfId="0" applyFont="1" applyFill="1" applyBorder="1" applyAlignment="1">
      <alignment horizontal="left" vertical="top"/>
    </xf>
    <xf numFmtId="4" fontId="26" fillId="0" borderId="1" xfId="0" applyNumberFormat="1" applyFont="1" applyFill="1" applyBorder="1" applyAlignment="1">
      <alignment horizontal="center" vertical="top"/>
    </xf>
    <xf numFmtId="0" fontId="26" fillId="0" borderId="4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 wrapText="1"/>
    </xf>
    <xf numFmtId="0" fontId="24" fillId="0" borderId="5" xfId="2" applyFont="1" applyFill="1" applyBorder="1" applyAlignment="1">
      <alignment horizontal="center" vertical="top"/>
    </xf>
    <xf numFmtId="0" fontId="26" fillId="0" borderId="5" xfId="0" applyFont="1" applyFill="1" applyBorder="1" applyAlignment="1">
      <alignment horizontal="center" vertical="top" wrapText="1"/>
    </xf>
    <xf numFmtId="0" fontId="26" fillId="0" borderId="7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center" vertical="top" wrapText="1"/>
    </xf>
    <xf numFmtId="0" fontId="24" fillId="0" borderId="6" xfId="10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center" vertical="top"/>
    </xf>
    <xf numFmtId="0" fontId="24" fillId="0" borderId="7" xfId="0" applyFont="1" applyFill="1" applyBorder="1" applyAlignment="1">
      <alignment horizontal="center" vertical="top"/>
    </xf>
    <xf numFmtId="0" fontId="24" fillId="0" borderId="6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0" fontId="26" fillId="0" borderId="3" xfId="5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top" wrapText="1"/>
    </xf>
    <xf numFmtId="4" fontId="28" fillId="0" borderId="1" xfId="0" applyNumberFormat="1" applyFont="1" applyFill="1" applyBorder="1" applyAlignment="1">
      <alignment horizontal="center" vertical="top" wrapText="1"/>
    </xf>
    <xf numFmtId="4" fontId="24" fillId="0" borderId="1" xfId="0" applyNumberFormat="1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top"/>
    </xf>
    <xf numFmtId="0" fontId="24" fillId="0" borderId="6" xfId="5" applyFont="1" applyFill="1" applyBorder="1" applyAlignment="1">
      <alignment horizontal="center" vertical="top"/>
    </xf>
    <xf numFmtId="4" fontId="42" fillId="0" borderId="0" xfId="0" applyNumberFormat="1" applyFont="1" applyFill="1" applyAlignment="1">
      <alignment vertical="top"/>
    </xf>
    <xf numFmtId="0" fontId="3" fillId="7" borderId="0" xfId="0" applyFont="1" applyFill="1" applyBorder="1"/>
    <xf numFmtId="0" fontId="9" fillId="7" borderId="0" xfId="0" applyFont="1" applyFill="1" applyBorder="1" applyAlignment="1">
      <alignment vertical="top"/>
    </xf>
    <xf numFmtId="0" fontId="3" fillId="7" borderId="2" xfId="0" applyFont="1" applyFill="1" applyBorder="1"/>
    <xf numFmtId="0" fontId="7" fillId="7" borderId="0" xfId="0" applyFont="1" applyFill="1" applyBorder="1"/>
    <xf numFmtId="0" fontId="24" fillId="0" borderId="0" xfId="10" applyFont="1" applyFill="1" applyBorder="1" applyAlignment="1">
      <alignment horizontal="right" vertical="top"/>
    </xf>
    <xf numFmtId="0" fontId="26" fillId="0" borderId="1" xfId="0" applyFont="1" applyFill="1" applyBorder="1" applyAlignment="1">
      <alignment horizontal="center" vertical="top" wrapText="1"/>
    </xf>
    <xf numFmtId="4" fontId="24" fillId="0" borderId="1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vertical="top" wrapText="1"/>
    </xf>
    <xf numFmtId="0" fontId="26" fillId="0" borderId="1" xfId="0" applyNumberFormat="1" applyFont="1" applyFill="1" applyBorder="1" applyAlignment="1">
      <alignment vertical="top" wrapText="1"/>
    </xf>
    <xf numFmtId="0" fontId="30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top" wrapText="1"/>
    </xf>
    <xf numFmtId="0" fontId="24" fillId="0" borderId="5" xfId="14" applyFont="1" applyFill="1" applyBorder="1" applyAlignment="1">
      <alignment horizontal="center" vertical="top"/>
    </xf>
    <xf numFmtId="0" fontId="24" fillId="0" borderId="6" xfId="14" applyFont="1" applyFill="1" applyBorder="1" applyAlignment="1">
      <alignment horizontal="center" vertical="top"/>
    </xf>
    <xf numFmtId="4" fontId="30" fillId="0" borderId="0" xfId="0" applyNumberFormat="1" applyFont="1" applyFill="1" applyAlignment="1">
      <alignment horizontal="center" vertical="top"/>
    </xf>
    <xf numFmtId="3" fontId="30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vertical="top" wrapText="1"/>
    </xf>
    <xf numFmtId="4" fontId="24" fillId="0" borderId="0" xfId="0" applyNumberFormat="1" applyFont="1" applyFill="1" applyAlignment="1">
      <alignment vertical="top" wrapText="1"/>
    </xf>
    <xf numFmtId="3" fontId="24" fillId="0" borderId="0" xfId="0" applyNumberFormat="1" applyFont="1" applyFill="1" applyAlignment="1">
      <alignment vertical="top" wrapText="1"/>
    </xf>
    <xf numFmtId="0" fontId="26" fillId="0" borderId="0" xfId="0" applyFont="1" applyFill="1" applyAlignment="1">
      <alignment vertical="top" wrapText="1"/>
    </xf>
    <xf numFmtId="4" fontId="26" fillId="0" borderId="0" xfId="0" applyNumberFormat="1" applyFont="1" applyFill="1" applyAlignment="1">
      <alignment vertical="top" wrapText="1"/>
    </xf>
    <xf numFmtId="4" fontId="30" fillId="0" borderId="1" xfId="0" applyNumberFormat="1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/>
    </xf>
    <xf numFmtId="4" fontId="30" fillId="0" borderId="1" xfId="0" applyNumberFormat="1" applyFont="1" applyFill="1" applyBorder="1" applyAlignment="1">
      <alignment vertical="top"/>
    </xf>
    <xf numFmtId="3" fontId="30" fillId="0" borderId="1" xfId="0" applyNumberFormat="1" applyFont="1" applyFill="1" applyBorder="1" applyAlignment="1">
      <alignment horizontal="center" vertical="top"/>
    </xf>
    <xf numFmtId="4" fontId="26" fillId="0" borderId="1" xfId="5" applyNumberFormat="1" applyFont="1" applyFill="1" applyBorder="1" applyAlignment="1">
      <alignment horizontal="center" vertical="top" wrapText="1"/>
    </xf>
    <xf numFmtId="4" fontId="24" fillId="0" borderId="1" xfId="5" applyNumberFormat="1" applyFont="1" applyFill="1" applyBorder="1" applyAlignment="1">
      <alignment horizontal="center" vertical="top"/>
    </xf>
    <xf numFmtId="0" fontId="26" fillId="0" borderId="1" xfId="6" applyFont="1" applyFill="1" applyBorder="1" applyAlignment="1">
      <alignment horizontal="center" vertical="top"/>
    </xf>
    <xf numFmtId="2" fontId="24" fillId="0" borderId="1" xfId="5" applyNumberFormat="1" applyFont="1" applyFill="1" applyBorder="1" applyAlignment="1">
      <alignment horizontal="center" vertical="top"/>
    </xf>
    <xf numFmtId="4" fontId="24" fillId="0" borderId="6" xfId="5" applyNumberFormat="1" applyFont="1" applyFill="1" applyBorder="1" applyAlignment="1">
      <alignment horizontal="center" vertical="top"/>
    </xf>
    <xf numFmtId="0" fontId="26" fillId="0" borderId="1" xfId="6" applyFont="1" applyFill="1" applyBorder="1" applyAlignment="1">
      <alignment horizontal="center" vertical="top" wrapText="1"/>
    </xf>
    <xf numFmtId="49" fontId="26" fillId="0" borderId="4" xfId="5" applyNumberFormat="1" applyFont="1" applyFill="1" applyBorder="1" applyAlignment="1">
      <alignment horizontal="center" vertical="top" wrapText="1"/>
    </xf>
    <xf numFmtId="2" fontId="26" fillId="0" borderId="1" xfId="5" applyNumberFormat="1" applyFont="1" applyFill="1" applyBorder="1" applyAlignment="1">
      <alignment horizontal="center" vertical="top"/>
    </xf>
    <xf numFmtId="4" fontId="26" fillId="0" borderId="1" xfId="0" applyNumberFormat="1" applyFont="1" applyFill="1" applyBorder="1" applyAlignment="1">
      <alignment vertical="top" wrapText="1"/>
    </xf>
    <xf numFmtId="49" fontId="26" fillId="0" borderId="1" xfId="1" applyNumberFormat="1" applyFont="1" applyFill="1" applyBorder="1" applyAlignment="1">
      <alignment horizontal="center" vertical="top" wrapText="1"/>
    </xf>
    <xf numFmtId="0" fontId="26" fillId="0" borderId="1" xfId="1" applyNumberFormat="1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right" vertical="top" wrapText="1"/>
    </xf>
    <xf numFmtId="49" fontId="24" fillId="0" borderId="1" xfId="0" applyNumberFormat="1" applyFont="1" applyFill="1" applyBorder="1" applyAlignment="1">
      <alignment horizontal="center" vertical="top" wrapText="1"/>
    </xf>
    <xf numFmtId="0" fontId="26" fillId="0" borderId="1" xfId="5" applyFont="1" applyFill="1" applyBorder="1" applyAlignment="1">
      <alignment vertical="top"/>
    </xf>
    <xf numFmtId="0" fontId="26" fillId="0" borderId="1" xfId="5" applyFont="1" applyFill="1" applyBorder="1" applyAlignment="1">
      <alignment vertical="top" wrapText="1"/>
    </xf>
    <xf numFmtId="0" fontId="26" fillId="0" borderId="6" xfId="5" applyFont="1" applyFill="1" applyBorder="1" applyAlignment="1">
      <alignment vertical="top"/>
    </xf>
    <xf numFmtId="49" fontId="26" fillId="0" borderId="6" xfId="0" applyNumberFormat="1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vertical="top"/>
    </xf>
    <xf numFmtId="166" fontId="26" fillId="0" borderId="1" xfId="2" applyNumberFormat="1" applyFont="1" applyFill="1" applyBorder="1" applyAlignment="1">
      <alignment horizontal="center" vertical="top" wrapText="1"/>
    </xf>
    <xf numFmtId="4" fontId="24" fillId="0" borderId="1" xfId="2" applyNumberFormat="1" applyFont="1" applyFill="1" applyBorder="1" applyAlignment="1">
      <alignment horizontal="center" vertical="top"/>
    </xf>
    <xf numFmtId="4" fontId="30" fillId="0" borderId="1" xfId="2" applyNumberFormat="1" applyFont="1" applyFill="1" applyBorder="1" applyAlignment="1">
      <alignment horizontal="center" vertical="top"/>
    </xf>
    <xf numFmtId="0" fontId="30" fillId="0" borderId="1" xfId="2" applyFont="1" applyFill="1" applyBorder="1" applyAlignment="1">
      <alignment horizontal="center" vertical="top"/>
    </xf>
    <xf numFmtId="4" fontId="30" fillId="0" borderId="1" xfId="2" applyNumberFormat="1" applyFont="1" applyFill="1" applyBorder="1" applyAlignment="1">
      <alignment vertical="top"/>
    </xf>
    <xf numFmtId="3" fontId="30" fillId="0" borderId="1" xfId="2" applyNumberFormat="1" applyFont="1" applyFill="1" applyBorder="1" applyAlignment="1">
      <alignment horizontal="center" vertical="top"/>
    </xf>
    <xf numFmtId="2" fontId="26" fillId="0" borderId="1" xfId="2" applyNumberFormat="1" applyFont="1" applyFill="1" applyBorder="1" applyAlignment="1">
      <alignment horizontal="center" vertical="top"/>
    </xf>
    <xf numFmtId="4" fontId="26" fillId="0" borderId="1" xfId="2" applyNumberFormat="1" applyFont="1" applyFill="1" applyBorder="1" applyAlignment="1">
      <alignment horizontal="center" vertical="top"/>
    </xf>
    <xf numFmtId="4" fontId="24" fillId="0" borderId="1" xfId="7" applyNumberFormat="1" applyFont="1" applyFill="1" applyBorder="1" applyAlignment="1">
      <alignment horizontal="center" vertical="top"/>
    </xf>
    <xf numFmtId="4" fontId="26" fillId="0" borderId="1" xfId="10" applyNumberFormat="1" applyFont="1" applyFill="1" applyBorder="1" applyAlignment="1">
      <alignment horizontal="center" vertical="top" wrapText="1"/>
    </xf>
    <xf numFmtId="4" fontId="26" fillId="0" borderId="1" xfId="10" applyNumberFormat="1" applyFont="1" applyFill="1" applyBorder="1" applyAlignment="1">
      <alignment horizontal="center" vertical="top"/>
    </xf>
    <xf numFmtId="2" fontId="26" fillId="0" borderId="1" xfId="12" applyNumberFormat="1" applyFont="1" applyFill="1" applyBorder="1" applyAlignment="1">
      <alignment horizontal="center" vertical="top"/>
    </xf>
    <xf numFmtId="4" fontId="24" fillId="0" borderId="1" xfId="13" applyNumberFormat="1" applyFont="1" applyFill="1" applyBorder="1" applyAlignment="1">
      <alignment horizontal="center" vertical="top"/>
    </xf>
    <xf numFmtId="4" fontId="24" fillId="0" borderId="1" xfId="10" applyNumberFormat="1" applyFont="1" applyFill="1" applyBorder="1" applyAlignment="1">
      <alignment horizontal="center" vertical="top"/>
    </xf>
    <xf numFmtId="4" fontId="30" fillId="0" borderId="1" xfId="10" applyNumberFormat="1" applyFont="1" applyFill="1" applyBorder="1" applyAlignment="1">
      <alignment horizontal="center" vertical="top"/>
    </xf>
    <xf numFmtId="0" fontId="30" fillId="0" borderId="1" xfId="10" applyFont="1" applyFill="1" applyBorder="1" applyAlignment="1">
      <alignment horizontal="center" vertical="top"/>
    </xf>
    <xf numFmtId="4" fontId="30" fillId="0" borderId="1" xfId="10" applyNumberFormat="1" applyFont="1" applyFill="1" applyBorder="1" applyAlignment="1">
      <alignment vertical="top"/>
    </xf>
    <xf numFmtId="3" fontId="30" fillId="0" borderId="1" xfId="10" applyNumberFormat="1" applyFont="1" applyFill="1" applyBorder="1" applyAlignment="1">
      <alignment horizontal="center" vertical="top"/>
    </xf>
    <xf numFmtId="4" fontId="24" fillId="0" borderId="1" xfId="14" applyNumberFormat="1" applyFont="1" applyFill="1" applyBorder="1" applyAlignment="1">
      <alignment horizontal="center" vertical="top"/>
    </xf>
    <xf numFmtId="49" fontId="26" fillId="0" borderId="1" xfId="1" applyNumberFormat="1" applyFont="1" applyFill="1" applyBorder="1" applyAlignment="1">
      <alignment vertical="top" wrapText="1"/>
    </xf>
    <xf numFmtId="0" fontId="26" fillId="0" borderId="1" xfId="1" applyNumberFormat="1" applyFont="1" applyFill="1" applyBorder="1" applyAlignment="1">
      <alignment vertical="top" wrapText="1"/>
    </xf>
    <xf numFmtId="49" fontId="26" fillId="0" borderId="1" xfId="0" applyNumberFormat="1" applyFont="1" applyFill="1" applyBorder="1" applyAlignment="1">
      <alignment vertical="top"/>
    </xf>
    <xf numFmtId="4" fontId="24" fillId="0" borderId="0" xfId="0" applyNumberFormat="1" applyFont="1" applyFill="1" applyBorder="1" applyAlignment="1">
      <alignment horizontal="center" vertical="top"/>
    </xf>
    <xf numFmtId="3" fontId="24" fillId="0" borderId="0" xfId="0" applyNumberFormat="1" applyFont="1" applyFill="1" applyBorder="1" applyAlignment="1">
      <alignment horizontal="center" vertical="top"/>
    </xf>
    <xf numFmtId="0" fontId="24" fillId="0" borderId="5" xfId="14" applyFont="1" applyFill="1" applyBorder="1" applyAlignment="1">
      <alignment horizontal="center" vertical="top"/>
    </xf>
    <xf numFmtId="0" fontId="24" fillId="0" borderId="7" xfId="14" applyFont="1" applyFill="1" applyBorder="1" applyAlignment="1">
      <alignment horizontal="center" vertical="top"/>
    </xf>
    <xf numFmtId="0" fontId="24" fillId="0" borderId="6" xfId="14" applyFont="1" applyFill="1" applyBorder="1" applyAlignment="1">
      <alignment horizontal="center" vertical="top"/>
    </xf>
    <xf numFmtId="0" fontId="26" fillId="0" borderId="4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 wrapText="1"/>
    </xf>
    <xf numFmtId="0" fontId="24" fillId="0" borderId="5" xfId="2" applyFont="1" applyFill="1" applyBorder="1" applyAlignment="1">
      <alignment horizontal="center" vertical="top"/>
    </xf>
    <xf numFmtId="0" fontId="24" fillId="0" borderId="7" xfId="2" applyFont="1" applyFill="1" applyBorder="1" applyAlignment="1">
      <alignment horizontal="center" vertical="top"/>
    </xf>
    <xf numFmtId="0" fontId="24" fillId="0" borderId="6" xfId="2" applyFont="1" applyFill="1" applyBorder="1" applyAlignment="1">
      <alignment horizontal="center" vertical="top"/>
    </xf>
    <xf numFmtId="0" fontId="26" fillId="0" borderId="5" xfId="0" applyFont="1" applyFill="1" applyBorder="1" applyAlignment="1">
      <alignment horizontal="center" vertical="top" wrapText="1"/>
    </xf>
    <xf numFmtId="0" fontId="26" fillId="0" borderId="7" xfId="0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/>
    </xf>
    <xf numFmtId="0" fontId="24" fillId="0" borderId="7" xfId="0" applyFont="1" applyFill="1" applyBorder="1" applyAlignment="1">
      <alignment horizontal="center" vertical="top"/>
    </xf>
    <xf numFmtId="0" fontId="24" fillId="0" borderId="6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/>
    </xf>
    <xf numFmtId="0" fontId="26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4" fillId="0" borderId="11" xfId="10" applyFont="1" applyFill="1" applyBorder="1" applyAlignment="1">
      <alignment horizontal="center" vertical="top"/>
    </xf>
    <xf numFmtId="0" fontId="24" fillId="0" borderId="12" xfId="10" applyFont="1" applyFill="1" applyBorder="1" applyAlignment="1">
      <alignment horizontal="center" vertical="top"/>
    </xf>
    <xf numFmtId="0" fontId="24" fillId="0" borderId="13" xfId="10" applyFont="1" applyFill="1" applyBorder="1" applyAlignment="1">
      <alignment horizontal="center" vertical="top"/>
    </xf>
    <xf numFmtId="0" fontId="24" fillId="0" borderId="5" xfId="10" applyFont="1" applyFill="1" applyBorder="1" applyAlignment="1">
      <alignment horizontal="center" vertical="top"/>
    </xf>
    <xf numFmtId="0" fontId="24" fillId="0" borderId="7" xfId="10" applyFont="1" applyFill="1" applyBorder="1" applyAlignment="1">
      <alignment horizontal="center" vertical="top"/>
    </xf>
    <xf numFmtId="0" fontId="24" fillId="0" borderId="6" xfId="10" applyFont="1" applyFill="1" applyBorder="1" applyAlignment="1">
      <alignment horizontal="center" vertical="top"/>
    </xf>
    <xf numFmtId="0" fontId="26" fillId="0" borderId="8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top" wrapText="1"/>
    </xf>
    <xf numFmtId="0" fontId="26" fillId="0" borderId="7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center" wrapText="1"/>
    </xf>
    <xf numFmtId="0" fontId="30" fillId="0" borderId="7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/>
    </xf>
    <xf numFmtId="0" fontId="26" fillId="0" borderId="4" xfId="2" applyFont="1" applyFill="1" applyBorder="1" applyAlignment="1">
      <alignment horizontal="left" vertical="top" wrapText="1"/>
    </xf>
    <xf numFmtId="0" fontId="26" fillId="0" borderId="3" xfId="2" applyFont="1" applyFill="1" applyBorder="1" applyAlignment="1">
      <alignment horizontal="left" vertical="top" wrapText="1"/>
    </xf>
    <xf numFmtId="0" fontId="26" fillId="0" borderId="2" xfId="2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30" fillId="0" borderId="5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26" fillId="0" borderId="4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top" wrapText="1"/>
    </xf>
    <xf numFmtId="0" fontId="26" fillId="0" borderId="4" xfId="5" applyFont="1" applyFill="1" applyBorder="1" applyAlignment="1">
      <alignment horizontal="left" vertical="top" wrapText="1"/>
    </xf>
    <xf numFmtId="0" fontId="26" fillId="0" borderId="3" xfId="5" applyFont="1" applyFill="1" applyBorder="1" applyAlignment="1">
      <alignment horizontal="left" vertical="top" wrapText="1"/>
    </xf>
    <xf numFmtId="0" fontId="26" fillId="0" borderId="2" xfId="5" applyFont="1" applyFill="1" applyBorder="1" applyAlignment="1">
      <alignment horizontal="left" vertical="top" wrapText="1"/>
    </xf>
    <xf numFmtId="4" fontId="35" fillId="0" borderId="0" xfId="0" applyNumberFormat="1" applyFont="1" applyFill="1" applyAlignment="1">
      <alignment horizontal="left" vertical="top" wrapText="1"/>
    </xf>
    <xf numFmtId="3" fontId="28" fillId="0" borderId="1" xfId="0" applyNumberFormat="1" applyFont="1" applyFill="1" applyBorder="1" applyAlignment="1">
      <alignment horizontal="center" vertical="top" textRotation="90" wrapText="1"/>
    </xf>
    <xf numFmtId="0" fontId="28" fillId="0" borderId="1" xfId="0" applyFont="1" applyFill="1" applyBorder="1" applyAlignment="1">
      <alignment horizontal="center" vertical="top" wrapText="1"/>
    </xf>
    <xf numFmtId="4" fontId="28" fillId="0" borderId="1" xfId="0" applyNumberFormat="1" applyFont="1" applyFill="1" applyBorder="1" applyAlignment="1">
      <alignment horizontal="center" vertical="top" wrapText="1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top" wrapText="1"/>
    </xf>
    <xf numFmtId="4" fontId="24" fillId="0" borderId="1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4" fontId="24" fillId="0" borderId="1" xfId="0" applyNumberFormat="1" applyFont="1" applyFill="1" applyBorder="1" applyAlignment="1">
      <alignment horizontal="center" vertical="top" textRotation="90" wrapText="1"/>
    </xf>
    <xf numFmtId="4" fontId="24" fillId="0" borderId="5" xfId="0" applyNumberFormat="1" applyFont="1" applyFill="1" applyBorder="1" applyAlignment="1">
      <alignment horizontal="center" vertical="top" textRotation="90" wrapText="1"/>
    </xf>
    <xf numFmtId="4" fontId="24" fillId="0" borderId="7" xfId="0" applyNumberFormat="1" applyFont="1" applyFill="1" applyBorder="1" applyAlignment="1">
      <alignment horizontal="center" vertical="top" textRotation="90" wrapText="1"/>
    </xf>
    <xf numFmtId="4" fontId="24" fillId="0" borderId="6" xfId="0" applyNumberFormat="1" applyFont="1" applyFill="1" applyBorder="1" applyAlignment="1">
      <alignment horizontal="center" vertical="top" textRotation="90" wrapText="1"/>
    </xf>
    <xf numFmtId="0" fontId="26" fillId="0" borderId="12" xfId="0" applyFont="1" applyFill="1" applyBorder="1" applyAlignment="1">
      <alignment horizontal="center" vertical="top" wrapText="1"/>
    </xf>
    <xf numFmtId="0" fontId="30" fillId="0" borderId="6" xfId="0" applyFont="1" applyFill="1" applyBorder="1" applyAlignment="1">
      <alignment horizontal="center" vertical="top" wrapText="1"/>
    </xf>
    <xf numFmtId="0" fontId="26" fillId="0" borderId="4" xfId="10" applyFont="1" applyFill="1" applyBorder="1" applyAlignment="1">
      <alignment horizontal="left" vertical="top" wrapText="1"/>
    </xf>
    <xf numFmtId="0" fontId="26" fillId="0" borderId="3" xfId="10" applyFont="1" applyFill="1" applyBorder="1" applyAlignment="1">
      <alignment horizontal="left" vertical="top" wrapText="1"/>
    </xf>
    <xf numFmtId="0" fontId="26" fillId="0" borderId="2" xfId="10" applyFont="1" applyFill="1" applyBorder="1" applyAlignment="1">
      <alignment horizontal="left" vertical="top" wrapText="1"/>
    </xf>
    <xf numFmtId="0" fontId="28" fillId="0" borderId="5" xfId="0" applyFont="1" applyFill="1" applyBorder="1" applyAlignment="1">
      <alignment horizontal="center" vertical="top"/>
    </xf>
    <xf numFmtId="0" fontId="28" fillId="0" borderId="7" xfId="0" applyFont="1" applyFill="1" applyBorder="1" applyAlignment="1">
      <alignment horizontal="center" vertical="top"/>
    </xf>
    <xf numFmtId="0" fontId="28" fillId="0" borderId="6" xfId="0" applyFont="1" applyFill="1" applyBorder="1" applyAlignment="1">
      <alignment horizontal="center" vertical="top"/>
    </xf>
    <xf numFmtId="0" fontId="24" fillId="0" borderId="5" xfId="5" applyFont="1" applyFill="1" applyBorder="1" applyAlignment="1">
      <alignment horizontal="center" vertical="top"/>
    </xf>
    <xf numFmtId="0" fontId="24" fillId="0" borderId="7" xfId="5" applyFont="1" applyFill="1" applyBorder="1" applyAlignment="1">
      <alignment horizontal="center" vertical="top"/>
    </xf>
    <xf numFmtId="0" fontId="24" fillId="0" borderId="6" xfId="5" applyFont="1" applyFill="1" applyBorder="1" applyAlignment="1">
      <alignment horizontal="center" vertical="top"/>
    </xf>
    <xf numFmtId="0" fontId="4" fillId="8" borderId="5" xfId="0" applyFont="1" applyFill="1" applyBorder="1" applyAlignment="1">
      <alignment horizontal="center" vertical="top"/>
    </xf>
    <xf numFmtId="0" fontId="4" fillId="8" borderId="6" xfId="0" applyFont="1" applyFill="1" applyBorder="1" applyAlignment="1">
      <alignment horizontal="center" vertical="top"/>
    </xf>
    <xf numFmtId="0" fontId="6" fillId="8" borderId="5" xfId="0" applyFont="1" applyFill="1" applyBorder="1" applyAlignment="1">
      <alignment horizontal="center" vertical="top" wrapText="1"/>
    </xf>
    <xf numFmtId="0" fontId="6" fillId="8" borderId="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8" borderId="5" xfId="0" applyFont="1" applyFill="1" applyBorder="1" applyAlignment="1">
      <alignment horizontal="center" vertical="top"/>
    </xf>
    <xf numFmtId="0" fontId="6" fillId="8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 textRotation="90" wrapText="1"/>
    </xf>
    <xf numFmtId="4" fontId="4" fillId="0" borderId="5" xfId="0" applyNumberFormat="1" applyFont="1" applyFill="1" applyBorder="1" applyAlignment="1">
      <alignment horizontal="center" vertical="center" textRotation="90" wrapText="1"/>
    </xf>
    <xf numFmtId="4" fontId="4" fillId="0" borderId="7" xfId="0" applyNumberFormat="1" applyFont="1" applyFill="1" applyBorder="1" applyAlignment="1">
      <alignment horizontal="center" vertical="center" textRotation="90" wrapText="1"/>
    </xf>
    <xf numFmtId="4" fontId="4" fillId="0" borderId="6" xfId="0" applyNumberFormat="1" applyFont="1" applyFill="1" applyBorder="1" applyAlignment="1">
      <alignment horizontal="center" vertical="center" textRotation="90" wrapText="1"/>
    </xf>
    <xf numFmtId="4" fontId="19" fillId="0" borderId="0" xfId="0" applyNumberFormat="1" applyFont="1" applyFill="1" applyAlignment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center" vertical="top"/>
    </xf>
    <xf numFmtId="0" fontId="16" fillId="0" borderId="0" xfId="0" applyNumberFormat="1" applyFont="1" applyFill="1" applyBorder="1" applyAlignment="1" applyProtection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 wrapText="1"/>
    </xf>
    <xf numFmtId="0" fontId="21" fillId="7" borderId="9" xfId="0" applyFont="1" applyFill="1" applyBorder="1" applyAlignment="1">
      <alignment horizontal="left" vertical="top"/>
    </xf>
    <xf numFmtId="0" fontId="21" fillId="7" borderId="10" xfId="0" applyFont="1" applyFill="1" applyBorder="1" applyAlignment="1">
      <alignment horizontal="left" vertical="top"/>
    </xf>
    <xf numFmtId="0" fontId="6" fillId="8" borderId="7" xfId="0" applyFont="1" applyFill="1" applyBorder="1" applyAlignment="1">
      <alignment horizontal="center" vertical="top" wrapText="1"/>
    </xf>
    <xf numFmtId="4" fontId="24" fillId="2" borderId="1" xfId="0" applyNumberFormat="1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10" xfId="2"/>
    <cellStyle name="Обычный 10 2" xfId="14"/>
    <cellStyle name="Обычный 2" xfId="5"/>
    <cellStyle name="Обычный 2 2" xfId="12"/>
    <cellStyle name="Обычный 2 3" xfId="6"/>
    <cellStyle name="Обычный 3" xfId="10"/>
    <cellStyle name="Обычный 4 2" xfId="7"/>
    <cellStyle name="Обычный 4 2 2" xfId="13"/>
    <cellStyle name="Обычный 7" xfId="9"/>
    <cellStyle name="Обычный 9" xfId="3"/>
    <cellStyle name="Обычный_СВОД 84-ОД (готовый свод) изм.копия для подписи" xfId="4"/>
    <cellStyle name="Финансовый" xfId="1" builtinId="3"/>
    <cellStyle name="Финансовый 2" xfId="8"/>
    <cellStyle name="Финансовый 2 2" xfId="15"/>
    <cellStyle name="Финансовый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530"/>
  <sheetViews>
    <sheetView tabSelected="1" view="pageBreakPreview" zoomScale="66" zoomScaleNormal="76" zoomScaleSheetLayoutView="66" zoomScalePageLayoutView="60" workbookViewId="0">
      <selection activeCell="I27" sqref="I27"/>
    </sheetView>
  </sheetViews>
  <sheetFormatPr defaultColWidth="9.140625" defaultRowHeight="15" x14ac:dyDescent="0.25"/>
  <cols>
    <col min="1" max="1" width="5.5703125" style="593" customWidth="1"/>
    <col min="2" max="2" width="14.140625" style="593" customWidth="1"/>
    <col min="3" max="3" width="28.85546875" style="553" customWidth="1"/>
    <col min="4" max="4" width="24.42578125" style="553" customWidth="1"/>
    <col min="5" max="5" width="34.5703125" style="553" customWidth="1"/>
    <col min="6" max="6" width="19.42578125" style="597" customWidth="1"/>
    <col min="7" max="7" width="9.42578125" style="593" customWidth="1"/>
    <col min="8" max="8" width="16.42578125" style="434" customWidth="1"/>
    <col min="9" max="9" width="15.5703125" style="598" customWidth="1"/>
    <col min="10" max="10" width="50" style="554" customWidth="1"/>
    <col min="11" max="11" width="10" style="553" customWidth="1"/>
    <col min="12" max="12" width="19.5703125" style="434" customWidth="1"/>
    <col min="13" max="13" width="20.7109375" style="434" customWidth="1"/>
    <col min="14" max="14" width="14.7109375" style="434" customWidth="1"/>
    <col min="15" max="15" width="18.140625" style="434" customWidth="1"/>
    <col min="16" max="16" width="21.5703125" style="434" customWidth="1"/>
    <col min="17" max="17" width="19.85546875" style="434" customWidth="1"/>
    <col min="18" max="16384" width="9.140625" style="40"/>
  </cols>
  <sheetData>
    <row r="1" spans="1:17" ht="43.5" customHeight="1" x14ac:dyDescent="0.25">
      <c r="N1" s="582" t="s">
        <v>472</v>
      </c>
    </row>
    <row r="2" spans="1:17" ht="26.25" customHeight="1" x14ac:dyDescent="0.25">
      <c r="A2" s="594"/>
      <c r="B2" s="594"/>
      <c r="C2" s="599"/>
      <c r="D2" s="599"/>
      <c r="E2" s="599"/>
      <c r="F2" s="600"/>
      <c r="G2" s="599"/>
      <c r="H2" s="600"/>
      <c r="I2" s="601"/>
      <c r="J2" s="602"/>
      <c r="K2" s="599"/>
      <c r="L2" s="600"/>
      <c r="N2" s="704" t="s">
        <v>421</v>
      </c>
      <c r="O2" s="704"/>
      <c r="P2" s="435"/>
      <c r="Q2" s="600"/>
    </row>
    <row r="3" spans="1:17" ht="26.25" customHeight="1" x14ac:dyDescent="0.25">
      <c r="A3" s="594"/>
      <c r="B3" s="594"/>
      <c r="C3" s="599"/>
      <c r="D3" s="599"/>
      <c r="E3" s="599"/>
      <c r="F3" s="600"/>
      <c r="G3" s="599"/>
      <c r="H3" s="600"/>
      <c r="I3" s="601"/>
      <c r="J3" s="602"/>
      <c r="K3" s="599"/>
      <c r="L3" s="600"/>
      <c r="N3" s="436" t="s">
        <v>35</v>
      </c>
      <c r="O3" s="436"/>
      <c r="P3" s="436"/>
      <c r="Q3" s="600"/>
    </row>
    <row r="4" spans="1:17" ht="11.25" customHeight="1" x14ac:dyDescent="0.25">
      <c r="A4" s="594"/>
      <c r="B4" s="594"/>
      <c r="C4" s="599"/>
      <c r="D4" s="599"/>
      <c r="E4" s="599"/>
      <c r="F4" s="600"/>
      <c r="G4" s="599"/>
      <c r="H4" s="600"/>
      <c r="I4" s="601"/>
      <c r="J4" s="602"/>
      <c r="K4" s="599"/>
      <c r="L4" s="600"/>
      <c r="N4" s="600"/>
      <c r="O4" s="600"/>
      <c r="P4" s="600"/>
      <c r="Q4" s="600"/>
    </row>
    <row r="5" spans="1:17" ht="26.25" customHeight="1" x14ac:dyDescent="0.25">
      <c r="A5" s="594"/>
      <c r="B5" s="594"/>
      <c r="C5" s="599"/>
      <c r="D5" s="599"/>
      <c r="E5" s="599"/>
      <c r="F5" s="600"/>
      <c r="G5" s="599"/>
      <c r="H5" s="600"/>
      <c r="I5" s="601"/>
      <c r="J5" s="602"/>
      <c r="K5" s="599"/>
      <c r="L5" s="600"/>
      <c r="N5" s="436" t="s">
        <v>33</v>
      </c>
      <c r="O5" s="436"/>
      <c r="P5" s="436"/>
      <c r="Q5" s="600"/>
    </row>
    <row r="6" spans="1:17" ht="26.25" customHeight="1" x14ac:dyDescent="0.25">
      <c r="A6" s="594"/>
      <c r="B6" s="594"/>
      <c r="C6" s="599"/>
      <c r="D6" s="599"/>
      <c r="E6" s="599"/>
      <c r="F6" s="600"/>
      <c r="G6" s="599"/>
      <c r="H6" s="600"/>
      <c r="I6" s="601"/>
      <c r="J6" s="602"/>
      <c r="K6" s="599"/>
      <c r="L6" s="600"/>
      <c r="N6" s="436" t="s">
        <v>26</v>
      </c>
      <c r="O6" s="436"/>
      <c r="P6" s="436"/>
      <c r="Q6" s="600"/>
    </row>
    <row r="7" spans="1:17" ht="26.25" customHeight="1" x14ac:dyDescent="0.25">
      <c r="A7" s="594"/>
      <c r="B7" s="594"/>
      <c r="C7" s="599"/>
      <c r="D7" s="599"/>
      <c r="E7" s="599"/>
      <c r="F7" s="600"/>
      <c r="G7" s="599"/>
      <c r="H7" s="600"/>
      <c r="I7" s="601"/>
      <c r="J7" s="602"/>
      <c r="K7" s="599"/>
      <c r="L7" s="600"/>
      <c r="N7" s="436" t="s">
        <v>307</v>
      </c>
      <c r="O7" s="436"/>
      <c r="P7" s="436"/>
      <c r="Q7" s="600"/>
    </row>
    <row r="8" spans="1:17" ht="26.25" customHeight="1" x14ac:dyDescent="0.25">
      <c r="A8" s="594"/>
      <c r="B8" s="594"/>
      <c r="C8" s="599"/>
      <c r="D8" s="599"/>
      <c r="E8" s="599"/>
      <c r="F8" s="600"/>
      <c r="G8" s="599"/>
      <c r="H8" s="600"/>
      <c r="I8" s="601"/>
      <c r="J8" s="602"/>
      <c r="K8" s="599"/>
      <c r="L8" s="600"/>
      <c r="N8" s="436"/>
      <c r="O8" s="436"/>
      <c r="P8" s="436"/>
      <c r="Q8" s="600"/>
    </row>
    <row r="9" spans="1:17" ht="26.25" customHeight="1" x14ac:dyDescent="0.25">
      <c r="A9" s="594"/>
      <c r="B9" s="594"/>
      <c r="C9" s="599"/>
      <c r="D9" s="599"/>
      <c r="E9" s="599"/>
      <c r="F9" s="600"/>
      <c r="G9" s="599"/>
      <c r="H9" s="600"/>
      <c r="I9" s="601"/>
      <c r="J9" s="602"/>
      <c r="K9" s="599"/>
      <c r="L9" s="600"/>
      <c r="N9" s="436"/>
      <c r="O9" s="436"/>
      <c r="P9" s="436"/>
      <c r="Q9" s="600"/>
    </row>
    <row r="10" spans="1:17" ht="28.5" customHeight="1" x14ac:dyDescent="0.25">
      <c r="A10" s="594"/>
      <c r="B10" s="594"/>
      <c r="C10" s="599"/>
      <c r="D10" s="599"/>
      <c r="E10" s="599"/>
      <c r="F10" s="600"/>
      <c r="G10" s="599"/>
      <c r="H10" s="600"/>
      <c r="I10" s="601"/>
      <c r="J10" s="602"/>
      <c r="K10" s="599"/>
      <c r="L10" s="600"/>
      <c r="N10" s="436"/>
      <c r="O10" s="436"/>
      <c r="P10" s="436"/>
      <c r="Q10" s="436"/>
    </row>
    <row r="11" spans="1:17" ht="28.5" customHeight="1" x14ac:dyDescent="0.25">
      <c r="A11" s="594"/>
      <c r="B11" s="594"/>
      <c r="C11" s="599"/>
      <c r="D11" s="599"/>
      <c r="E11" s="599"/>
      <c r="F11" s="600"/>
      <c r="G11" s="599"/>
      <c r="H11" s="600"/>
      <c r="I11" s="601"/>
      <c r="J11" s="603"/>
      <c r="K11" s="600"/>
      <c r="L11" s="600"/>
      <c r="M11" s="437"/>
      <c r="N11" s="437"/>
      <c r="O11" s="437"/>
      <c r="P11" s="437"/>
      <c r="Q11" s="600"/>
    </row>
    <row r="12" spans="1:17" ht="11.25" customHeight="1" x14ac:dyDescent="0.25">
      <c r="A12" s="708" t="s">
        <v>25</v>
      </c>
      <c r="B12" s="708"/>
      <c r="C12" s="708"/>
      <c r="D12" s="708"/>
      <c r="E12" s="708"/>
      <c r="F12" s="708"/>
      <c r="G12" s="708"/>
      <c r="H12" s="708"/>
      <c r="I12" s="708"/>
      <c r="J12" s="708"/>
      <c r="K12" s="708"/>
      <c r="L12" s="708"/>
      <c r="M12" s="708"/>
      <c r="N12" s="708"/>
      <c r="O12" s="708"/>
      <c r="P12" s="708"/>
      <c r="Q12" s="708"/>
    </row>
    <row r="13" spans="1:17" ht="12" customHeight="1" x14ac:dyDescent="0.25">
      <c r="A13" s="708"/>
      <c r="B13" s="708"/>
      <c r="C13" s="708"/>
      <c r="D13" s="708"/>
      <c r="E13" s="708"/>
      <c r="F13" s="708"/>
      <c r="G13" s="708"/>
      <c r="H13" s="708"/>
      <c r="I13" s="708"/>
      <c r="J13" s="708"/>
      <c r="K13" s="708"/>
      <c r="L13" s="708"/>
      <c r="M13" s="708"/>
      <c r="N13" s="708"/>
      <c r="O13" s="708"/>
      <c r="P13" s="708"/>
      <c r="Q13" s="708"/>
    </row>
    <row r="14" spans="1:17" ht="32.25" customHeight="1" x14ac:dyDescent="0.25">
      <c r="A14" s="709" t="s">
        <v>24</v>
      </c>
      <c r="B14" s="709"/>
      <c r="C14" s="709"/>
      <c r="D14" s="70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</row>
    <row r="15" spans="1:17" ht="27" customHeight="1" x14ac:dyDescent="0.25">
      <c r="A15" s="709" t="s">
        <v>299</v>
      </c>
      <c r="B15" s="709"/>
      <c r="C15" s="709"/>
      <c r="D15" s="709"/>
      <c r="E15" s="709"/>
      <c r="F15" s="709"/>
      <c r="G15" s="709"/>
      <c r="H15" s="709"/>
      <c r="I15" s="709"/>
      <c r="J15" s="709"/>
      <c r="K15" s="709"/>
      <c r="L15" s="709"/>
      <c r="M15" s="709"/>
      <c r="N15" s="709"/>
      <c r="O15" s="709"/>
      <c r="P15" s="709"/>
      <c r="Q15" s="709"/>
    </row>
    <row r="16" spans="1:17" ht="11.25" customHeight="1" x14ac:dyDescent="0.25">
      <c r="A16" s="438"/>
      <c r="B16" s="438"/>
      <c r="C16" s="439"/>
      <c r="D16" s="439"/>
      <c r="E16" s="439"/>
      <c r="F16" s="440"/>
      <c r="G16" s="438"/>
      <c r="H16" s="441"/>
      <c r="I16" s="442"/>
      <c r="J16" s="443"/>
      <c r="K16" s="439"/>
      <c r="L16" s="441"/>
      <c r="M16" s="441"/>
      <c r="N16" s="441"/>
      <c r="O16" s="441"/>
      <c r="P16" s="441"/>
      <c r="Q16" s="441"/>
    </row>
    <row r="17" spans="1:17" ht="62.25" customHeight="1" x14ac:dyDescent="0.25">
      <c r="A17" s="706" t="s">
        <v>30</v>
      </c>
      <c r="B17" s="706" t="s">
        <v>45</v>
      </c>
      <c r="C17" s="706" t="s">
        <v>36</v>
      </c>
      <c r="D17" s="711" t="s">
        <v>23</v>
      </c>
      <c r="E17" s="712"/>
      <c r="F17" s="712"/>
      <c r="G17" s="713"/>
      <c r="H17" s="707" t="s">
        <v>37</v>
      </c>
      <c r="I17" s="705" t="s">
        <v>38</v>
      </c>
      <c r="J17" s="706" t="s">
        <v>31</v>
      </c>
      <c r="K17" s="706"/>
      <c r="L17" s="707" t="s">
        <v>52</v>
      </c>
      <c r="M17" s="710" t="s">
        <v>32</v>
      </c>
      <c r="N17" s="710"/>
      <c r="O17" s="710"/>
      <c r="P17" s="710"/>
      <c r="Q17" s="710"/>
    </row>
    <row r="18" spans="1:17" ht="93.75" customHeight="1" x14ac:dyDescent="0.25">
      <c r="A18" s="706"/>
      <c r="B18" s="706"/>
      <c r="C18" s="706"/>
      <c r="D18" s="706" t="s">
        <v>39</v>
      </c>
      <c r="E18" s="706" t="s">
        <v>51</v>
      </c>
      <c r="F18" s="707" t="s">
        <v>40</v>
      </c>
      <c r="G18" s="706" t="s">
        <v>46</v>
      </c>
      <c r="H18" s="707"/>
      <c r="I18" s="705"/>
      <c r="J18" s="706"/>
      <c r="K18" s="706"/>
      <c r="L18" s="707"/>
      <c r="M18" s="714" t="s">
        <v>22</v>
      </c>
      <c r="N18" s="715" t="s">
        <v>27</v>
      </c>
      <c r="O18" s="714" t="s">
        <v>21</v>
      </c>
      <c r="P18" s="714" t="s">
        <v>20</v>
      </c>
      <c r="Q18" s="714" t="s">
        <v>17</v>
      </c>
    </row>
    <row r="19" spans="1:17" ht="70.5" customHeight="1" x14ac:dyDescent="0.25">
      <c r="A19" s="706"/>
      <c r="B19" s="706"/>
      <c r="C19" s="706"/>
      <c r="D19" s="706"/>
      <c r="E19" s="706"/>
      <c r="F19" s="707"/>
      <c r="G19" s="706"/>
      <c r="H19" s="707"/>
      <c r="I19" s="705"/>
      <c r="J19" s="706"/>
      <c r="K19" s="706"/>
      <c r="L19" s="707"/>
      <c r="M19" s="714"/>
      <c r="N19" s="716"/>
      <c r="O19" s="714"/>
      <c r="P19" s="714"/>
      <c r="Q19" s="714"/>
    </row>
    <row r="20" spans="1:17" ht="15.75" customHeight="1" x14ac:dyDescent="0.25">
      <c r="A20" s="706"/>
      <c r="B20" s="706"/>
      <c r="C20" s="706"/>
      <c r="D20" s="706"/>
      <c r="E20" s="706"/>
      <c r="F20" s="707"/>
      <c r="G20" s="706"/>
      <c r="H20" s="707"/>
      <c r="I20" s="705"/>
      <c r="J20" s="706"/>
      <c r="K20" s="706"/>
      <c r="L20" s="707"/>
      <c r="M20" s="714"/>
      <c r="N20" s="717"/>
      <c r="O20" s="714"/>
      <c r="P20" s="714"/>
      <c r="Q20" s="714"/>
    </row>
    <row r="21" spans="1:17" s="48" customFormat="1" ht="51" customHeight="1" x14ac:dyDescent="0.25">
      <c r="A21" s="706"/>
      <c r="B21" s="706"/>
      <c r="C21" s="706"/>
      <c r="D21" s="706"/>
      <c r="E21" s="706"/>
      <c r="F21" s="707"/>
      <c r="G21" s="706"/>
      <c r="H21" s="707"/>
      <c r="I21" s="705"/>
      <c r="J21" s="579" t="s">
        <v>19</v>
      </c>
      <c r="K21" s="574" t="s">
        <v>18</v>
      </c>
      <c r="L21" s="575" t="s">
        <v>17</v>
      </c>
      <c r="M21" s="576" t="s">
        <v>49</v>
      </c>
      <c r="N21" s="576" t="s">
        <v>49</v>
      </c>
      <c r="O21" s="576" t="s">
        <v>50</v>
      </c>
      <c r="P21" s="576" t="s">
        <v>50</v>
      </c>
      <c r="Q21" s="576" t="s">
        <v>49</v>
      </c>
    </row>
    <row r="22" spans="1:17" s="1" customFormat="1" ht="15.75" x14ac:dyDescent="0.25">
      <c r="A22" s="579">
        <v>1</v>
      </c>
      <c r="B22" s="579">
        <v>2</v>
      </c>
      <c r="C22" s="579">
        <v>3</v>
      </c>
      <c r="D22" s="579">
        <v>4</v>
      </c>
      <c r="E22" s="588">
        <v>5</v>
      </c>
      <c r="F22" s="342">
        <v>6</v>
      </c>
      <c r="G22" s="342">
        <v>7</v>
      </c>
      <c r="H22" s="342">
        <v>8</v>
      </c>
      <c r="I22" s="342">
        <v>9</v>
      </c>
      <c r="J22" s="579">
        <v>10</v>
      </c>
      <c r="K22" s="579">
        <v>11</v>
      </c>
      <c r="L22" s="342">
        <v>12</v>
      </c>
      <c r="M22" s="342">
        <v>13</v>
      </c>
      <c r="N22" s="342">
        <v>14</v>
      </c>
      <c r="O22" s="342">
        <v>15</v>
      </c>
      <c r="P22" s="342">
        <v>16</v>
      </c>
      <c r="Q22" s="387">
        <v>17</v>
      </c>
    </row>
    <row r="23" spans="1:17" s="242" customFormat="1" ht="18" customHeight="1" x14ac:dyDescent="0.25">
      <c r="A23" s="654" t="s">
        <v>55</v>
      </c>
      <c r="B23" s="655"/>
      <c r="C23" s="655"/>
      <c r="D23" s="655"/>
      <c r="E23" s="656"/>
      <c r="F23" s="342">
        <f>F24+F871+F1704</f>
        <v>673</v>
      </c>
      <c r="G23" s="570"/>
      <c r="H23" s="359">
        <f>H24+H871+H1704</f>
        <v>2643627.89</v>
      </c>
      <c r="I23" s="342">
        <f>I24+I871+I1704</f>
        <v>109552</v>
      </c>
      <c r="J23" s="360" t="s">
        <v>2</v>
      </c>
      <c r="K23" s="579"/>
      <c r="L23" s="415">
        <f t="shared" ref="L23:P23" si="0">L24+L871+L1704</f>
        <v>2877112020.8109326</v>
      </c>
      <c r="M23" s="415">
        <f t="shared" si="0"/>
        <v>2793517334.8509326</v>
      </c>
      <c r="N23" s="415">
        <f t="shared" si="0"/>
        <v>0</v>
      </c>
      <c r="O23" s="415">
        <f t="shared" si="0"/>
        <v>79512000.002000004</v>
      </c>
      <c r="P23" s="415">
        <f t="shared" si="0"/>
        <v>4184134.2980000004</v>
      </c>
      <c r="Q23" s="415">
        <f>M23+N23+O23+P23</f>
        <v>2877213469.1509323</v>
      </c>
    </row>
    <row r="24" spans="1:17" s="243" customFormat="1" ht="18" customHeight="1" x14ac:dyDescent="0.3">
      <c r="A24" s="673" t="s">
        <v>56</v>
      </c>
      <c r="B24" s="673"/>
      <c r="C24" s="673"/>
      <c r="D24" s="673"/>
      <c r="E24" s="673"/>
      <c r="F24" s="342">
        <f>F25+F92+F146+F174+F240+F478+F624+F743+F760+F839+F844+F859</f>
        <v>236</v>
      </c>
      <c r="G24" s="360" t="s">
        <v>2</v>
      </c>
      <c r="H24" s="359">
        <f t="shared" ref="H24:I24" si="1">H25+H92+H146+H174+H240+H478+H624+H743+H760+H839+H844+H859</f>
        <v>980002.67999999993</v>
      </c>
      <c r="I24" s="342">
        <f t="shared" si="1"/>
        <v>40743</v>
      </c>
      <c r="J24" s="360" t="s">
        <v>2</v>
      </c>
      <c r="K24" s="360" t="s">
        <v>2</v>
      </c>
      <c r="L24" s="415">
        <f t="shared" ref="L24" si="2">L25+L92+L146+L174+L240+L478+L624+L743+L760+L839+L844+L859</f>
        <v>924918752.69214022</v>
      </c>
      <c r="M24" s="415">
        <f t="shared" ref="M24" si="3">M25+M92+M146+M174+M240+M478+M624+M743+M760+M839+M844+M859</f>
        <v>896218275.46214008</v>
      </c>
      <c r="N24" s="415">
        <f t="shared" ref="N24" si="4">N25+N92+N146+N174+N240+N478+N624+N743+N760+N839+N844+N859</f>
        <v>0</v>
      </c>
      <c r="O24" s="415">
        <f t="shared" ref="O24" si="5">O25+O92+O146+O174+O240+O478+O624+O743+O760+O839+O844+O859</f>
        <v>27353999.998500004</v>
      </c>
      <c r="P24" s="415">
        <f t="shared" ref="P24" si="6">P25+P92+P146+P174+P240+P478+P624+P743+P760+P839+P844+P859</f>
        <v>1439423.8615000003</v>
      </c>
      <c r="Q24" s="415">
        <f>M24+N24+O24+P24</f>
        <v>925011699.3221401</v>
      </c>
    </row>
    <row r="25" spans="1:17" s="305" customFormat="1" ht="24" customHeight="1" x14ac:dyDescent="0.3">
      <c r="A25" s="691" t="s">
        <v>57</v>
      </c>
      <c r="B25" s="692"/>
      <c r="C25" s="692"/>
      <c r="D25" s="692"/>
      <c r="E25" s="693"/>
      <c r="F25" s="365">
        <v>19</v>
      </c>
      <c r="G25" s="571" t="s">
        <v>2</v>
      </c>
      <c r="H25" s="576">
        <f>H27+H33+H36+H39+H42+H45+H48+H53+H58+H61+H65+H68+H71+H74+H77+H80+H83+H86+H89</f>
        <v>68945.3</v>
      </c>
      <c r="I25" s="576">
        <f>I27+I33+I36+I39+I42+I45+I48+I53+I58+I61+I65+I68+I71+I74+I77+I80+I83+I86+I89</f>
        <v>2038</v>
      </c>
      <c r="J25" s="579" t="s">
        <v>2</v>
      </c>
      <c r="K25" s="386" t="s">
        <v>2</v>
      </c>
      <c r="L25" s="385">
        <f t="shared" ref="L25:P25" si="7">L27+L33+L36+L39+L42+L45+L48+L53+L58+L61+L65+L68+L71+L74+L77+L80+L83+L86+L89</f>
        <v>45036403.689679205</v>
      </c>
      <c r="M25" s="385">
        <f t="shared" si="7"/>
        <v>42786403.689679205</v>
      </c>
      <c r="N25" s="385">
        <f t="shared" si="7"/>
        <v>0</v>
      </c>
      <c r="O25" s="385">
        <f>O27+O33+O36+O39+O42+O45+O48+O53+O58+O61+O65+O68+O71+O74+O77+O80+O83+O86+O89+O26</f>
        <v>2138000</v>
      </c>
      <c r="P25" s="385">
        <f t="shared" si="7"/>
        <v>112500</v>
      </c>
      <c r="Q25" s="385">
        <f>M25+N25+O25+P25</f>
        <v>45036903.689679205</v>
      </c>
    </row>
    <row r="26" spans="1:17" s="306" customFormat="1" ht="18" customHeight="1" x14ac:dyDescent="0.3">
      <c r="A26" s="654" t="s">
        <v>466</v>
      </c>
      <c r="B26" s="655"/>
      <c r="C26" s="655"/>
      <c r="D26" s="655"/>
      <c r="E26" s="655"/>
      <c r="F26" s="655"/>
      <c r="G26" s="655"/>
      <c r="H26" s="655"/>
      <c r="I26" s="656"/>
      <c r="J26" s="579" t="s">
        <v>2</v>
      </c>
      <c r="K26" s="343" t="s">
        <v>2</v>
      </c>
      <c r="L26" s="419"/>
      <c r="M26" s="419"/>
      <c r="N26" s="419"/>
      <c r="O26" s="414">
        <v>500</v>
      </c>
      <c r="P26" s="419"/>
      <c r="Q26" s="385">
        <f t="shared" ref="Q26:Q89" si="8">M26+N26+O26+P26</f>
        <v>500</v>
      </c>
    </row>
    <row r="27" spans="1:17" s="307" customFormat="1" ht="18" customHeight="1" x14ac:dyDescent="0.3">
      <c r="A27" s="563">
        <v>1</v>
      </c>
      <c r="B27" s="444">
        <v>71951000</v>
      </c>
      <c r="C27" s="364" t="s">
        <v>16</v>
      </c>
      <c r="D27" s="364" t="s">
        <v>16</v>
      </c>
      <c r="E27" s="364" t="s">
        <v>303</v>
      </c>
      <c r="F27" s="365">
        <v>7</v>
      </c>
      <c r="G27" s="384" t="s">
        <v>106</v>
      </c>
      <c r="H27" s="576">
        <v>1672.2</v>
      </c>
      <c r="I27" s="365">
        <v>54</v>
      </c>
      <c r="J27" s="570" t="s">
        <v>107</v>
      </c>
      <c r="K27" s="386" t="s">
        <v>2</v>
      </c>
      <c r="L27" s="362">
        <f>L28+L29+L30+L31+L32</f>
        <v>3785536.4357212004</v>
      </c>
      <c r="M27" s="362">
        <f t="shared" ref="M27:P27" si="9">M28+M29+M30+M31+M32</f>
        <v>3785536.4357212004</v>
      </c>
      <c r="N27" s="362">
        <f t="shared" si="9"/>
        <v>0</v>
      </c>
      <c r="O27" s="362">
        <f t="shared" si="9"/>
        <v>0</v>
      </c>
      <c r="P27" s="362">
        <f t="shared" si="9"/>
        <v>0</v>
      </c>
      <c r="Q27" s="385">
        <f t="shared" si="8"/>
        <v>3785536.4357212004</v>
      </c>
    </row>
    <row r="28" spans="1:17" s="308" customFormat="1" ht="32.25" customHeight="1" x14ac:dyDescent="0.25">
      <c r="A28" s="564"/>
      <c r="B28" s="563">
        <v>71951000</v>
      </c>
      <c r="C28" s="445" t="s">
        <v>16</v>
      </c>
      <c r="D28" s="446"/>
      <c r="E28" s="446"/>
      <c r="F28" s="447"/>
      <c r="G28" s="448"/>
      <c r="H28" s="449"/>
      <c r="I28" s="447"/>
      <c r="J28" s="570" t="s">
        <v>210</v>
      </c>
      <c r="K28" s="363" t="s">
        <v>211</v>
      </c>
      <c r="L28" s="362">
        <v>439327.70600000006</v>
      </c>
      <c r="M28" s="362">
        <v>439327.70600000006</v>
      </c>
      <c r="N28" s="419">
        <v>0</v>
      </c>
      <c r="O28" s="419">
        <v>0</v>
      </c>
      <c r="P28" s="419">
        <v>0</v>
      </c>
      <c r="Q28" s="385">
        <f t="shared" si="8"/>
        <v>439327.70600000006</v>
      </c>
    </row>
    <row r="29" spans="1:17" s="308" customFormat="1" ht="32.25" customHeight="1" x14ac:dyDescent="0.25">
      <c r="A29" s="564"/>
      <c r="B29" s="563">
        <v>71951000</v>
      </c>
      <c r="C29" s="445" t="s">
        <v>16</v>
      </c>
      <c r="D29" s="446"/>
      <c r="E29" s="446"/>
      <c r="F29" s="447"/>
      <c r="G29" s="448"/>
      <c r="H29" s="449"/>
      <c r="I29" s="447"/>
      <c r="J29" s="570" t="s">
        <v>212</v>
      </c>
      <c r="K29" s="363" t="s">
        <v>213</v>
      </c>
      <c r="L29" s="362">
        <v>576873.30000000005</v>
      </c>
      <c r="M29" s="362">
        <v>576873.30000000005</v>
      </c>
      <c r="N29" s="419">
        <v>0</v>
      </c>
      <c r="O29" s="419">
        <v>0</v>
      </c>
      <c r="P29" s="419">
        <v>0</v>
      </c>
      <c r="Q29" s="385">
        <f t="shared" si="8"/>
        <v>576873.30000000005</v>
      </c>
    </row>
    <row r="30" spans="1:17" s="308" customFormat="1" ht="32.25" customHeight="1" x14ac:dyDescent="0.25">
      <c r="A30" s="564"/>
      <c r="B30" s="563">
        <v>71951000</v>
      </c>
      <c r="C30" s="445" t="s">
        <v>16</v>
      </c>
      <c r="D30" s="446"/>
      <c r="E30" s="446"/>
      <c r="F30" s="447"/>
      <c r="G30" s="448"/>
      <c r="H30" s="449"/>
      <c r="I30" s="447"/>
      <c r="J30" s="570" t="s">
        <v>219</v>
      </c>
      <c r="K30" s="363" t="s">
        <v>220</v>
      </c>
      <c r="L30" s="362">
        <v>2237379.7280000001</v>
      </c>
      <c r="M30" s="362">
        <v>2237379.7280000001</v>
      </c>
      <c r="N30" s="419">
        <v>0</v>
      </c>
      <c r="O30" s="419">
        <v>0</v>
      </c>
      <c r="P30" s="419">
        <v>0</v>
      </c>
      <c r="Q30" s="385">
        <f t="shared" si="8"/>
        <v>2237379.7280000001</v>
      </c>
    </row>
    <row r="31" spans="1:17" s="308" customFormat="1" ht="32.25" customHeight="1" x14ac:dyDescent="0.25">
      <c r="A31" s="564"/>
      <c r="B31" s="563">
        <v>71951000</v>
      </c>
      <c r="C31" s="445" t="s">
        <v>16</v>
      </c>
      <c r="D31" s="446"/>
      <c r="E31" s="446"/>
      <c r="F31" s="447"/>
      <c r="G31" s="448"/>
      <c r="H31" s="449"/>
      <c r="I31" s="447"/>
      <c r="J31" s="570" t="s">
        <v>214</v>
      </c>
      <c r="K31" s="363" t="s">
        <v>215</v>
      </c>
      <c r="L31" s="362">
        <v>452642.52400000003</v>
      </c>
      <c r="M31" s="362">
        <v>452642.52400000003</v>
      </c>
      <c r="N31" s="419">
        <v>0</v>
      </c>
      <c r="O31" s="419">
        <v>0</v>
      </c>
      <c r="P31" s="419">
        <v>0</v>
      </c>
      <c r="Q31" s="385">
        <f t="shared" si="8"/>
        <v>452642.52400000003</v>
      </c>
    </row>
    <row r="32" spans="1:17" s="308" customFormat="1" ht="19.5" customHeight="1" x14ac:dyDescent="0.25">
      <c r="A32" s="564"/>
      <c r="B32" s="563">
        <v>71951000</v>
      </c>
      <c r="C32" s="445" t="s">
        <v>16</v>
      </c>
      <c r="D32" s="450"/>
      <c r="E32" s="450"/>
      <c r="F32" s="450"/>
      <c r="G32" s="450"/>
      <c r="H32" s="450"/>
      <c r="I32" s="450"/>
      <c r="J32" s="570" t="s">
        <v>207</v>
      </c>
      <c r="K32" s="363" t="s">
        <v>304</v>
      </c>
      <c r="L32" s="362">
        <f>(L28+L29+L30+L31)/100*2.14</f>
        <v>79313.177721200016</v>
      </c>
      <c r="M32" s="362">
        <v>79313.177721200016</v>
      </c>
      <c r="N32" s="419">
        <v>0</v>
      </c>
      <c r="O32" s="419">
        <v>0</v>
      </c>
      <c r="P32" s="419">
        <v>0</v>
      </c>
      <c r="Q32" s="385">
        <f t="shared" si="8"/>
        <v>79313.177721200016</v>
      </c>
    </row>
    <row r="33" spans="1:17" s="309" customFormat="1" ht="19.5" customHeight="1" x14ac:dyDescent="0.25">
      <c r="A33" s="563">
        <v>2</v>
      </c>
      <c r="B33" s="563">
        <v>71951000</v>
      </c>
      <c r="C33" s="445" t="s">
        <v>16</v>
      </c>
      <c r="D33" s="364" t="s">
        <v>16</v>
      </c>
      <c r="E33" s="364" t="s">
        <v>119</v>
      </c>
      <c r="F33" s="365" t="s">
        <v>151</v>
      </c>
      <c r="G33" s="384" t="s">
        <v>106</v>
      </c>
      <c r="H33" s="576">
        <v>4452.1000000000004</v>
      </c>
      <c r="I33" s="365">
        <v>116</v>
      </c>
      <c r="J33" s="570" t="s">
        <v>107</v>
      </c>
      <c r="K33" s="386" t="s">
        <v>2</v>
      </c>
      <c r="L33" s="362">
        <f>L34+L35</f>
        <v>13436081.852958001</v>
      </c>
      <c r="M33" s="362">
        <f t="shared" ref="M33:P33" si="10">M34+M35</f>
        <v>13436081.852958001</v>
      </c>
      <c r="N33" s="362">
        <f t="shared" si="10"/>
        <v>0</v>
      </c>
      <c r="O33" s="362">
        <f t="shared" si="10"/>
        <v>0</v>
      </c>
      <c r="P33" s="362">
        <f t="shared" si="10"/>
        <v>0</v>
      </c>
      <c r="Q33" s="385">
        <f t="shared" si="8"/>
        <v>13436081.852958001</v>
      </c>
    </row>
    <row r="34" spans="1:17" s="309" customFormat="1" ht="19.5" customHeight="1" x14ac:dyDescent="0.25">
      <c r="A34" s="564"/>
      <c r="B34" s="563">
        <v>71951000</v>
      </c>
      <c r="C34" s="445" t="s">
        <v>16</v>
      </c>
      <c r="D34" s="364"/>
      <c r="E34" s="364"/>
      <c r="F34" s="365"/>
      <c r="G34" s="386"/>
      <c r="H34" s="385"/>
      <c r="I34" s="365"/>
      <c r="J34" s="570" t="s">
        <v>205</v>
      </c>
      <c r="K34" s="451">
        <v>10</v>
      </c>
      <c r="L34" s="362">
        <v>13154573.970000001</v>
      </c>
      <c r="M34" s="362">
        <f>L34</f>
        <v>13154573.970000001</v>
      </c>
      <c r="N34" s="419">
        <v>0</v>
      </c>
      <c r="O34" s="419">
        <v>0</v>
      </c>
      <c r="P34" s="419">
        <v>0</v>
      </c>
      <c r="Q34" s="385">
        <f t="shared" si="8"/>
        <v>13154573.970000001</v>
      </c>
    </row>
    <row r="35" spans="1:17" s="308" customFormat="1" ht="19.5" customHeight="1" x14ac:dyDescent="0.25">
      <c r="A35" s="565"/>
      <c r="B35" s="563">
        <v>71951000</v>
      </c>
      <c r="C35" s="445" t="s">
        <v>16</v>
      </c>
      <c r="D35" s="364"/>
      <c r="E35" s="364"/>
      <c r="F35" s="365"/>
      <c r="G35" s="386"/>
      <c r="H35" s="385"/>
      <c r="I35" s="365"/>
      <c r="J35" s="570" t="s">
        <v>207</v>
      </c>
      <c r="K35" s="363" t="s">
        <v>304</v>
      </c>
      <c r="L35" s="362">
        <f>L34/100*2.14</f>
        <v>281507.882958</v>
      </c>
      <c r="M35" s="362">
        <f>L35</f>
        <v>281507.882958</v>
      </c>
      <c r="N35" s="419">
        <v>0</v>
      </c>
      <c r="O35" s="419">
        <v>0</v>
      </c>
      <c r="P35" s="419">
        <v>0</v>
      </c>
      <c r="Q35" s="385">
        <f t="shared" si="8"/>
        <v>281507.882958</v>
      </c>
    </row>
    <row r="36" spans="1:17" s="308" customFormat="1" ht="19.5" customHeight="1" x14ac:dyDescent="0.25">
      <c r="A36" s="563">
        <v>3</v>
      </c>
      <c r="B36" s="563">
        <v>71951000</v>
      </c>
      <c r="C36" s="445" t="s">
        <v>16</v>
      </c>
      <c r="D36" s="364" t="s">
        <v>16</v>
      </c>
      <c r="E36" s="364" t="s">
        <v>152</v>
      </c>
      <c r="F36" s="365">
        <v>5</v>
      </c>
      <c r="G36" s="384" t="s">
        <v>106</v>
      </c>
      <c r="H36" s="576">
        <v>3074.7</v>
      </c>
      <c r="I36" s="365">
        <v>118</v>
      </c>
      <c r="J36" s="570" t="s">
        <v>107</v>
      </c>
      <c r="K36" s="386" t="s">
        <v>2</v>
      </c>
      <c r="L36" s="362">
        <f>L37+L39</f>
        <v>4570047.3872920005</v>
      </c>
      <c r="M36" s="362">
        <f t="shared" ref="M36:P36" si="11">M37+M39</f>
        <v>4570047.3872920005</v>
      </c>
      <c r="N36" s="362">
        <f t="shared" si="11"/>
        <v>0</v>
      </c>
      <c r="O36" s="362">
        <f t="shared" si="11"/>
        <v>0</v>
      </c>
      <c r="P36" s="362">
        <f t="shared" si="11"/>
        <v>0</v>
      </c>
      <c r="Q36" s="385">
        <f t="shared" si="8"/>
        <v>4570047.3872920005</v>
      </c>
    </row>
    <row r="37" spans="1:17" s="309" customFormat="1" ht="19.5" customHeight="1" x14ac:dyDescent="0.25">
      <c r="A37" s="564"/>
      <c r="B37" s="563">
        <v>71951000</v>
      </c>
      <c r="C37" s="445" t="s">
        <v>16</v>
      </c>
      <c r="D37" s="364"/>
      <c r="E37" s="364"/>
      <c r="F37" s="365"/>
      <c r="G37" s="386"/>
      <c r="H37" s="385"/>
      <c r="I37" s="365"/>
      <c r="J37" s="570" t="s">
        <v>205</v>
      </c>
      <c r="K37" s="451">
        <v>10</v>
      </c>
      <c r="L37" s="362">
        <v>2555611.89</v>
      </c>
      <c r="M37" s="362">
        <f t="shared" ref="M37:M64" si="12">L37</f>
        <v>2555611.89</v>
      </c>
      <c r="N37" s="419">
        <v>0</v>
      </c>
      <c r="O37" s="419">
        <v>0</v>
      </c>
      <c r="P37" s="419">
        <v>0</v>
      </c>
      <c r="Q37" s="385">
        <f t="shared" si="8"/>
        <v>2555611.89</v>
      </c>
    </row>
    <row r="38" spans="1:17" s="308" customFormat="1" ht="19.5" customHeight="1" x14ac:dyDescent="0.25">
      <c r="A38" s="565"/>
      <c r="B38" s="444">
        <v>71951000</v>
      </c>
      <c r="C38" s="445" t="s">
        <v>16</v>
      </c>
      <c r="D38" s="364"/>
      <c r="E38" s="364"/>
      <c r="F38" s="365"/>
      <c r="G38" s="386"/>
      <c r="H38" s="385"/>
      <c r="I38" s="365"/>
      <c r="J38" s="570" t="s">
        <v>207</v>
      </c>
      <c r="K38" s="363" t="s">
        <v>304</v>
      </c>
      <c r="L38" s="362">
        <f>L37/100*2.14</f>
        <v>54690.094446000003</v>
      </c>
      <c r="M38" s="362">
        <f t="shared" si="12"/>
        <v>54690.094446000003</v>
      </c>
      <c r="N38" s="419">
        <v>0</v>
      </c>
      <c r="O38" s="419">
        <v>0</v>
      </c>
      <c r="P38" s="419">
        <v>0</v>
      </c>
      <c r="Q38" s="385">
        <f t="shared" si="8"/>
        <v>54690.094446000003</v>
      </c>
    </row>
    <row r="39" spans="1:17" s="308" customFormat="1" ht="33" customHeight="1" x14ac:dyDescent="0.25">
      <c r="A39" s="681">
        <v>4</v>
      </c>
      <c r="B39" s="444">
        <v>71951000</v>
      </c>
      <c r="C39" s="445" t="s">
        <v>16</v>
      </c>
      <c r="D39" s="364" t="s">
        <v>16</v>
      </c>
      <c r="E39" s="364" t="s">
        <v>153</v>
      </c>
      <c r="F39" s="365">
        <v>21</v>
      </c>
      <c r="G39" s="386" t="s">
        <v>106</v>
      </c>
      <c r="H39" s="576">
        <v>2869.3</v>
      </c>
      <c r="I39" s="365">
        <v>125</v>
      </c>
      <c r="J39" s="570" t="s">
        <v>107</v>
      </c>
      <c r="K39" s="386" t="s">
        <v>2</v>
      </c>
      <c r="L39" s="362">
        <f>L40+L41</f>
        <v>2014435.4972920001</v>
      </c>
      <c r="M39" s="362">
        <f t="shared" ref="M39:P39" si="13">M40+M41</f>
        <v>2014435.4972920001</v>
      </c>
      <c r="N39" s="362">
        <f t="shared" si="13"/>
        <v>0</v>
      </c>
      <c r="O39" s="362">
        <f t="shared" si="13"/>
        <v>0</v>
      </c>
      <c r="P39" s="362">
        <f t="shared" si="13"/>
        <v>0</v>
      </c>
      <c r="Q39" s="385">
        <f t="shared" si="8"/>
        <v>2014435.4972920001</v>
      </c>
    </row>
    <row r="40" spans="1:17" s="308" customFormat="1" ht="19.5" customHeight="1" x14ac:dyDescent="0.25">
      <c r="A40" s="681"/>
      <c r="B40" s="444">
        <v>71951000</v>
      </c>
      <c r="C40" s="445" t="s">
        <v>16</v>
      </c>
      <c r="D40" s="364"/>
      <c r="E40" s="364"/>
      <c r="F40" s="365"/>
      <c r="G40" s="386"/>
      <c r="H40" s="385"/>
      <c r="I40" s="365"/>
      <c r="J40" s="570" t="s">
        <v>205</v>
      </c>
      <c r="K40" s="451">
        <v>10</v>
      </c>
      <c r="L40" s="362">
        <v>1972229.78</v>
      </c>
      <c r="M40" s="362">
        <f t="shared" si="12"/>
        <v>1972229.78</v>
      </c>
      <c r="N40" s="419">
        <v>0</v>
      </c>
      <c r="O40" s="419">
        <v>0</v>
      </c>
      <c r="P40" s="419">
        <v>0</v>
      </c>
      <c r="Q40" s="385">
        <f t="shared" si="8"/>
        <v>1972229.78</v>
      </c>
    </row>
    <row r="41" spans="1:17" s="308" customFormat="1" ht="19.5" customHeight="1" x14ac:dyDescent="0.25">
      <c r="A41" s="681"/>
      <c r="B41" s="444">
        <v>71951000</v>
      </c>
      <c r="C41" s="445" t="s">
        <v>16</v>
      </c>
      <c r="D41" s="364"/>
      <c r="E41" s="364"/>
      <c r="F41" s="365"/>
      <c r="G41" s="386"/>
      <c r="H41" s="385"/>
      <c r="I41" s="365"/>
      <c r="J41" s="570" t="s">
        <v>207</v>
      </c>
      <c r="K41" s="363" t="s">
        <v>304</v>
      </c>
      <c r="L41" s="362">
        <f>L40/100*2.14</f>
        <v>42205.717292000001</v>
      </c>
      <c r="M41" s="362">
        <f t="shared" si="12"/>
        <v>42205.717292000001</v>
      </c>
      <c r="N41" s="419">
        <v>0</v>
      </c>
      <c r="O41" s="419">
        <v>0</v>
      </c>
      <c r="P41" s="419">
        <v>0</v>
      </c>
      <c r="Q41" s="385">
        <f t="shared" si="8"/>
        <v>42205.717292000001</v>
      </c>
    </row>
    <row r="42" spans="1:17" s="308" customFormat="1" ht="19.5" customHeight="1" x14ac:dyDescent="0.25">
      <c r="A42" s="666">
        <v>5</v>
      </c>
      <c r="B42" s="444">
        <v>71951000</v>
      </c>
      <c r="C42" s="445" t="s">
        <v>16</v>
      </c>
      <c r="D42" s="364" t="s">
        <v>16</v>
      </c>
      <c r="E42" s="364" t="s">
        <v>203</v>
      </c>
      <c r="F42" s="387">
        <v>2</v>
      </c>
      <c r="G42" s="384" t="s">
        <v>106</v>
      </c>
      <c r="H42" s="391">
        <v>3570.7</v>
      </c>
      <c r="I42" s="387">
        <v>156</v>
      </c>
      <c r="J42" s="570" t="s">
        <v>107</v>
      </c>
      <c r="K42" s="386" t="s">
        <v>2</v>
      </c>
      <c r="L42" s="362">
        <f>L43+L44</f>
        <v>919260</v>
      </c>
      <c r="M42" s="362">
        <f t="shared" ref="M42:P42" si="14">M43+M44</f>
        <v>919260</v>
      </c>
      <c r="N42" s="362">
        <f t="shared" si="14"/>
        <v>0</v>
      </c>
      <c r="O42" s="362">
        <f t="shared" si="14"/>
        <v>0</v>
      </c>
      <c r="P42" s="362">
        <f t="shared" si="14"/>
        <v>0</v>
      </c>
      <c r="Q42" s="385">
        <f t="shared" si="8"/>
        <v>919260</v>
      </c>
    </row>
    <row r="43" spans="1:17" s="308" customFormat="1" ht="19.5" customHeight="1" x14ac:dyDescent="0.25">
      <c r="A43" s="667"/>
      <c r="B43" s="571">
        <v>71951000</v>
      </c>
      <c r="C43" s="445" t="s">
        <v>16</v>
      </c>
      <c r="D43" s="364"/>
      <c r="E43" s="372"/>
      <c r="F43" s="387"/>
      <c r="G43" s="384"/>
      <c r="H43" s="388"/>
      <c r="I43" s="387"/>
      <c r="J43" s="570" t="s">
        <v>208</v>
      </c>
      <c r="K43" s="363" t="s">
        <v>209</v>
      </c>
      <c r="L43" s="362">
        <v>900000</v>
      </c>
      <c r="M43" s="362">
        <f t="shared" si="12"/>
        <v>900000</v>
      </c>
      <c r="N43" s="419">
        <v>0</v>
      </c>
      <c r="O43" s="419">
        <v>0</v>
      </c>
      <c r="P43" s="419">
        <v>0</v>
      </c>
      <c r="Q43" s="385">
        <f t="shared" si="8"/>
        <v>900000</v>
      </c>
    </row>
    <row r="44" spans="1:17" s="308" customFormat="1" ht="19.5" customHeight="1" x14ac:dyDescent="0.25">
      <c r="A44" s="668"/>
      <c r="B44" s="571">
        <v>71951000</v>
      </c>
      <c r="C44" s="445" t="s">
        <v>16</v>
      </c>
      <c r="D44" s="364"/>
      <c r="E44" s="372"/>
      <c r="F44" s="387"/>
      <c r="G44" s="384"/>
      <c r="H44" s="388"/>
      <c r="I44" s="387"/>
      <c r="J44" s="570" t="s">
        <v>207</v>
      </c>
      <c r="K44" s="363">
        <v>21</v>
      </c>
      <c r="L44" s="362">
        <f>L43/100*2.14</f>
        <v>19260</v>
      </c>
      <c r="M44" s="362">
        <f t="shared" si="12"/>
        <v>19260</v>
      </c>
      <c r="N44" s="419">
        <v>0</v>
      </c>
      <c r="O44" s="419">
        <v>0</v>
      </c>
      <c r="P44" s="419">
        <v>0</v>
      </c>
      <c r="Q44" s="385">
        <f t="shared" si="8"/>
        <v>19260</v>
      </c>
    </row>
    <row r="45" spans="1:17" s="308" customFormat="1" ht="19.5" customHeight="1" x14ac:dyDescent="0.25">
      <c r="A45" s="666">
        <v>6</v>
      </c>
      <c r="B45" s="571">
        <v>71951000</v>
      </c>
      <c r="C45" s="445" t="s">
        <v>16</v>
      </c>
      <c r="D45" s="364" t="s">
        <v>16</v>
      </c>
      <c r="E45" s="364" t="s">
        <v>154</v>
      </c>
      <c r="F45" s="365">
        <v>3</v>
      </c>
      <c r="G45" s="386" t="s">
        <v>106</v>
      </c>
      <c r="H45" s="576">
        <v>2118.6</v>
      </c>
      <c r="I45" s="365">
        <v>48</v>
      </c>
      <c r="J45" s="570" t="s">
        <v>107</v>
      </c>
      <c r="K45" s="386" t="s">
        <v>2</v>
      </c>
      <c r="L45" s="362">
        <f>L46+L47</f>
        <v>5091649.1955480007</v>
      </c>
      <c r="M45" s="362">
        <f t="shared" ref="M45:P45" si="15">M46+M47</f>
        <v>5091649.1955480007</v>
      </c>
      <c r="N45" s="362">
        <f t="shared" si="15"/>
        <v>0</v>
      </c>
      <c r="O45" s="362">
        <f t="shared" si="15"/>
        <v>0</v>
      </c>
      <c r="P45" s="362">
        <f t="shared" si="15"/>
        <v>0</v>
      </c>
      <c r="Q45" s="385">
        <f t="shared" si="8"/>
        <v>5091649.1955480007</v>
      </c>
    </row>
    <row r="46" spans="1:17" s="308" customFormat="1" ht="19.5" customHeight="1" x14ac:dyDescent="0.25">
      <c r="A46" s="667"/>
      <c r="B46" s="571">
        <v>71951000</v>
      </c>
      <c r="C46" s="445" t="s">
        <v>16</v>
      </c>
      <c r="D46" s="364"/>
      <c r="E46" s="364"/>
      <c r="F46" s="365"/>
      <c r="G46" s="386"/>
      <c r="H46" s="385"/>
      <c r="I46" s="365"/>
      <c r="J46" s="570" t="s">
        <v>208</v>
      </c>
      <c r="K46" s="363" t="s">
        <v>209</v>
      </c>
      <c r="L46" s="362">
        <v>4984970.82</v>
      </c>
      <c r="M46" s="362">
        <f t="shared" si="12"/>
        <v>4984970.82</v>
      </c>
      <c r="N46" s="419">
        <v>0</v>
      </c>
      <c r="O46" s="419">
        <v>0</v>
      </c>
      <c r="P46" s="419">
        <v>0</v>
      </c>
      <c r="Q46" s="385">
        <f t="shared" si="8"/>
        <v>4984970.82</v>
      </c>
    </row>
    <row r="47" spans="1:17" s="308" customFormat="1" ht="19.5" customHeight="1" x14ac:dyDescent="0.25">
      <c r="A47" s="668"/>
      <c r="B47" s="571">
        <v>71951000</v>
      </c>
      <c r="C47" s="446" t="s">
        <v>16</v>
      </c>
      <c r="D47" s="364"/>
      <c r="E47" s="364"/>
      <c r="F47" s="365"/>
      <c r="G47" s="386"/>
      <c r="H47" s="385"/>
      <c r="I47" s="365"/>
      <c r="J47" s="570" t="s">
        <v>207</v>
      </c>
      <c r="K47" s="363">
        <v>21</v>
      </c>
      <c r="L47" s="362">
        <f>L46/100*2.14</f>
        <v>106678.37554800001</v>
      </c>
      <c r="M47" s="362">
        <f t="shared" si="12"/>
        <v>106678.37554800001</v>
      </c>
      <c r="N47" s="419">
        <v>0</v>
      </c>
      <c r="O47" s="419">
        <v>0</v>
      </c>
      <c r="P47" s="419">
        <v>0</v>
      </c>
      <c r="Q47" s="385">
        <f t="shared" si="8"/>
        <v>106678.37554800001</v>
      </c>
    </row>
    <row r="48" spans="1:17" s="308" customFormat="1" ht="19.5" customHeight="1" x14ac:dyDescent="0.25">
      <c r="A48" s="666">
        <v>7</v>
      </c>
      <c r="B48" s="571">
        <v>71951000</v>
      </c>
      <c r="C48" s="445" t="s">
        <v>16</v>
      </c>
      <c r="D48" s="364" t="s">
        <v>16</v>
      </c>
      <c r="E48" s="364" t="s">
        <v>131</v>
      </c>
      <c r="F48" s="365">
        <v>56</v>
      </c>
      <c r="G48" s="386" t="s">
        <v>106</v>
      </c>
      <c r="H48" s="576">
        <v>3236.6</v>
      </c>
      <c r="I48" s="365">
        <v>110</v>
      </c>
      <c r="J48" s="570" t="s">
        <v>107</v>
      </c>
      <c r="K48" s="386" t="s">
        <v>2</v>
      </c>
      <c r="L48" s="362">
        <f>L49+L50+L51+L52</f>
        <v>4104834.0528552001</v>
      </c>
      <c r="M48" s="362">
        <f t="shared" ref="M48:P48" si="16">M49+M50+M51+M52</f>
        <v>4104834.0528552001</v>
      </c>
      <c r="N48" s="362">
        <f t="shared" si="16"/>
        <v>0</v>
      </c>
      <c r="O48" s="362">
        <f t="shared" si="16"/>
        <v>0</v>
      </c>
      <c r="P48" s="362">
        <f t="shared" si="16"/>
        <v>0</v>
      </c>
      <c r="Q48" s="385">
        <f t="shared" si="8"/>
        <v>4104834.0528552001</v>
      </c>
    </row>
    <row r="49" spans="1:17" s="308" customFormat="1" ht="34.5" customHeight="1" x14ac:dyDescent="0.25">
      <c r="A49" s="667"/>
      <c r="B49" s="571">
        <v>71951000</v>
      </c>
      <c r="C49" s="445" t="s">
        <v>16</v>
      </c>
      <c r="D49" s="364"/>
      <c r="E49" s="364"/>
      <c r="F49" s="365"/>
      <c r="G49" s="386"/>
      <c r="H49" s="385"/>
      <c r="I49" s="365"/>
      <c r="J49" s="570" t="s">
        <v>212</v>
      </c>
      <c r="K49" s="363" t="s">
        <v>213</v>
      </c>
      <c r="L49" s="452">
        <v>674927.31600000011</v>
      </c>
      <c r="M49" s="362">
        <f>L49</f>
        <v>674927.31600000011</v>
      </c>
      <c r="N49" s="419">
        <v>0</v>
      </c>
      <c r="O49" s="419">
        <v>0</v>
      </c>
      <c r="P49" s="419">
        <v>0</v>
      </c>
      <c r="Q49" s="385">
        <f t="shared" si="8"/>
        <v>674927.31600000011</v>
      </c>
    </row>
    <row r="50" spans="1:17" s="308" customFormat="1" ht="34.5" customHeight="1" x14ac:dyDescent="0.25">
      <c r="A50" s="667"/>
      <c r="B50" s="571">
        <v>71951000</v>
      </c>
      <c r="C50" s="445" t="s">
        <v>16</v>
      </c>
      <c r="D50" s="364"/>
      <c r="E50" s="364"/>
      <c r="F50" s="365"/>
      <c r="G50" s="386"/>
      <c r="H50" s="385"/>
      <c r="I50" s="365"/>
      <c r="J50" s="570" t="s">
        <v>219</v>
      </c>
      <c r="K50" s="363" t="s">
        <v>220</v>
      </c>
      <c r="L50" s="452">
        <v>2802040.5</v>
      </c>
      <c r="M50" s="362">
        <f t="shared" si="12"/>
        <v>2802040.5</v>
      </c>
      <c r="N50" s="419">
        <v>0</v>
      </c>
      <c r="O50" s="419">
        <v>0</v>
      </c>
      <c r="P50" s="419">
        <v>0</v>
      </c>
      <c r="Q50" s="385">
        <f t="shared" si="8"/>
        <v>2802040.5</v>
      </c>
    </row>
    <row r="51" spans="1:17" s="308" customFormat="1" ht="34.5" customHeight="1" x14ac:dyDescent="0.25">
      <c r="A51" s="667"/>
      <c r="B51" s="571">
        <v>71951000</v>
      </c>
      <c r="C51" s="445" t="s">
        <v>16</v>
      </c>
      <c r="D51" s="364"/>
      <c r="E51" s="364"/>
      <c r="F51" s="365"/>
      <c r="G51" s="386"/>
      <c r="H51" s="385"/>
      <c r="I51" s="365"/>
      <c r="J51" s="570" t="s">
        <v>210</v>
      </c>
      <c r="K51" s="363" t="s">
        <v>211</v>
      </c>
      <c r="L51" s="452">
        <v>541863.25200000009</v>
      </c>
      <c r="M51" s="362">
        <f t="shared" si="12"/>
        <v>541863.25200000009</v>
      </c>
      <c r="N51" s="419">
        <v>0</v>
      </c>
      <c r="O51" s="419">
        <v>0</v>
      </c>
      <c r="P51" s="419">
        <v>0</v>
      </c>
      <c r="Q51" s="385">
        <f t="shared" si="8"/>
        <v>541863.25200000009</v>
      </c>
    </row>
    <row r="52" spans="1:17" s="308" customFormat="1" ht="21.75" customHeight="1" x14ac:dyDescent="0.25">
      <c r="A52" s="668"/>
      <c r="B52" s="571">
        <v>71951000</v>
      </c>
      <c r="C52" s="446" t="s">
        <v>16</v>
      </c>
      <c r="D52" s="364"/>
      <c r="E52" s="364"/>
      <c r="F52" s="365"/>
      <c r="G52" s="386"/>
      <c r="H52" s="385"/>
      <c r="I52" s="365"/>
      <c r="J52" s="570" t="s">
        <v>207</v>
      </c>
      <c r="K52" s="363">
        <v>21</v>
      </c>
      <c r="L52" s="362">
        <f>(L49+L50+L51)/100*2.14</f>
        <v>86002.984855200004</v>
      </c>
      <c r="M52" s="362">
        <f t="shared" si="12"/>
        <v>86002.984855200004</v>
      </c>
      <c r="N52" s="419">
        <v>0</v>
      </c>
      <c r="O52" s="419">
        <v>0</v>
      </c>
      <c r="P52" s="419">
        <v>0</v>
      </c>
      <c r="Q52" s="385">
        <f t="shared" si="8"/>
        <v>86002.984855200004</v>
      </c>
    </row>
    <row r="53" spans="1:17" s="310" customFormat="1" ht="21.75" customHeight="1" x14ac:dyDescent="0.25">
      <c r="A53" s="666">
        <v>8</v>
      </c>
      <c r="B53" s="571">
        <v>71951000</v>
      </c>
      <c r="C53" s="445" t="s">
        <v>16</v>
      </c>
      <c r="D53" s="364" t="s">
        <v>16</v>
      </c>
      <c r="E53" s="364" t="s">
        <v>131</v>
      </c>
      <c r="F53" s="365">
        <v>58</v>
      </c>
      <c r="G53" s="386" t="s">
        <v>106</v>
      </c>
      <c r="H53" s="576">
        <v>3610</v>
      </c>
      <c r="I53" s="365">
        <v>91</v>
      </c>
      <c r="J53" s="570" t="s">
        <v>107</v>
      </c>
      <c r="K53" s="363" t="s">
        <v>2</v>
      </c>
      <c r="L53" s="362">
        <f>L54+L55+L56+L57</f>
        <v>1925328.0832768001</v>
      </c>
      <c r="M53" s="362">
        <f t="shared" ref="M53:P53" si="17">M54+M55+M56+M57</f>
        <v>1925328.0832768001</v>
      </c>
      <c r="N53" s="362">
        <f t="shared" si="17"/>
        <v>0</v>
      </c>
      <c r="O53" s="362">
        <f t="shared" si="17"/>
        <v>0</v>
      </c>
      <c r="P53" s="362">
        <f t="shared" si="17"/>
        <v>0</v>
      </c>
      <c r="Q53" s="385">
        <f t="shared" si="8"/>
        <v>1925328.0832768001</v>
      </c>
    </row>
    <row r="54" spans="1:17" s="310" customFormat="1" ht="32.25" customHeight="1" x14ac:dyDescent="0.25">
      <c r="A54" s="667"/>
      <c r="B54" s="571">
        <v>71951000</v>
      </c>
      <c r="C54" s="445" t="s">
        <v>16</v>
      </c>
      <c r="D54" s="364"/>
      <c r="E54" s="364"/>
      <c r="F54" s="365"/>
      <c r="G54" s="386"/>
      <c r="H54" s="385"/>
      <c r="I54" s="365"/>
      <c r="J54" s="570" t="s">
        <v>212</v>
      </c>
      <c r="K54" s="363" t="s">
        <v>213</v>
      </c>
      <c r="L54" s="453">
        <v>697690.36800000002</v>
      </c>
      <c r="M54" s="362">
        <f t="shared" si="12"/>
        <v>697690.36800000002</v>
      </c>
      <c r="N54" s="419">
        <v>0</v>
      </c>
      <c r="O54" s="419">
        <v>0</v>
      </c>
      <c r="P54" s="419">
        <v>0</v>
      </c>
      <c r="Q54" s="385">
        <f t="shared" si="8"/>
        <v>697690.36800000002</v>
      </c>
    </row>
    <row r="55" spans="1:17" s="310" customFormat="1" ht="32.25" customHeight="1" x14ac:dyDescent="0.25">
      <c r="A55" s="667"/>
      <c r="B55" s="571">
        <v>71951000</v>
      </c>
      <c r="C55" s="445" t="s">
        <v>16</v>
      </c>
      <c r="D55" s="364"/>
      <c r="E55" s="364"/>
      <c r="F55" s="365"/>
      <c r="G55" s="386"/>
      <c r="H55" s="385"/>
      <c r="I55" s="365"/>
      <c r="J55" s="570" t="s">
        <v>214</v>
      </c>
      <c r="K55" s="363" t="s">
        <v>215</v>
      </c>
      <c r="L55" s="453">
        <v>627160.44800000009</v>
      </c>
      <c r="M55" s="362">
        <f t="shared" si="12"/>
        <v>627160.44800000009</v>
      </c>
      <c r="N55" s="419">
        <v>0</v>
      </c>
      <c r="O55" s="419">
        <v>0</v>
      </c>
      <c r="P55" s="419">
        <v>0</v>
      </c>
      <c r="Q55" s="385">
        <f t="shared" si="8"/>
        <v>627160.44800000009</v>
      </c>
    </row>
    <row r="56" spans="1:17" s="310" customFormat="1" ht="32.25" customHeight="1" x14ac:dyDescent="0.25">
      <c r="A56" s="667"/>
      <c r="B56" s="571">
        <v>71951000</v>
      </c>
      <c r="C56" s="445" t="s">
        <v>16</v>
      </c>
      <c r="D56" s="364"/>
      <c r="E56" s="364"/>
      <c r="F56" s="365"/>
      <c r="G56" s="386"/>
      <c r="H56" s="385"/>
      <c r="I56" s="365"/>
      <c r="J56" s="570" t="s">
        <v>210</v>
      </c>
      <c r="K56" s="363" t="s">
        <v>211</v>
      </c>
      <c r="L56" s="453">
        <v>560138.49600000004</v>
      </c>
      <c r="M56" s="362">
        <f t="shared" si="12"/>
        <v>560138.49600000004</v>
      </c>
      <c r="N56" s="419">
        <v>0</v>
      </c>
      <c r="O56" s="419">
        <v>0</v>
      </c>
      <c r="P56" s="419">
        <v>0</v>
      </c>
      <c r="Q56" s="385">
        <f t="shared" si="8"/>
        <v>560138.49600000004</v>
      </c>
    </row>
    <row r="57" spans="1:17" s="310" customFormat="1" ht="21.75" customHeight="1" x14ac:dyDescent="0.25">
      <c r="A57" s="667"/>
      <c r="B57" s="571">
        <v>71951000</v>
      </c>
      <c r="C57" s="445" t="s">
        <v>16</v>
      </c>
      <c r="D57" s="364"/>
      <c r="E57" s="364"/>
      <c r="F57" s="365"/>
      <c r="G57" s="386"/>
      <c r="H57" s="385"/>
      <c r="I57" s="365"/>
      <c r="J57" s="570" t="s">
        <v>207</v>
      </c>
      <c r="K57" s="363">
        <v>21</v>
      </c>
      <c r="L57" s="362">
        <f>(L54+L55+L56)/100*2.14</f>
        <v>40338.771276800006</v>
      </c>
      <c r="M57" s="362">
        <f t="shared" si="12"/>
        <v>40338.771276800006</v>
      </c>
      <c r="N57" s="419">
        <v>0</v>
      </c>
      <c r="O57" s="419">
        <v>0</v>
      </c>
      <c r="P57" s="419">
        <v>0</v>
      </c>
      <c r="Q57" s="385">
        <f t="shared" si="8"/>
        <v>40338.771276800006</v>
      </c>
    </row>
    <row r="58" spans="1:17" s="310" customFormat="1" ht="21.75" customHeight="1" x14ac:dyDescent="0.25">
      <c r="A58" s="694">
        <v>9</v>
      </c>
      <c r="B58" s="571">
        <v>71951000</v>
      </c>
      <c r="C58" s="445" t="s">
        <v>16</v>
      </c>
      <c r="D58" s="364" t="s">
        <v>16</v>
      </c>
      <c r="E58" s="364" t="s">
        <v>131</v>
      </c>
      <c r="F58" s="365">
        <v>60</v>
      </c>
      <c r="G58" s="386" t="s">
        <v>106</v>
      </c>
      <c r="H58" s="576">
        <v>8264.5</v>
      </c>
      <c r="I58" s="365">
        <v>122</v>
      </c>
      <c r="J58" s="570" t="s">
        <v>107</v>
      </c>
      <c r="K58" s="363" t="s">
        <v>2</v>
      </c>
      <c r="L58" s="362">
        <f>L59+L60</f>
        <v>1441846.9428888001</v>
      </c>
      <c r="M58" s="362">
        <f t="shared" ref="M58:P58" si="18">M59+M60</f>
        <v>1441846.9428888001</v>
      </c>
      <c r="N58" s="362">
        <f t="shared" si="18"/>
        <v>0</v>
      </c>
      <c r="O58" s="362">
        <f t="shared" si="18"/>
        <v>0</v>
      </c>
      <c r="P58" s="362">
        <f t="shared" si="18"/>
        <v>0</v>
      </c>
      <c r="Q58" s="385">
        <f t="shared" si="8"/>
        <v>1441846.9428888001</v>
      </c>
    </row>
    <row r="59" spans="1:17" s="310" customFormat="1" ht="35.25" customHeight="1" x14ac:dyDescent="0.25">
      <c r="A59" s="695"/>
      <c r="B59" s="571">
        <v>71951000</v>
      </c>
      <c r="C59" s="445" t="s">
        <v>16</v>
      </c>
      <c r="D59" s="364"/>
      <c r="E59" s="364"/>
      <c r="F59" s="365"/>
      <c r="G59" s="386"/>
      <c r="H59" s="385"/>
      <c r="I59" s="365"/>
      <c r="J59" s="570" t="s">
        <v>210</v>
      </c>
      <c r="K59" s="363" t="s">
        <v>211</v>
      </c>
      <c r="L59" s="362">
        <v>1411637.892</v>
      </c>
      <c r="M59" s="362">
        <f t="shared" si="12"/>
        <v>1411637.892</v>
      </c>
      <c r="N59" s="419">
        <v>0</v>
      </c>
      <c r="O59" s="419">
        <v>0</v>
      </c>
      <c r="P59" s="419">
        <v>0</v>
      </c>
      <c r="Q59" s="385">
        <f t="shared" si="8"/>
        <v>1411637.892</v>
      </c>
    </row>
    <row r="60" spans="1:17" s="310" customFormat="1" ht="20.25" customHeight="1" x14ac:dyDescent="0.25">
      <c r="A60" s="696"/>
      <c r="B60" s="571">
        <v>71951000</v>
      </c>
      <c r="C60" s="445" t="s">
        <v>16</v>
      </c>
      <c r="D60" s="364"/>
      <c r="E60" s="364"/>
      <c r="F60" s="365"/>
      <c r="G60" s="386"/>
      <c r="H60" s="385"/>
      <c r="I60" s="365"/>
      <c r="J60" s="570" t="s">
        <v>207</v>
      </c>
      <c r="K60" s="363">
        <v>21</v>
      </c>
      <c r="L60" s="362">
        <f>L59/100*2.14</f>
        <v>30209.0508888</v>
      </c>
      <c r="M60" s="362">
        <f t="shared" si="12"/>
        <v>30209.0508888</v>
      </c>
      <c r="N60" s="419">
        <v>0</v>
      </c>
      <c r="O60" s="419">
        <v>0</v>
      </c>
      <c r="P60" s="419">
        <v>0</v>
      </c>
      <c r="Q60" s="385">
        <f t="shared" si="8"/>
        <v>30209.0508888</v>
      </c>
    </row>
    <row r="61" spans="1:17" s="310" customFormat="1" ht="20.25" customHeight="1" x14ac:dyDescent="0.25">
      <c r="A61" s="666">
        <v>10</v>
      </c>
      <c r="B61" s="563">
        <v>71951000</v>
      </c>
      <c r="C61" s="445" t="s">
        <v>16</v>
      </c>
      <c r="D61" s="366" t="s">
        <v>16</v>
      </c>
      <c r="E61" s="366" t="s">
        <v>155</v>
      </c>
      <c r="F61" s="367" t="s">
        <v>156</v>
      </c>
      <c r="G61" s="389" t="s">
        <v>106</v>
      </c>
      <c r="H61" s="392">
        <v>1234.9000000000001</v>
      </c>
      <c r="I61" s="367">
        <v>20</v>
      </c>
      <c r="J61" s="454" t="s">
        <v>107</v>
      </c>
      <c r="K61" s="363" t="s">
        <v>2</v>
      </c>
      <c r="L61" s="362">
        <f>L62+L63+L64</f>
        <v>5317384.2418472003</v>
      </c>
      <c r="M61" s="362">
        <f t="shared" ref="M61:P61" si="19">M62+M63+M64</f>
        <v>5317384.2418472003</v>
      </c>
      <c r="N61" s="362">
        <f t="shared" si="19"/>
        <v>0</v>
      </c>
      <c r="O61" s="362">
        <f t="shared" si="19"/>
        <v>0</v>
      </c>
      <c r="P61" s="362">
        <f t="shared" si="19"/>
        <v>0</v>
      </c>
      <c r="Q61" s="385">
        <f t="shared" si="8"/>
        <v>5317384.2418472003</v>
      </c>
    </row>
    <row r="62" spans="1:17" s="310" customFormat="1" ht="34.5" customHeight="1" x14ac:dyDescent="0.25">
      <c r="A62" s="667"/>
      <c r="B62" s="563">
        <v>71951000</v>
      </c>
      <c r="C62" s="445" t="s">
        <v>16</v>
      </c>
      <c r="D62" s="364"/>
      <c r="E62" s="364"/>
      <c r="F62" s="365"/>
      <c r="G62" s="386"/>
      <c r="H62" s="385"/>
      <c r="I62" s="365"/>
      <c r="J62" s="570" t="s">
        <v>210</v>
      </c>
      <c r="K62" s="363" t="s">
        <v>211</v>
      </c>
      <c r="L62" s="362">
        <v>228102.23800000001</v>
      </c>
      <c r="M62" s="362">
        <f>L62</f>
        <v>228102.23800000001</v>
      </c>
      <c r="N62" s="419">
        <v>0</v>
      </c>
      <c r="O62" s="419">
        <v>0</v>
      </c>
      <c r="P62" s="419">
        <v>0</v>
      </c>
      <c r="Q62" s="385">
        <f t="shared" si="8"/>
        <v>228102.23800000001</v>
      </c>
    </row>
    <row r="63" spans="1:17" s="310" customFormat="1" ht="21" customHeight="1" x14ac:dyDescent="0.25">
      <c r="A63" s="667"/>
      <c r="B63" s="563">
        <v>71951000</v>
      </c>
      <c r="C63" s="445" t="s">
        <v>16</v>
      </c>
      <c r="D63" s="364"/>
      <c r="E63" s="364"/>
      <c r="F63" s="365"/>
      <c r="G63" s="386"/>
      <c r="H63" s="385"/>
      <c r="I63" s="365"/>
      <c r="J63" s="570" t="s">
        <v>208</v>
      </c>
      <c r="K63" s="363" t="s">
        <v>209</v>
      </c>
      <c r="L63" s="362">
        <v>4977874.1100000003</v>
      </c>
      <c r="M63" s="362">
        <f t="shared" si="12"/>
        <v>4977874.1100000003</v>
      </c>
      <c r="N63" s="419">
        <v>0</v>
      </c>
      <c r="O63" s="419">
        <v>0</v>
      </c>
      <c r="P63" s="419">
        <v>0</v>
      </c>
      <c r="Q63" s="385">
        <f t="shared" si="8"/>
        <v>4977874.1100000003</v>
      </c>
    </row>
    <row r="64" spans="1:17" s="310" customFormat="1" ht="21" customHeight="1" x14ac:dyDescent="0.25">
      <c r="A64" s="668"/>
      <c r="B64" s="571">
        <v>71951000</v>
      </c>
      <c r="C64" s="446" t="s">
        <v>16</v>
      </c>
      <c r="D64" s="364"/>
      <c r="E64" s="364"/>
      <c r="F64" s="365"/>
      <c r="G64" s="386"/>
      <c r="H64" s="385"/>
      <c r="I64" s="365"/>
      <c r="J64" s="570" t="s">
        <v>207</v>
      </c>
      <c r="K64" s="363">
        <v>21</v>
      </c>
      <c r="L64" s="362">
        <f>(L62+L63)/100*2.14</f>
        <v>111407.89384720002</v>
      </c>
      <c r="M64" s="362">
        <f t="shared" si="12"/>
        <v>111407.89384720002</v>
      </c>
      <c r="N64" s="419">
        <v>0</v>
      </c>
      <c r="O64" s="419">
        <v>0</v>
      </c>
      <c r="P64" s="419">
        <v>0</v>
      </c>
      <c r="Q64" s="385">
        <f t="shared" si="8"/>
        <v>111407.89384720002</v>
      </c>
    </row>
    <row r="65" spans="1:17" s="310" customFormat="1" ht="21" customHeight="1" x14ac:dyDescent="0.25">
      <c r="A65" s="666">
        <v>11</v>
      </c>
      <c r="B65" s="571">
        <v>71951000</v>
      </c>
      <c r="C65" s="446" t="s">
        <v>16</v>
      </c>
      <c r="D65" s="364" t="s">
        <v>16</v>
      </c>
      <c r="E65" s="364" t="s">
        <v>226</v>
      </c>
      <c r="F65" s="365">
        <v>12</v>
      </c>
      <c r="G65" s="571" t="s">
        <v>106</v>
      </c>
      <c r="H65" s="576">
        <v>4468</v>
      </c>
      <c r="I65" s="365">
        <v>183</v>
      </c>
      <c r="J65" s="570" t="s">
        <v>107</v>
      </c>
      <c r="K65" s="363" t="s">
        <v>2</v>
      </c>
      <c r="L65" s="362">
        <f>L66+L67</f>
        <v>270000</v>
      </c>
      <c r="M65" s="362">
        <f t="shared" ref="M65:P65" si="20">M66+M67</f>
        <v>20000</v>
      </c>
      <c r="N65" s="362">
        <f t="shared" si="20"/>
        <v>0</v>
      </c>
      <c r="O65" s="362">
        <f t="shared" si="20"/>
        <v>237500</v>
      </c>
      <c r="P65" s="362">
        <f t="shared" si="20"/>
        <v>12500</v>
      </c>
      <c r="Q65" s="385">
        <f t="shared" si="8"/>
        <v>270000</v>
      </c>
    </row>
    <row r="66" spans="1:17" s="310" customFormat="1" ht="51.75" customHeight="1" x14ac:dyDescent="0.25">
      <c r="A66" s="667"/>
      <c r="B66" s="571">
        <v>71951000</v>
      </c>
      <c r="C66" s="446" t="s">
        <v>16</v>
      </c>
      <c r="D66" s="364"/>
      <c r="E66" s="364"/>
      <c r="F66" s="365"/>
      <c r="G66" s="386"/>
      <c r="H66" s="385"/>
      <c r="I66" s="365"/>
      <c r="J66" s="570" t="s">
        <v>117</v>
      </c>
      <c r="K66" s="363" t="s">
        <v>109</v>
      </c>
      <c r="L66" s="362">
        <v>250000</v>
      </c>
      <c r="M66" s="362">
        <v>0</v>
      </c>
      <c r="N66" s="419">
        <v>0</v>
      </c>
      <c r="O66" s="419">
        <f>L66*0.95</f>
        <v>237500</v>
      </c>
      <c r="P66" s="419">
        <f>L66*0.05</f>
        <v>12500</v>
      </c>
      <c r="Q66" s="385">
        <f t="shared" si="8"/>
        <v>250000</v>
      </c>
    </row>
    <row r="67" spans="1:17" s="310" customFormat="1" ht="50.25" customHeight="1" x14ac:dyDescent="0.25">
      <c r="A67" s="667"/>
      <c r="B67" s="571">
        <v>71951000</v>
      </c>
      <c r="C67" s="446" t="s">
        <v>16</v>
      </c>
      <c r="D67" s="364"/>
      <c r="E67" s="364"/>
      <c r="F67" s="365"/>
      <c r="G67" s="386"/>
      <c r="H67" s="385"/>
      <c r="I67" s="365"/>
      <c r="J67" s="570" t="s">
        <v>305</v>
      </c>
      <c r="K67" s="363">
        <v>50</v>
      </c>
      <c r="L67" s="362">
        <v>20000</v>
      </c>
      <c r="M67" s="362">
        <f>L67</f>
        <v>20000</v>
      </c>
      <c r="N67" s="419">
        <v>0</v>
      </c>
      <c r="O67" s="362">
        <v>0</v>
      </c>
      <c r="P67" s="362">
        <v>0</v>
      </c>
      <c r="Q67" s="385">
        <f t="shared" si="8"/>
        <v>20000</v>
      </c>
    </row>
    <row r="68" spans="1:17" s="310" customFormat="1" ht="33" customHeight="1" x14ac:dyDescent="0.25">
      <c r="A68" s="666">
        <v>12</v>
      </c>
      <c r="B68" s="571">
        <v>71951000</v>
      </c>
      <c r="C68" s="446" t="s">
        <v>16</v>
      </c>
      <c r="D68" s="364" t="s">
        <v>16</v>
      </c>
      <c r="E68" s="364" t="s">
        <v>153</v>
      </c>
      <c r="F68" s="365">
        <v>17</v>
      </c>
      <c r="G68" s="571" t="s">
        <v>106</v>
      </c>
      <c r="H68" s="576">
        <v>3396.9</v>
      </c>
      <c r="I68" s="365">
        <v>152</v>
      </c>
      <c r="J68" s="570" t="s">
        <v>107</v>
      </c>
      <c r="K68" s="363" t="s">
        <v>2</v>
      </c>
      <c r="L68" s="362">
        <f>L69+L70</f>
        <v>270000</v>
      </c>
      <c r="M68" s="362">
        <f t="shared" ref="M68:P68" si="21">M69+M70</f>
        <v>20000</v>
      </c>
      <c r="N68" s="362">
        <f t="shared" si="21"/>
        <v>0</v>
      </c>
      <c r="O68" s="362">
        <f t="shared" si="21"/>
        <v>237500</v>
      </c>
      <c r="P68" s="362">
        <f t="shared" si="21"/>
        <v>12500</v>
      </c>
      <c r="Q68" s="385">
        <f t="shared" si="8"/>
        <v>270000</v>
      </c>
    </row>
    <row r="69" spans="1:17" s="310" customFormat="1" ht="51.75" customHeight="1" x14ac:dyDescent="0.25">
      <c r="A69" s="667"/>
      <c r="B69" s="571">
        <v>71951000</v>
      </c>
      <c r="C69" s="446" t="s">
        <v>16</v>
      </c>
      <c r="D69" s="364"/>
      <c r="E69" s="364"/>
      <c r="F69" s="365"/>
      <c r="G69" s="386"/>
      <c r="H69" s="385"/>
      <c r="I69" s="365"/>
      <c r="J69" s="570" t="s">
        <v>117</v>
      </c>
      <c r="K69" s="363" t="s">
        <v>109</v>
      </c>
      <c r="L69" s="362">
        <v>250000</v>
      </c>
      <c r="M69" s="362">
        <v>0</v>
      </c>
      <c r="N69" s="419">
        <v>0</v>
      </c>
      <c r="O69" s="419">
        <f>L69*0.95</f>
        <v>237500</v>
      </c>
      <c r="P69" s="419">
        <f>L69*0.05</f>
        <v>12500</v>
      </c>
      <c r="Q69" s="385">
        <f t="shared" si="8"/>
        <v>250000</v>
      </c>
    </row>
    <row r="70" spans="1:17" s="310" customFormat="1" ht="50.25" customHeight="1" x14ac:dyDescent="0.25">
      <c r="A70" s="667"/>
      <c r="B70" s="571">
        <v>71951000</v>
      </c>
      <c r="C70" s="446" t="s">
        <v>16</v>
      </c>
      <c r="D70" s="455"/>
      <c r="E70" s="455"/>
      <c r="F70" s="604"/>
      <c r="G70" s="605"/>
      <c r="H70" s="606"/>
      <c r="I70" s="607"/>
      <c r="J70" s="570" t="s">
        <v>305</v>
      </c>
      <c r="K70" s="363">
        <v>50</v>
      </c>
      <c r="L70" s="362">
        <v>20000</v>
      </c>
      <c r="M70" s="362">
        <f>L70</f>
        <v>20000</v>
      </c>
      <c r="N70" s="419">
        <v>0</v>
      </c>
      <c r="O70" s="362">
        <v>0</v>
      </c>
      <c r="P70" s="362">
        <v>0</v>
      </c>
      <c r="Q70" s="385">
        <f t="shared" si="8"/>
        <v>20000</v>
      </c>
    </row>
    <row r="71" spans="1:17" s="310" customFormat="1" ht="24" customHeight="1" x14ac:dyDescent="0.25">
      <c r="A71" s="666">
        <v>13</v>
      </c>
      <c r="B71" s="571">
        <v>71951000</v>
      </c>
      <c r="C71" s="446" t="s">
        <v>16</v>
      </c>
      <c r="D71" s="364" t="s">
        <v>16</v>
      </c>
      <c r="E71" s="364" t="s">
        <v>306</v>
      </c>
      <c r="F71" s="365">
        <v>49</v>
      </c>
      <c r="G71" s="571" t="s">
        <v>106</v>
      </c>
      <c r="H71" s="576">
        <v>3456.2</v>
      </c>
      <c r="I71" s="365">
        <v>53</v>
      </c>
      <c r="J71" s="570" t="s">
        <v>107</v>
      </c>
      <c r="K71" s="363" t="s">
        <v>2</v>
      </c>
      <c r="L71" s="362">
        <f>L72+L73</f>
        <v>270000</v>
      </c>
      <c r="M71" s="362">
        <f t="shared" ref="M71:P71" si="22">M72+M73</f>
        <v>20000</v>
      </c>
      <c r="N71" s="362">
        <f t="shared" si="22"/>
        <v>0</v>
      </c>
      <c r="O71" s="362">
        <f t="shared" si="22"/>
        <v>237500</v>
      </c>
      <c r="P71" s="362">
        <f t="shared" si="22"/>
        <v>12500</v>
      </c>
      <c r="Q71" s="385">
        <f t="shared" si="8"/>
        <v>270000</v>
      </c>
    </row>
    <row r="72" spans="1:17" s="310" customFormat="1" ht="51.75" customHeight="1" x14ac:dyDescent="0.25">
      <c r="A72" s="667"/>
      <c r="B72" s="571">
        <v>71951000</v>
      </c>
      <c r="C72" s="446" t="s">
        <v>16</v>
      </c>
      <c r="D72" s="455"/>
      <c r="E72" s="455"/>
      <c r="F72" s="604"/>
      <c r="G72" s="605"/>
      <c r="H72" s="606"/>
      <c r="I72" s="607"/>
      <c r="J72" s="570" t="s">
        <v>117</v>
      </c>
      <c r="K72" s="363" t="s">
        <v>109</v>
      </c>
      <c r="L72" s="362">
        <v>250000</v>
      </c>
      <c r="M72" s="362">
        <v>0</v>
      </c>
      <c r="N72" s="419">
        <v>0</v>
      </c>
      <c r="O72" s="419">
        <f>L72*0.95</f>
        <v>237500</v>
      </c>
      <c r="P72" s="419">
        <f>L72*0.05</f>
        <v>12500</v>
      </c>
      <c r="Q72" s="385">
        <f t="shared" si="8"/>
        <v>250000</v>
      </c>
    </row>
    <row r="73" spans="1:17" s="310" customFormat="1" ht="50.25" customHeight="1" x14ac:dyDescent="0.25">
      <c r="A73" s="667"/>
      <c r="B73" s="571">
        <v>71951000</v>
      </c>
      <c r="C73" s="446" t="s">
        <v>16</v>
      </c>
      <c r="D73" s="455"/>
      <c r="E73" s="455"/>
      <c r="F73" s="365"/>
      <c r="G73" s="605"/>
      <c r="H73" s="606"/>
      <c r="I73" s="607"/>
      <c r="J73" s="570" t="s">
        <v>305</v>
      </c>
      <c r="K73" s="363">
        <v>50</v>
      </c>
      <c r="L73" s="362">
        <v>20000</v>
      </c>
      <c r="M73" s="362">
        <f>L73</f>
        <v>20000</v>
      </c>
      <c r="N73" s="419">
        <v>0</v>
      </c>
      <c r="O73" s="362">
        <v>0</v>
      </c>
      <c r="P73" s="362">
        <v>0</v>
      </c>
      <c r="Q73" s="385">
        <f t="shared" si="8"/>
        <v>20000</v>
      </c>
    </row>
    <row r="74" spans="1:17" s="310" customFormat="1" ht="22.5" customHeight="1" x14ac:dyDescent="0.25">
      <c r="A74" s="666">
        <v>14</v>
      </c>
      <c r="B74" s="571">
        <v>71951000</v>
      </c>
      <c r="C74" s="446" t="s">
        <v>16</v>
      </c>
      <c r="D74" s="364" t="s">
        <v>16</v>
      </c>
      <c r="E74" s="364" t="s">
        <v>152</v>
      </c>
      <c r="F74" s="365">
        <v>56</v>
      </c>
      <c r="G74" s="384" t="s">
        <v>106</v>
      </c>
      <c r="H74" s="576">
        <v>2771.4</v>
      </c>
      <c r="I74" s="365">
        <v>93</v>
      </c>
      <c r="J74" s="570" t="s">
        <v>107</v>
      </c>
      <c r="K74" s="363" t="s">
        <v>2</v>
      </c>
      <c r="L74" s="362">
        <f>L75+L76</f>
        <v>270000</v>
      </c>
      <c r="M74" s="362">
        <f t="shared" ref="M74:P74" si="23">M75+M76</f>
        <v>20000</v>
      </c>
      <c r="N74" s="362">
        <f t="shared" si="23"/>
        <v>0</v>
      </c>
      <c r="O74" s="362">
        <f t="shared" si="23"/>
        <v>237500</v>
      </c>
      <c r="P74" s="362">
        <f t="shared" si="23"/>
        <v>12500</v>
      </c>
      <c r="Q74" s="385">
        <f t="shared" si="8"/>
        <v>270000</v>
      </c>
    </row>
    <row r="75" spans="1:17" s="310" customFormat="1" ht="51.75" customHeight="1" x14ac:dyDescent="0.25">
      <c r="A75" s="667"/>
      <c r="B75" s="571">
        <v>71951000</v>
      </c>
      <c r="C75" s="446" t="s">
        <v>16</v>
      </c>
      <c r="D75" s="455"/>
      <c r="E75" s="455"/>
      <c r="F75" s="365"/>
      <c r="G75" s="605"/>
      <c r="H75" s="606"/>
      <c r="I75" s="607"/>
      <c r="J75" s="570" t="s">
        <v>117</v>
      </c>
      <c r="K75" s="363" t="s">
        <v>109</v>
      </c>
      <c r="L75" s="362">
        <v>250000</v>
      </c>
      <c r="M75" s="362">
        <v>0</v>
      </c>
      <c r="N75" s="419">
        <v>0</v>
      </c>
      <c r="O75" s="419">
        <f>L75*0.95</f>
        <v>237500</v>
      </c>
      <c r="P75" s="419">
        <f>L75*0.05</f>
        <v>12500</v>
      </c>
      <c r="Q75" s="385">
        <f t="shared" si="8"/>
        <v>250000</v>
      </c>
    </row>
    <row r="76" spans="1:17" s="310" customFormat="1" ht="50.25" customHeight="1" x14ac:dyDescent="0.25">
      <c r="A76" s="667"/>
      <c r="B76" s="571">
        <v>71951000</v>
      </c>
      <c r="C76" s="446" t="s">
        <v>16</v>
      </c>
      <c r="D76" s="455"/>
      <c r="E76" s="455"/>
      <c r="F76" s="365"/>
      <c r="G76" s="605"/>
      <c r="H76" s="606"/>
      <c r="I76" s="607"/>
      <c r="J76" s="570" t="s">
        <v>305</v>
      </c>
      <c r="K76" s="363">
        <v>50</v>
      </c>
      <c r="L76" s="362">
        <v>20000</v>
      </c>
      <c r="M76" s="362">
        <f>L76</f>
        <v>20000</v>
      </c>
      <c r="N76" s="419">
        <v>0</v>
      </c>
      <c r="O76" s="362">
        <v>0</v>
      </c>
      <c r="P76" s="362">
        <v>0</v>
      </c>
      <c r="Q76" s="385">
        <f t="shared" si="8"/>
        <v>20000</v>
      </c>
    </row>
    <row r="77" spans="1:17" s="310" customFormat="1" ht="22.5" customHeight="1" x14ac:dyDescent="0.25">
      <c r="A77" s="666">
        <v>15</v>
      </c>
      <c r="B77" s="571">
        <v>71951000</v>
      </c>
      <c r="C77" s="446" t="s">
        <v>16</v>
      </c>
      <c r="D77" s="364" t="s">
        <v>16</v>
      </c>
      <c r="E77" s="364" t="s">
        <v>225</v>
      </c>
      <c r="F77" s="365">
        <v>17</v>
      </c>
      <c r="G77" s="571" t="s">
        <v>106</v>
      </c>
      <c r="H77" s="576">
        <v>3578.2</v>
      </c>
      <c r="I77" s="365">
        <v>104</v>
      </c>
      <c r="J77" s="570" t="s">
        <v>107</v>
      </c>
      <c r="K77" s="363" t="s">
        <v>2</v>
      </c>
      <c r="L77" s="362">
        <f>L78+L79</f>
        <v>270000</v>
      </c>
      <c r="M77" s="362">
        <f t="shared" ref="M77:P77" si="24">M78+M79</f>
        <v>20000</v>
      </c>
      <c r="N77" s="362">
        <f t="shared" si="24"/>
        <v>0</v>
      </c>
      <c r="O77" s="362">
        <f t="shared" si="24"/>
        <v>237500</v>
      </c>
      <c r="P77" s="362">
        <f t="shared" si="24"/>
        <v>12500</v>
      </c>
      <c r="Q77" s="385">
        <f t="shared" si="8"/>
        <v>270000</v>
      </c>
    </row>
    <row r="78" spans="1:17" s="310" customFormat="1" ht="51.75" customHeight="1" x14ac:dyDescent="0.25">
      <c r="A78" s="667"/>
      <c r="B78" s="571">
        <v>71951000</v>
      </c>
      <c r="C78" s="446" t="s">
        <v>16</v>
      </c>
      <c r="D78" s="455"/>
      <c r="E78" s="455"/>
      <c r="F78" s="365"/>
      <c r="G78" s="605"/>
      <c r="H78" s="606"/>
      <c r="I78" s="607"/>
      <c r="J78" s="570" t="s">
        <v>117</v>
      </c>
      <c r="K78" s="363" t="s">
        <v>109</v>
      </c>
      <c r="L78" s="362">
        <v>250000</v>
      </c>
      <c r="M78" s="362">
        <v>0</v>
      </c>
      <c r="N78" s="419">
        <v>0</v>
      </c>
      <c r="O78" s="419">
        <f>L78*0.95</f>
        <v>237500</v>
      </c>
      <c r="P78" s="419">
        <f>L78*0.05</f>
        <v>12500</v>
      </c>
      <c r="Q78" s="385">
        <f t="shared" si="8"/>
        <v>250000</v>
      </c>
    </row>
    <row r="79" spans="1:17" s="310" customFormat="1" ht="50.25" customHeight="1" x14ac:dyDescent="0.25">
      <c r="A79" s="667"/>
      <c r="B79" s="571">
        <v>71951000</v>
      </c>
      <c r="C79" s="446" t="s">
        <v>16</v>
      </c>
      <c r="D79" s="455"/>
      <c r="E79" s="455"/>
      <c r="F79" s="365"/>
      <c r="G79" s="605"/>
      <c r="H79" s="606"/>
      <c r="I79" s="607"/>
      <c r="J79" s="570" t="s">
        <v>305</v>
      </c>
      <c r="K79" s="363">
        <v>50</v>
      </c>
      <c r="L79" s="362">
        <v>20000</v>
      </c>
      <c r="M79" s="362">
        <f>L79</f>
        <v>20000</v>
      </c>
      <c r="N79" s="419">
        <v>0</v>
      </c>
      <c r="O79" s="362">
        <v>0</v>
      </c>
      <c r="P79" s="362">
        <v>0</v>
      </c>
      <c r="Q79" s="385">
        <f t="shared" si="8"/>
        <v>20000</v>
      </c>
    </row>
    <row r="80" spans="1:17" s="310" customFormat="1" ht="22.5" customHeight="1" x14ac:dyDescent="0.25">
      <c r="A80" s="681">
        <v>16</v>
      </c>
      <c r="B80" s="571">
        <v>71951000</v>
      </c>
      <c r="C80" s="446" t="s">
        <v>16</v>
      </c>
      <c r="D80" s="364" t="s">
        <v>16</v>
      </c>
      <c r="E80" s="364" t="s">
        <v>226</v>
      </c>
      <c r="F80" s="365">
        <v>23</v>
      </c>
      <c r="G80" s="571" t="s">
        <v>106</v>
      </c>
      <c r="H80" s="773">
        <v>4213.3999999999996</v>
      </c>
      <c r="I80" s="365">
        <v>127</v>
      </c>
      <c r="J80" s="570" t="s">
        <v>107</v>
      </c>
      <c r="K80" s="363" t="s">
        <v>2</v>
      </c>
      <c r="L80" s="362">
        <f>L81+L82</f>
        <v>270000</v>
      </c>
      <c r="M80" s="362">
        <f>M81+M82</f>
        <v>20000</v>
      </c>
      <c r="N80" s="362">
        <f t="shared" ref="N80:P80" si="25">N81+N82</f>
        <v>0</v>
      </c>
      <c r="O80" s="362">
        <f t="shared" si="25"/>
        <v>237500</v>
      </c>
      <c r="P80" s="362">
        <f t="shared" si="25"/>
        <v>12500</v>
      </c>
      <c r="Q80" s="385">
        <f t="shared" si="8"/>
        <v>270000</v>
      </c>
    </row>
    <row r="81" spans="1:17" s="310" customFormat="1" ht="51.75" customHeight="1" x14ac:dyDescent="0.25">
      <c r="A81" s="681"/>
      <c r="B81" s="571">
        <v>71951000</v>
      </c>
      <c r="C81" s="446" t="s">
        <v>16</v>
      </c>
      <c r="D81" s="455"/>
      <c r="E81" s="455"/>
      <c r="F81" s="365"/>
      <c r="G81" s="605"/>
      <c r="H81" s="606"/>
      <c r="I81" s="607"/>
      <c r="J81" s="570" t="s">
        <v>117</v>
      </c>
      <c r="K81" s="363" t="s">
        <v>109</v>
      </c>
      <c r="L81" s="362">
        <v>250000</v>
      </c>
      <c r="M81" s="362">
        <v>0</v>
      </c>
      <c r="N81" s="419">
        <v>0</v>
      </c>
      <c r="O81" s="419">
        <f>L81*0.95</f>
        <v>237500</v>
      </c>
      <c r="P81" s="419">
        <f>L81*0.05</f>
        <v>12500</v>
      </c>
      <c r="Q81" s="385">
        <f t="shared" si="8"/>
        <v>250000</v>
      </c>
    </row>
    <row r="82" spans="1:17" s="310" customFormat="1" ht="50.25" customHeight="1" x14ac:dyDescent="0.25">
      <c r="A82" s="681"/>
      <c r="B82" s="571">
        <v>71951000</v>
      </c>
      <c r="C82" s="446" t="s">
        <v>16</v>
      </c>
      <c r="D82" s="455"/>
      <c r="E82" s="455"/>
      <c r="F82" s="604"/>
      <c r="G82" s="605"/>
      <c r="H82" s="606"/>
      <c r="I82" s="607"/>
      <c r="J82" s="570" t="s">
        <v>305</v>
      </c>
      <c r="K82" s="363">
        <v>50</v>
      </c>
      <c r="L82" s="362">
        <v>20000</v>
      </c>
      <c r="M82" s="362">
        <f>L82</f>
        <v>20000</v>
      </c>
      <c r="N82" s="419">
        <v>0</v>
      </c>
      <c r="O82" s="362">
        <v>0</v>
      </c>
      <c r="P82" s="362">
        <v>0</v>
      </c>
      <c r="Q82" s="385">
        <f t="shared" si="8"/>
        <v>20000</v>
      </c>
    </row>
    <row r="83" spans="1:17" s="310" customFormat="1" ht="21" customHeight="1" x14ac:dyDescent="0.25">
      <c r="A83" s="666">
        <v>17</v>
      </c>
      <c r="B83" s="571">
        <v>71951000</v>
      </c>
      <c r="C83" s="364" t="s">
        <v>16</v>
      </c>
      <c r="D83" s="364" t="s">
        <v>16</v>
      </c>
      <c r="E83" s="364" t="s">
        <v>152</v>
      </c>
      <c r="F83" s="365">
        <v>33</v>
      </c>
      <c r="G83" s="571" t="s">
        <v>106</v>
      </c>
      <c r="H83" s="576">
        <v>3077.3</v>
      </c>
      <c r="I83" s="365">
        <v>92</v>
      </c>
      <c r="J83" s="570" t="s">
        <v>107</v>
      </c>
      <c r="K83" s="393" t="s">
        <v>2</v>
      </c>
      <c r="L83" s="362">
        <f>L84+L85</f>
        <v>270000</v>
      </c>
      <c r="M83" s="362">
        <f t="shared" ref="M83:P83" si="26">M84+M85</f>
        <v>20000</v>
      </c>
      <c r="N83" s="362">
        <f t="shared" si="26"/>
        <v>0</v>
      </c>
      <c r="O83" s="362">
        <f t="shared" si="26"/>
        <v>237500</v>
      </c>
      <c r="P83" s="362">
        <f t="shared" si="26"/>
        <v>12500</v>
      </c>
      <c r="Q83" s="385">
        <f t="shared" si="8"/>
        <v>270000</v>
      </c>
    </row>
    <row r="84" spans="1:17" s="310" customFormat="1" ht="51.75" customHeight="1" x14ac:dyDescent="0.25">
      <c r="A84" s="667"/>
      <c r="B84" s="571">
        <v>71951000</v>
      </c>
      <c r="C84" s="364" t="s">
        <v>16</v>
      </c>
      <c r="D84" s="364"/>
      <c r="E84" s="364"/>
      <c r="F84" s="456"/>
      <c r="G84" s="571"/>
      <c r="H84" s="385"/>
      <c r="I84" s="365"/>
      <c r="J84" s="570" t="s">
        <v>117</v>
      </c>
      <c r="K84" s="393" t="s">
        <v>109</v>
      </c>
      <c r="L84" s="362">
        <v>250000</v>
      </c>
      <c r="M84" s="362">
        <v>0</v>
      </c>
      <c r="N84" s="419">
        <v>0</v>
      </c>
      <c r="O84" s="419">
        <f>L84*0.95</f>
        <v>237500</v>
      </c>
      <c r="P84" s="419">
        <f>L84*0.05</f>
        <v>12500</v>
      </c>
      <c r="Q84" s="385">
        <f t="shared" si="8"/>
        <v>250000</v>
      </c>
    </row>
    <row r="85" spans="1:17" s="310" customFormat="1" ht="50.25" customHeight="1" x14ac:dyDescent="0.25">
      <c r="A85" s="668"/>
      <c r="B85" s="571">
        <v>71951000</v>
      </c>
      <c r="C85" s="364" t="s">
        <v>16</v>
      </c>
      <c r="D85" s="364"/>
      <c r="E85" s="364"/>
      <c r="F85" s="456"/>
      <c r="G85" s="571"/>
      <c r="H85" s="385"/>
      <c r="I85" s="365"/>
      <c r="J85" s="570" t="s">
        <v>305</v>
      </c>
      <c r="K85" s="394">
        <v>50</v>
      </c>
      <c r="L85" s="362">
        <v>20000</v>
      </c>
      <c r="M85" s="362">
        <f>L85</f>
        <v>20000</v>
      </c>
      <c r="N85" s="419">
        <v>0</v>
      </c>
      <c r="O85" s="362">
        <v>0</v>
      </c>
      <c r="P85" s="362">
        <v>0</v>
      </c>
      <c r="Q85" s="385">
        <f t="shared" si="8"/>
        <v>20000</v>
      </c>
    </row>
    <row r="86" spans="1:17" s="310" customFormat="1" ht="18" customHeight="1" x14ac:dyDescent="0.25">
      <c r="A86" s="666">
        <v>18</v>
      </c>
      <c r="B86" s="571">
        <v>71951000</v>
      </c>
      <c r="C86" s="364" t="s">
        <v>16</v>
      </c>
      <c r="D86" s="364" t="s">
        <v>16</v>
      </c>
      <c r="E86" s="364" t="s">
        <v>152</v>
      </c>
      <c r="F86" s="365">
        <v>35</v>
      </c>
      <c r="G86" s="571" t="s">
        <v>106</v>
      </c>
      <c r="H86" s="576">
        <v>4283.2</v>
      </c>
      <c r="I86" s="365">
        <v>122</v>
      </c>
      <c r="J86" s="570" t="s">
        <v>107</v>
      </c>
      <c r="K86" s="393" t="s">
        <v>2</v>
      </c>
      <c r="L86" s="362">
        <f>L87+L88</f>
        <v>270000</v>
      </c>
      <c r="M86" s="362">
        <f t="shared" ref="M86:P86" si="27">M87+M88</f>
        <v>20000</v>
      </c>
      <c r="N86" s="362">
        <f t="shared" si="27"/>
        <v>0</v>
      </c>
      <c r="O86" s="362">
        <f t="shared" si="27"/>
        <v>237500</v>
      </c>
      <c r="P86" s="362">
        <f t="shared" si="27"/>
        <v>12500</v>
      </c>
      <c r="Q86" s="385">
        <f t="shared" si="8"/>
        <v>270000</v>
      </c>
    </row>
    <row r="87" spans="1:17" s="310" customFormat="1" ht="51.75" customHeight="1" x14ac:dyDescent="0.25">
      <c r="A87" s="667"/>
      <c r="B87" s="571">
        <v>71951000</v>
      </c>
      <c r="C87" s="364" t="s">
        <v>16</v>
      </c>
      <c r="D87" s="364"/>
      <c r="E87" s="364"/>
      <c r="F87" s="456"/>
      <c r="G87" s="571"/>
      <c r="H87" s="385"/>
      <c r="I87" s="365"/>
      <c r="J87" s="570" t="s">
        <v>117</v>
      </c>
      <c r="K87" s="393" t="s">
        <v>109</v>
      </c>
      <c r="L87" s="362">
        <v>250000</v>
      </c>
      <c r="M87" s="362">
        <v>0</v>
      </c>
      <c r="N87" s="419">
        <v>0</v>
      </c>
      <c r="O87" s="419">
        <f>L87*0.95</f>
        <v>237500</v>
      </c>
      <c r="P87" s="419">
        <f>L87*0.05</f>
        <v>12500</v>
      </c>
      <c r="Q87" s="385">
        <f t="shared" si="8"/>
        <v>250000</v>
      </c>
    </row>
    <row r="88" spans="1:17" s="310" customFormat="1" ht="50.25" customHeight="1" x14ac:dyDescent="0.25">
      <c r="A88" s="668"/>
      <c r="B88" s="571">
        <v>71951000</v>
      </c>
      <c r="C88" s="364" t="s">
        <v>16</v>
      </c>
      <c r="D88" s="364"/>
      <c r="E88" s="364"/>
      <c r="F88" s="456"/>
      <c r="G88" s="571"/>
      <c r="H88" s="385"/>
      <c r="I88" s="365"/>
      <c r="J88" s="570" t="s">
        <v>305</v>
      </c>
      <c r="K88" s="394">
        <v>50</v>
      </c>
      <c r="L88" s="362">
        <v>20000</v>
      </c>
      <c r="M88" s="362">
        <f t="shared" ref="M88" si="28">L88</f>
        <v>20000</v>
      </c>
      <c r="N88" s="362">
        <v>0</v>
      </c>
      <c r="O88" s="362">
        <v>0</v>
      </c>
      <c r="P88" s="362">
        <v>0</v>
      </c>
      <c r="Q88" s="385">
        <f t="shared" si="8"/>
        <v>20000</v>
      </c>
    </row>
    <row r="89" spans="1:17" s="310" customFormat="1" ht="23.25" customHeight="1" x14ac:dyDescent="0.25">
      <c r="A89" s="666">
        <v>19</v>
      </c>
      <c r="B89" s="571">
        <v>71951000</v>
      </c>
      <c r="C89" s="364" t="s">
        <v>16</v>
      </c>
      <c r="D89" s="364" t="s">
        <v>16</v>
      </c>
      <c r="E89" s="364" t="s">
        <v>152</v>
      </c>
      <c r="F89" s="365">
        <v>39</v>
      </c>
      <c r="G89" s="384" t="s">
        <v>106</v>
      </c>
      <c r="H89" s="576">
        <v>5597.1</v>
      </c>
      <c r="I89" s="365">
        <v>152</v>
      </c>
      <c r="J89" s="570" t="s">
        <v>107</v>
      </c>
      <c r="K89" s="451" t="s">
        <v>2</v>
      </c>
      <c r="L89" s="362">
        <f>L90+L91</f>
        <v>270000</v>
      </c>
      <c r="M89" s="362">
        <f t="shared" ref="M89:P89" si="29">M90+M91</f>
        <v>20000</v>
      </c>
      <c r="N89" s="362">
        <f t="shared" si="29"/>
        <v>0</v>
      </c>
      <c r="O89" s="362">
        <f t="shared" si="29"/>
        <v>237500</v>
      </c>
      <c r="P89" s="362">
        <f t="shared" si="29"/>
        <v>12500</v>
      </c>
      <c r="Q89" s="385">
        <f t="shared" si="8"/>
        <v>270000</v>
      </c>
    </row>
    <row r="90" spans="1:17" s="310" customFormat="1" ht="51.75" customHeight="1" x14ac:dyDescent="0.25">
      <c r="A90" s="667"/>
      <c r="B90" s="571">
        <v>71951000</v>
      </c>
      <c r="C90" s="364" t="s">
        <v>16</v>
      </c>
      <c r="D90" s="364"/>
      <c r="E90" s="364"/>
      <c r="F90" s="365"/>
      <c r="G90" s="384"/>
      <c r="H90" s="385"/>
      <c r="I90" s="365"/>
      <c r="J90" s="570" t="s">
        <v>117</v>
      </c>
      <c r="K90" s="363" t="s">
        <v>109</v>
      </c>
      <c r="L90" s="362">
        <v>250000</v>
      </c>
      <c r="M90" s="362">
        <v>0</v>
      </c>
      <c r="N90" s="362">
        <v>0</v>
      </c>
      <c r="O90" s="419">
        <f>L90*0.95</f>
        <v>237500</v>
      </c>
      <c r="P90" s="419">
        <f>L90*0.05</f>
        <v>12500</v>
      </c>
      <c r="Q90" s="385">
        <f t="shared" ref="Q90:Q153" si="30">M90+N90+O90+P90</f>
        <v>250000</v>
      </c>
    </row>
    <row r="91" spans="1:17" s="310" customFormat="1" ht="50.25" customHeight="1" x14ac:dyDescent="0.25">
      <c r="A91" s="668"/>
      <c r="B91" s="571">
        <v>71951000</v>
      </c>
      <c r="C91" s="364" t="s">
        <v>16</v>
      </c>
      <c r="D91" s="364"/>
      <c r="E91" s="457"/>
      <c r="F91" s="456"/>
      <c r="G91" s="571"/>
      <c r="H91" s="385"/>
      <c r="I91" s="365"/>
      <c r="J91" s="570" t="s">
        <v>305</v>
      </c>
      <c r="K91" s="363">
        <v>50</v>
      </c>
      <c r="L91" s="362">
        <v>20000</v>
      </c>
      <c r="M91" s="419">
        <f t="shared" ref="M91" si="31">L91</f>
        <v>20000</v>
      </c>
      <c r="N91" s="419">
        <v>0</v>
      </c>
      <c r="O91" s="419">
        <v>0</v>
      </c>
      <c r="P91" s="419">
        <v>0</v>
      </c>
      <c r="Q91" s="385">
        <f t="shared" si="30"/>
        <v>20000</v>
      </c>
    </row>
    <row r="92" spans="1:17" s="198" customFormat="1" ht="18.75" customHeight="1" x14ac:dyDescent="0.25">
      <c r="A92" s="701" t="s">
        <v>58</v>
      </c>
      <c r="B92" s="702"/>
      <c r="C92" s="702"/>
      <c r="D92" s="702"/>
      <c r="E92" s="703"/>
      <c r="F92" s="311">
        <v>15</v>
      </c>
      <c r="G92" s="311" t="s">
        <v>2</v>
      </c>
      <c r="H92" s="608">
        <f>H94+H97+H100+H103+H113+H116+H120+H123+H126+H129+H132+H135+H138+H141+H143</f>
        <v>48476.7</v>
      </c>
      <c r="I92" s="608">
        <f>I94+I97+I100+I103+I113+I116+I120+I123+I126+I129+I132+I135+I138+I141+I143</f>
        <v>1567</v>
      </c>
      <c r="J92" s="311" t="s">
        <v>2</v>
      </c>
      <c r="K92" s="395" t="s">
        <v>2</v>
      </c>
      <c r="L92" s="396">
        <f t="shared" ref="L92:P92" si="32">L94+L97+L100+L103+L113+L116+L120+L123+L126+L129+L132+L135+L138+L141+L143</f>
        <v>38468188.520544</v>
      </c>
      <c r="M92" s="396">
        <f t="shared" si="32"/>
        <v>37185488.520544</v>
      </c>
      <c r="N92" s="396">
        <f t="shared" si="32"/>
        <v>0</v>
      </c>
      <c r="O92" s="396">
        <f>O94+O97+O100+O103+O113+O116+O120+O123+O126+O129+O132+O135+O138+O141+O143+O93</f>
        <v>1303000</v>
      </c>
      <c r="P92" s="396">
        <f t="shared" si="32"/>
        <v>68535</v>
      </c>
      <c r="Q92" s="385">
        <f t="shared" si="30"/>
        <v>38557023.520544</v>
      </c>
    </row>
    <row r="93" spans="1:17" s="245" customFormat="1" ht="18" customHeight="1" x14ac:dyDescent="0.25">
      <c r="A93" s="654" t="s">
        <v>465</v>
      </c>
      <c r="B93" s="655"/>
      <c r="C93" s="655"/>
      <c r="D93" s="655"/>
      <c r="E93" s="655"/>
      <c r="F93" s="655"/>
      <c r="G93" s="655"/>
      <c r="H93" s="655"/>
      <c r="I93" s="656"/>
      <c r="J93" s="579" t="s">
        <v>2</v>
      </c>
      <c r="K93" s="343" t="s">
        <v>2</v>
      </c>
      <c r="L93" s="419"/>
      <c r="M93" s="419"/>
      <c r="N93" s="419"/>
      <c r="O93" s="458">
        <v>835</v>
      </c>
      <c r="P93" s="419"/>
      <c r="Q93" s="385">
        <f t="shared" si="30"/>
        <v>835</v>
      </c>
    </row>
    <row r="94" spans="1:17" s="245" customFormat="1" ht="18.75" customHeight="1" x14ac:dyDescent="0.25">
      <c r="A94" s="726">
        <v>1</v>
      </c>
      <c r="B94" s="312">
        <v>71952000</v>
      </c>
      <c r="C94" s="313" t="s">
        <v>28</v>
      </c>
      <c r="D94" s="313" t="s">
        <v>28</v>
      </c>
      <c r="E94" s="313" t="s">
        <v>105</v>
      </c>
      <c r="F94" s="314">
        <v>12</v>
      </c>
      <c r="G94" s="315" t="s">
        <v>106</v>
      </c>
      <c r="H94" s="609">
        <v>7931.8</v>
      </c>
      <c r="I94" s="314">
        <v>209</v>
      </c>
      <c r="J94" s="374" t="s">
        <v>107</v>
      </c>
      <c r="K94" s="397" t="s">
        <v>2</v>
      </c>
      <c r="L94" s="398">
        <f>L95+L96</f>
        <v>6252308.5160019994</v>
      </c>
      <c r="M94" s="398">
        <f t="shared" ref="M94:P94" si="33">M95+M96</f>
        <v>6252308.5160019994</v>
      </c>
      <c r="N94" s="398">
        <f t="shared" si="33"/>
        <v>0</v>
      </c>
      <c r="O94" s="398">
        <f t="shared" si="33"/>
        <v>0</v>
      </c>
      <c r="P94" s="398">
        <f t="shared" si="33"/>
        <v>0</v>
      </c>
      <c r="Q94" s="385">
        <f t="shared" si="30"/>
        <v>6252308.5160019994</v>
      </c>
    </row>
    <row r="95" spans="1:17" s="245" customFormat="1" ht="18.75" customHeight="1" x14ac:dyDescent="0.25">
      <c r="A95" s="727"/>
      <c r="B95" s="312">
        <v>71952000</v>
      </c>
      <c r="C95" s="313" t="s">
        <v>28</v>
      </c>
      <c r="D95" s="313"/>
      <c r="E95" s="313"/>
      <c r="F95" s="314"/>
      <c r="G95" s="315"/>
      <c r="H95" s="609"/>
      <c r="I95" s="314"/>
      <c r="J95" s="373" t="s">
        <v>205</v>
      </c>
      <c r="K95" s="399" t="s">
        <v>206</v>
      </c>
      <c r="L95" s="396">
        <v>6121312.4299999997</v>
      </c>
      <c r="M95" s="398">
        <f t="shared" ref="M95:M111" si="34">L95</f>
        <v>6121312.4299999997</v>
      </c>
      <c r="N95" s="398"/>
      <c r="O95" s="398"/>
      <c r="P95" s="398"/>
      <c r="Q95" s="385">
        <f t="shared" si="30"/>
        <v>6121312.4299999997</v>
      </c>
    </row>
    <row r="96" spans="1:17" s="198" customFormat="1" ht="18.75" customHeight="1" x14ac:dyDescent="0.25">
      <c r="A96" s="728"/>
      <c r="B96" s="312">
        <v>71952000</v>
      </c>
      <c r="C96" s="313" t="s">
        <v>28</v>
      </c>
      <c r="D96" s="313"/>
      <c r="E96" s="313"/>
      <c r="F96" s="314"/>
      <c r="G96" s="315"/>
      <c r="H96" s="609"/>
      <c r="I96" s="314"/>
      <c r="J96" s="373" t="s">
        <v>207</v>
      </c>
      <c r="K96" s="400">
        <v>21</v>
      </c>
      <c r="L96" s="398">
        <f>L95*2.14%</f>
        <v>130996.08600200001</v>
      </c>
      <c r="M96" s="398">
        <f t="shared" si="34"/>
        <v>130996.08600200001</v>
      </c>
      <c r="N96" s="398"/>
      <c r="O96" s="398"/>
      <c r="P96" s="398"/>
      <c r="Q96" s="385">
        <f t="shared" si="30"/>
        <v>130996.08600200001</v>
      </c>
    </row>
    <row r="97" spans="1:17" s="245" customFormat="1" ht="18.75" customHeight="1" x14ac:dyDescent="0.25">
      <c r="A97" s="726">
        <v>2</v>
      </c>
      <c r="B97" s="312">
        <v>71952000</v>
      </c>
      <c r="C97" s="313" t="s">
        <v>28</v>
      </c>
      <c r="D97" s="313" t="s">
        <v>28</v>
      </c>
      <c r="E97" s="313" t="s">
        <v>111</v>
      </c>
      <c r="F97" s="314">
        <v>14</v>
      </c>
      <c r="G97" s="315" t="s">
        <v>106</v>
      </c>
      <c r="H97" s="610">
        <v>4387.8</v>
      </c>
      <c r="I97" s="314">
        <v>130</v>
      </c>
      <c r="J97" s="374" t="s">
        <v>107</v>
      </c>
      <c r="K97" s="397" t="s">
        <v>2</v>
      </c>
      <c r="L97" s="398">
        <f>L98+L99</f>
        <v>3357814.483492</v>
      </c>
      <c r="M97" s="398">
        <f t="shared" ref="M97:P97" si="35">M98+M99</f>
        <v>3357814.483492</v>
      </c>
      <c r="N97" s="398">
        <f t="shared" si="35"/>
        <v>0</v>
      </c>
      <c r="O97" s="398">
        <f t="shared" si="35"/>
        <v>0</v>
      </c>
      <c r="P97" s="398">
        <f t="shared" si="35"/>
        <v>0</v>
      </c>
      <c r="Q97" s="385">
        <f t="shared" si="30"/>
        <v>3357814.483492</v>
      </c>
    </row>
    <row r="98" spans="1:17" s="198" customFormat="1" ht="18.75" customHeight="1" x14ac:dyDescent="0.25">
      <c r="A98" s="727"/>
      <c r="B98" s="312">
        <v>71952000</v>
      </c>
      <c r="C98" s="313" t="s">
        <v>28</v>
      </c>
      <c r="D98" s="313"/>
      <c r="E98" s="313"/>
      <c r="F98" s="314"/>
      <c r="G98" s="315"/>
      <c r="H98" s="609"/>
      <c r="I98" s="314"/>
      <c r="J98" s="373" t="s">
        <v>205</v>
      </c>
      <c r="K98" s="400">
        <v>10</v>
      </c>
      <c r="L98" s="398">
        <v>3287462.78</v>
      </c>
      <c r="M98" s="398">
        <f t="shared" si="34"/>
        <v>3287462.78</v>
      </c>
      <c r="N98" s="398"/>
      <c r="O98" s="398"/>
      <c r="P98" s="398"/>
      <c r="Q98" s="385">
        <f t="shared" si="30"/>
        <v>3287462.78</v>
      </c>
    </row>
    <row r="99" spans="1:17" s="245" customFormat="1" ht="18.75" customHeight="1" x14ac:dyDescent="0.25">
      <c r="A99" s="728"/>
      <c r="B99" s="312">
        <v>71952000</v>
      </c>
      <c r="C99" s="313" t="s">
        <v>28</v>
      </c>
      <c r="D99" s="313"/>
      <c r="E99" s="313"/>
      <c r="F99" s="314"/>
      <c r="G99" s="315"/>
      <c r="H99" s="609"/>
      <c r="I99" s="314"/>
      <c r="J99" s="373" t="s">
        <v>207</v>
      </c>
      <c r="K99" s="400">
        <v>21</v>
      </c>
      <c r="L99" s="398">
        <f>L98*2.14%</f>
        <v>70351.703492000001</v>
      </c>
      <c r="M99" s="398">
        <f t="shared" si="34"/>
        <v>70351.703492000001</v>
      </c>
      <c r="N99" s="398"/>
      <c r="O99" s="398"/>
      <c r="P99" s="398"/>
      <c r="Q99" s="385">
        <f t="shared" si="30"/>
        <v>70351.703492000001</v>
      </c>
    </row>
    <row r="100" spans="1:17" s="198" customFormat="1" ht="18.75" customHeight="1" x14ac:dyDescent="0.25">
      <c r="A100" s="726">
        <v>3</v>
      </c>
      <c r="B100" s="312">
        <v>71952000</v>
      </c>
      <c r="C100" s="313" t="s">
        <v>28</v>
      </c>
      <c r="D100" s="313" t="s">
        <v>28</v>
      </c>
      <c r="E100" s="313" t="s">
        <v>113</v>
      </c>
      <c r="F100" s="315">
        <v>34</v>
      </c>
      <c r="G100" s="315" t="s">
        <v>106</v>
      </c>
      <c r="H100" s="610">
        <v>827.1</v>
      </c>
      <c r="I100" s="315">
        <v>38</v>
      </c>
      <c r="J100" s="373" t="s">
        <v>112</v>
      </c>
      <c r="K100" s="315" t="s">
        <v>2</v>
      </c>
      <c r="L100" s="401">
        <f>L101+L102</f>
        <v>5877825.4229180003</v>
      </c>
      <c r="M100" s="401">
        <f t="shared" ref="M100:P100" si="36">M101+M102</f>
        <v>5877825.4229180003</v>
      </c>
      <c r="N100" s="401">
        <f t="shared" si="36"/>
        <v>0</v>
      </c>
      <c r="O100" s="401">
        <f t="shared" si="36"/>
        <v>0</v>
      </c>
      <c r="P100" s="401">
        <f t="shared" si="36"/>
        <v>0</v>
      </c>
      <c r="Q100" s="385">
        <f t="shared" si="30"/>
        <v>5877825.4229180003</v>
      </c>
    </row>
    <row r="101" spans="1:17" s="245" customFormat="1" ht="18.75" customHeight="1" x14ac:dyDescent="0.25">
      <c r="A101" s="727"/>
      <c r="B101" s="312">
        <v>71952000</v>
      </c>
      <c r="C101" s="313" t="s">
        <v>28</v>
      </c>
      <c r="D101" s="313"/>
      <c r="E101" s="313"/>
      <c r="F101" s="315"/>
      <c r="G101" s="315"/>
      <c r="H101" s="611"/>
      <c r="I101" s="315"/>
      <c r="J101" s="373" t="s">
        <v>205</v>
      </c>
      <c r="K101" s="316" t="s">
        <v>206</v>
      </c>
      <c r="L101" s="401">
        <v>5754675.3700000001</v>
      </c>
      <c r="M101" s="398">
        <f t="shared" si="34"/>
        <v>5754675.3700000001</v>
      </c>
      <c r="N101" s="398"/>
      <c r="O101" s="398"/>
      <c r="P101" s="398"/>
      <c r="Q101" s="385">
        <f t="shared" si="30"/>
        <v>5754675.3700000001</v>
      </c>
    </row>
    <row r="102" spans="1:17" s="198" customFormat="1" ht="18.75" customHeight="1" x14ac:dyDescent="0.25">
      <c r="A102" s="728"/>
      <c r="B102" s="312">
        <v>71952000</v>
      </c>
      <c r="C102" s="313" t="s">
        <v>28</v>
      </c>
      <c r="D102" s="313"/>
      <c r="E102" s="313"/>
      <c r="F102" s="315"/>
      <c r="G102" s="315"/>
      <c r="H102" s="611"/>
      <c r="I102" s="315"/>
      <c r="J102" s="373" t="s">
        <v>207</v>
      </c>
      <c r="K102" s="312">
        <v>21</v>
      </c>
      <c r="L102" s="398">
        <f>L101*2.14%</f>
        <v>123150.05291800002</v>
      </c>
      <c r="M102" s="398">
        <f t="shared" si="34"/>
        <v>123150.05291800002</v>
      </c>
      <c r="N102" s="398"/>
      <c r="O102" s="398"/>
      <c r="P102" s="398"/>
      <c r="Q102" s="385">
        <f t="shared" si="30"/>
        <v>123150.05291800002</v>
      </c>
    </row>
    <row r="103" spans="1:17" s="201" customFormat="1" ht="18.75" customHeight="1" x14ac:dyDescent="0.25">
      <c r="A103" s="726">
        <v>4</v>
      </c>
      <c r="B103" s="312">
        <v>71952000</v>
      </c>
      <c r="C103" s="313" t="s">
        <v>28</v>
      </c>
      <c r="D103" s="313" t="s">
        <v>28</v>
      </c>
      <c r="E103" s="374" t="s">
        <v>114</v>
      </c>
      <c r="F103" s="314">
        <v>16</v>
      </c>
      <c r="G103" s="315" t="s">
        <v>106</v>
      </c>
      <c r="H103" s="609">
        <v>780.6</v>
      </c>
      <c r="I103" s="314">
        <v>40</v>
      </c>
      <c r="J103" s="374" t="s">
        <v>107</v>
      </c>
      <c r="K103" s="397" t="s">
        <v>2</v>
      </c>
      <c r="L103" s="401">
        <f>L104+L105+L106+L107+L108+L112+L109+L110+L111</f>
        <v>6825483.2129880004</v>
      </c>
      <c r="M103" s="401">
        <f t="shared" ref="M103:P103" si="37">M104+M105+M106+M107+M108+M112+M109+M110+M111</f>
        <v>6825483.2129880004</v>
      </c>
      <c r="N103" s="401">
        <f t="shared" si="37"/>
        <v>0</v>
      </c>
      <c r="O103" s="401">
        <f t="shared" si="37"/>
        <v>0</v>
      </c>
      <c r="P103" s="401">
        <f t="shared" si="37"/>
        <v>0</v>
      </c>
      <c r="Q103" s="385">
        <f t="shared" si="30"/>
        <v>6825483.2129880004</v>
      </c>
    </row>
    <row r="104" spans="1:17" s="245" customFormat="1" ht="18.75" customHeight="1" x14ac:dyDescent="0.25">
      <c r="A104" s="727"/>
      <c r="B104" s="312">
        <v>71952000</v>
      </c>
      <c r="C104" s="313" t="s">
        <v>28</v>
      </c>
      <c r="D104" s="313"/>
      <c r="E104" s="313"/>
      <c r="F104" s="314"/>
      <c r="G104" s="315"/>
      <c r="H104" s="609"/>
      <c r="I104" s="314"/>
      <c r="J104" s="373" t="s">
        <v>208</v>
      </c>
      <c r="K104" s="316" t="s">
        <v>209</v>
      </c>
      <c r="L104" s="402">
        <v>3498261.91</v>
      </c>
      <c r="M104" s="398">
        <f t="shared" si="34"/>
        <v>3498261.91</v>
      </c>
      <c r="N104" s="398"/>
      <c r="O104" s="398"/>
      <c r="P104" s="398"/>
      <c r="Q104" s="385">
        <f t="shared" si="30"/>
        <v>3498261.91</v>
      </c>
    </row>
    <row r="105" spans="1:17" s="198" customFormat="1" ht="18.75" customHeight="1" x14ac:dyDescent="0.25">
      <c r="A105" s="727"/>
      <c r="B105" s="312">
        <v>71952000</v>
      </c>
      <c r="C105" s="313" t="s">
        <v>28</v>
      </c>
      <c r="D105" s="313"/>
      <c r="E105" s="313"/>
      <c r="F105" s="314"/>
      <c r="G105" s="315"/>
      <c r="H105" s="609"/>
      <c r="I105" s="314"/>
      <c r="J105" s="373" t="s">
        <v>205</v>
      </c>
      <c r="K105" s="312">
        <v>10</v>
      </c>
      <c r="L105" s="402">
        <v>967995.03</v>
      </c>
      <c r="M105" s="398">
        <f t="shared" si="34"/>
        <v>967995.03</v>
      </c>
      <c r="N105" s="398"/>
      <c r="O105" s="398"/>
      <c r="P105" s="398"/>
      <c r="Q105" s="385">
        <f t="shared" si="30"/>
        <v>967995.03</v>
      </c>
    </row>
    <row r="106" spans="1:17" s="245" customFormat="1" ht="31.5" customHeight="1" x14ac:dyDescent="0.25">
      <c r="A106" s="727"/>
      <c r="B106" s="312">
        <v>71952000</v>
      </c>
      <c r="C106" s="313" t="s">
        <v>28</v>
      </c>
      <c r="D106" s="313"/>
      <c r="E106" s="313"/>
      <c r="F106" s="317"/>
      <c r="G106" s="315"/>
      <c r="H106" s="609"/>
      <c r="I106" s="314"/>
      <c r="J106" s="374" t="s">
        <v>210</v>
      </c>
      <c r="K106" s="316" t="s">
        <v>211</v>
      </c>
      <c r="L106" s="396">
        <f>ROUND(((681*1.1372*(301.06+75.64+332.98))/1.0314),2)</f>
        <v>532867.71</v>
      </c>
      <c r="M106" s="398">
        <f t="shared" si="34"/>
        <v>532867.71</v>
      </c>
      <c r="N106" s="398"/>
      <c r="O106" s="398"/>
      <c r="P106" s="398"/>
      <c r="Q106" s="385">
        <f t="shared" si="30"/>
        <v>532867.71</v>
      </c>
    </row>
    <row r="107" spans="1:17" s="198" customFormat="1" ht="31.5" customHeight="1" x14ac:dyDescent="0.25">
      <c r="A107" s="727"/>
      <c r="B107" s="312">
        <v>71952000</v>
      </c>
      <c r="C107" s="313" t="s">
        <v>28</v>
      </c>
      <c r="D107" s="313"/>
      <c r="E107" s="313"/>
      <c r="F107" s="314"/>
      <c r="G107" s="315"/>
      <c r="H107" s="609"/>
      <c r="I107" s="314"/>
      <c r="J107" s="374" t="s">
        <v>212</v>
      </c>
      <c r="K107" s="316" t="s">
        <v>213</v>
      </c>
      <c r="L107" s="396">
        <v>1240129.29</v>
      </c>
      <c r="M107" s="398">
        <f t="shared" si="34"/>
        <v>1240129.29</v>
      </c>
      <c r="N107" s="398"/>
      <c r="O107" s="398"/>
      <c r="P107" s="398"/>
      <c r="Q107" s="385">
        <f t="shared" si="30"/>
        <v>1240129.29</v>
      </c>
    </row>
    <row r="108" spans="1:17" s="198" customFormat="1" ht="31.5" customHeight="1" x14ac:dyDescent="0.25">
      <c r="A108" s="727"/>
      <c r="B108" s="312">
        <v>71952000</v>
      </c>
      <c r="C108" s="313" t="s">
        <v>28</v>
      </c>
      <c r="D108" s="313"/>
      <c r="E108" s="313"/>
      <c r="F108" s="314"/>
      <c r="G108" s="315"/>
      <c r="H108" s="609"/>
      <c r="I108" s="314"/>
      <c r="J108" s="374" t="s">
        <v>214</v>
      </c>
      <c r="K108" s="403" t="s">
        <v>215</v>
      </c>
      <c r="L108" s="396">
        <f>ROUND(((681*1.1372*387.1)/1.0314),2)</f>
        <v>290656.48</v>
      </c>
      <c r="M108" s="398">
        <f t="shared" si="34"/>
        <v>290656.48</v>
      </c>
      <c r="N108" s="398"/>
      <c r="O108" s="398"/>
      <c r="P108" s="398"/>
      <c r="Q108" s="385">
        <f t="shared" si="30"/>
        <v>290656.48</v>
      </c>
    </row>
    <row r="109" spans="1:17" s="198" customFormat="1" ht="36" customHeight="1" x14ac:dyDescent="0.25">
      <c r="A109" s="727"/>
      <c r="B109" s="459">
        <v>71952000</v>
      </c>
      <c r="C109" s="570" t="s">
        <v>28</v>
      </c>
      <c r="D109" s="570"/>
      <c r="E109" s="590"/>
      <c r="F109" s="342"/>
      <c r="G109" s="460"/>
      <c r="H109" s="413"/>
      <c r="I109" s="342"/>
      <c r="J109" s="570" t="s">
        <v>300</v>
      </c>
      <c r="K109" s="461">
        <v>25</v>
      </c>
      <c r="L109" s="385">
        <v>68177.75</v>
      </c>
      <c r="M109" s="362">
        <f t="shared" si="34"/>
        <v>68177.75</v>
      </c>
      <c r="N109" s="415"/>
      <c r="O109" s="415"/>
      <c r="P109" s="415"/>
      <c r="Q109" s="385">
        <f t="shared" si="30"/>
        <v>68177.75</v>
      </c>
    </row>
    <row r="110" spans="1:17" s="198" customFormat="1" ht="36" customHeight="1" x14ac:dyDescent="0.25">
      <c r="A110" s="727"/>
      <c r="B110" s="459">
        <v>71952000</v>
      </c>
      <c r="C110" s="570" t="s">
        <v>28</v>
      </c>
      <c r="D110" s="570"/>
      <c r="E110" s="590"/>
      <c r="F110" s="342"/>
      <c r="G110" s="460"/>
      <c r="H110" s="413"/>
      <c r="I110" s="342"/>
      <c r="J110" s="570" t="s">
        <v>301</v>
      </c>
      <c r="K110" s="461">
        <v>26</v>
      </c>
      <c r="L110" s="385">
        <v>43827.48</v>
      </c>
      <c r="M110" s="362">
        <f t="shared" si="34"/>
        <v>43827.48</v>
      </c>
      <c r="N110" s="415"/>
      <c r="O110" s="415"/>
      <c r="P110" s="415"/>
      <c r="Q110" s="385">
        <f t="shared" si="30"/>
        <v>43827.48</v>
      </c>
    </row>
    <row r="111" spans="1:17" s="198" customFormat="1" ht="36" customHeight="1" x14ac:dyDescent="0.25">
      <c r="A111" s="727"/>
      <c r="B111" s="459">
        <v>71952000</v>
      </c>
      <c r="C111" s="570" t="s">
        <v>28</v>
      </c>
      <c r="D111" s="570"/>
      <c r="E111" s="590"/>
      <c r="F111" s="342"/>
      <c r="G111" s="460"/>
      <c r="H111" s="413"/>
      <c r="I111" s="342"/>
      <c r="J111" s="570" t="s">
        <v>302</v>
      </c>
      <c r="K111" s="461">
        <v>27</v>
      </c>
      <c r="L111" s="385">
        <v>43827.48</v>
      </c>
      <c r="M111" s="362">
        <f t="shared" si="34"/>
        <v>43827.48</v>
      </c>
      <c r="N111" s="415"/>
      <c r="O111" s="415"/>
      <c r="P111" s="415"/>
      <c r="Q111" s="385">
        <f t="shared" si="30"/>
        <v>43827.48</v>
      </c>
    </row>
    <row r="112" spans="1:17" s="198" customFormat="1" ht="18.75" customHeight="1" x14ac:dyDescent="0.25">
      <c r="A112" s="728"/>
      <c r="B112" s="312">
        <v>71952000</v>
      </c>
      <c r="C112" s="313" t="s">
        <v>28</v>
      </c>
      <c r="D112" s="313"/>
      <c r="E112" s="313"/>
      <c r="F112" s="314"/>
      <c r="G112" s="315"/>
      <c r="H112" s="609"/>
      <c r="I112" s="314"/>
      <c r="J112" s="373" t="s">
        <v>207</v>
      </c>
      <c r="K112" s="312">
        <v>21</v>
      </c>
      <c r="L112" s="401">
        <f>(L104+L105+L106+L107+L108)*2.14%</f>
        <v>139740.08298800001</v>
      </c>
      <c r="M112" s="398">
        <f>L112</f>
        <v>139740.08298800001</v>
      </c>
      <c r="N112" s="398"/>
      <c r="O112" s="398"/>
      <c r="P112" s="398"/>
      <c r="Q112" s="385">
        <f t="shared" si="30"/>
        <v>139740.08298800001</v>
      </c>
    </row>
    <row r="113" spans="1:17" s="198" customFormat="1" ht="18.75" customHeight="1" x14ac:dyDescent="0.25">
      <c r="A113" s="726">
        <v>5</v>
      </c>
      <c r="B113" s="312">
        <v>71952000</v>
      </c>
      <c r="C113" s="313" t="s">
        <v>28</v>
      </c>
      <c r="D113" s="313" t="s">
        <v>28</v>
      </c>
      <c r="E113" s="374" t="s">
        <v>115</v>
      </c>
      <c r="F113" s="314">
        <v>8</v>
      </c>
      <c r="G113" s="315" t="s">
        <v>106</v>
      </c>
      <c r="H113" s="609">
        <v>2042.4</v>
      </c>
      <c r="I113" s="314">
        <v>72</v>
      </c>
      <c r="J113" s="374" t="s">
        <v>107</v>
      </c>
      <c r="K113" s="397" t="s">
        <v>2</v>
      </c>
      <c r="L113" s="401">
        <f>L114+L115</f>
        <v>2188463.4984539999</v>
      </c>
      <c r="M113" s="401">
        <f t="shared" ref="M113:P113" si="38">M114+M115</f>
        <v>2188463.4984539999</v>
      </c>
      <c r="N113" s="401">
        <f t="shared" si="38"/>
        <v>0</v>
      </c>
      <c r="O113" s="401">
        <f t="shared" si="38"/>
        <v>0</v>
      </c>
      <c r="P113" s="401">
        <f t="shared" si="38"/>
        <v>0</v>
      </c>
      <c r="Q113" s="385">
        <f t="shared" si="30"/>
        <v>2188463.4984539999</v>
      </c>
    </row>
    <row r="114" spans="1:17" s="245" customFormat="1" ht="18.75" customHeight="1" x14ac:dyDescent="0.25">
      <c r="A114" s="727"/>
      <c r="B114" s="312">
        <v>71952000</v>
      </c>
      <c r="C114" s="313" t="s">
        <v>28</v>
      </c>
      <c r="D114" s="318"/>
      <c r="E114" s="318"/>
      <c r="F114" s="319"/>
      <c r="G114" s="581"/>
      <c r="H114" s="612"/>
      <c r="I114" s="319"/>
      <c r="J114" s="373" t="s">
        <v>205</v>
      </c>
      <c r="K114" s="312">
        <v>10</v>
      </c>
      <c r="L114" s="404">
        <v>2142611.61</v>
      </c>
      <c r="M114" s="398">
        <f t="shared" ref="M114:M137" si="39">L114</f>
        <v>2142611.61</v>
      </c>
      <c r="N114" s="404"/>
      <c r="O114" s="404"/>
      <c r="P114" s="404"/>
      <c r="Q114" s="385">
        <f t="shared" si="30"/>
        <v>2142611.61</v>
      </c>
    </row>
    <row r="115" spans="1:17" s="201" customFormat="1" ht="18.75" customHeight="1" x14ac:dyDescent="0.25">
      <c r="A115" s="728"/>
      <c r="B115" s="320">
        <v>71952000</v>
      </c>
      <c r="C115" s="318" t="s">
        <v>28</v>
      </c>
      <c r="D115" s="318"/>
      <c r="E115" s="318"/>
      <c r="F115" s="319"/>
      <c r="G115" s="581"/>
      <c r="H115" s="612"/>
      <c r="I115" s="319"/>
      <c r="J115" s="405" t="s">
        <v>207</v>
      </c>
      <c r="K115" s="406">
        <v>21</v>
      </c>
      <c r="L115" s="404">
        <f>L114*2.14%</f>
        <v>45851.888454</v>
      </c>
      <c r="M115" s="398">
        <f t="shared" si="39"/>
        <v>45851.888454</v>
      </c>
      <c r="N115" s="404"/>
      <c r="O115" s="404"/>
      <c r="P115" s="404"/>
      <c r="Q115" s="385">
        <f t="shared" si="30"/>
        <v>45851.888454</v>
      </c>
    </row>
    <row r="116" spans="1:17" s="198" customFormat="1" ht="18.75" customHeight="1" x14ac:dyDescent="0.25">
      <c r="A116" s="726">
        <v>6</v>
      </c>
      <c r="B116" s="312">
        <v>71952000</v>
      </c>
      <c r="C116" s="313" t="s">
        <v>28</v>
      </c>
      <c r="D116" s="313" t="s">
        <v>28</v>
      </c>
      <c r="E116" s="374" t="s">
        <v>115</v>
      </c>
      <c r="F116" s="314">
        <v>9</v>
      </c>
      <c r="G116" s="315" t="s">
        <v>106</v>
      </c>
      <c r="H116" s="613">
        <v>2133.4</v>
      </c>
      <c r="I116" s="314">
        <v>86</v>
      </c>
      <c r="J116" s="374" t="s">
        <v>107</v>
      </c>
      <c r="K116" s="397" t="s">
        <v>2</v>
      </c>
      <c r="L116" s="401">
        <f>L118+L119+L117</f>
        <v>8023403.4100000001</v>
      </c>
      <c r="M116" s="401">
        <f t="shared" ref="M116:P116" si="40">M118+M119+M117</f>
        <v>8023403.4100000001</v>
      </c>
      <c r="N116" s="401">
        <f t="shared" si="40"/>
        <v>0</v>
      </c>
      <c r="O116" s="401">
        <f t="shared" si="40"/>
        <v>0</v>
      </c>
      <c r="P116" s="401">
        <f t="shared" si="40"/>
        <v>0</v>
      </c>
      <c r="Q116" s="385">
        <f t="shared" si="30"/>
        <v>8023403.4100000001</v>
      </c>
    </row>
    <row r="117" spans="1:17" s="198" customFormat="1" ht="18.75" customHeight="1" x14ac:dyDescent="0.25">
      <c r="A117" s="727"/>
      <c r="B117" s="312">
        <v>71952000</v>
      </c>
      <c r="C117" s="313" t="s">
        <v>28</v>
      </c>
      <c r="D117" s="313"/>
      <c r="E117" s="374"/>
      <c r="F117" s="314"/>
      <c r="G117" s="315"/>
      <c r="H117" s="613"/>
      <c r="I117" s="314"/>
      <c r="J117" s="313" t="s">
        <v>208</v>
      </c>
      <c r="K117" s="316" t="s">
        <v>209</v>
      </c>
      <c r="L117" s="398">
        <v>5652151.2999999998</v>
      </c>
      <c r="M117" s="398">
        <v>5652151.2999999998</v>
      </c>
      <c r="N117" s="401"/>
      <c r="O117" s="401"/>
      <c r="P117" s="401"/>
      <c r="Q117" s="385">
        <f t="shared" si="30"/>
        <v>5652151.2999999998</v>
      </c>
    </row>
    <row r="118" spans="1:17" s="245" customFormat="1" ht="18.75" customHeight="1" x14ac:dyDescent="0.25">
      <c r="A118" s="727"/>
      <c r="B118" s="312">
        <v>71952000</v>
      </c>
      <c r="C118" s="313" t="s">
        <v>28</v>
      </c>
      <c r="D118" s="313"/>
      <c r="E118" s="313"/>
      <c r="F118" s="314"/>
      <c r="G118" s="315"/>
      <c r="H118" s="609"/>
      <c r="I118" s="314"/>
      <c r="J118" s="373" t="s">
        <v>205</v>
      </c>
      <c r="K118" s="399" t="s">
        <v>206</v>
      </c>
      <c r="L118" s="407">
        <v>2199628.23</v>
      </c>
      <c r="M118" s="398">
        <f t="shared" si="39"/>
        <v>2199628.23</v>
      </c>
      <c r="N118" s="398"/>
      <c r="O118" s="398"/>
      <c r="P118" s="398"/>
      <c r="Q118" s="385">
        <f t="shared" si="30"/>
        <v>2199628.23</v>
      </c>
    </row>
    <row r="119" spans="1:17" s="198" customFormat="1" ht="18.75" customHeight="1" x14ac:dyDescent="0.25">
      <c r="A119" s="728"/>
      <c r="B119" s="312">
        <v>71952000</v>
      </c>
      <c r="C119" s="313" t="s">
        <v>28</v>
      </c>
      <c r="D119" s="313"/>
      <c r="E119" s="313"/>
      <c r="F119" s="314"/>
      <c r="G119" s="315"/>
      <c r="H119" s="609"/>
      <c r="I119" s="314"/>
      <c r="J119" s="373" t="s">
        <v>207</v>
      </c>
      <c r="K119" s="400">
        <v>21</v>
      </c>
      <c r="L119" s="398">
        <v>171623.88</v>
      </c>
      <c r="M119" s="398">
        <f t="shared" si="39"/>
        <v>171623.88</v>
      </c>
      <c r="N119" s="398"/>
      <c r="O119" s="398"/>
      <c r="P119" s="398"/>
      <c r="Q119" s="385">
        <f t="shared" si="30"/>
        <v>171623.88</v>
      </c>
    </row>
    <row r="120" spans="1:17" s="198" customFormat="1" ht="18.75" customHeight="1" x14ac:dyDescent="0.25">
      <c r="A120" s="726">
        <v>7</v>
      </c>
      <c r="B120" s="312">
        <v>71952000</v>
      </c>
      <c r="C120" s="313" t="s">
        <v>28</v>
      </c>
      <c r="D120" s="313" t="s">
        <v>28</v>
      </c>
      <c r="E120" s="374" t="s">
        <v>115</v>
      </c>
      <c r="F120" s="314">
        <v>10</v>
      </c>
      <c r="G120" s="315" t="s">
        <v>106</v>
      </c>
      <c r="H120" s="609">
        <v>2000.5</v>
      </c>
      <c r="I120" s="314">
        <v>79</v>
      </c>
      <c r="J120" s="374" t="s">
        <v>107</v>
      </c>
      <c r="K120" s="397" t="s">
        <v>2</v>
      </c>
      <c r="L120" s="401">
        <f>L121+L122</f>
        <v>2190941.6599900001</v>
      </c>
      <c r="M120" s="401">
        <f t="shared" ref="M120:P120" si="41">M121+M122</f>
        <v>2190941.6599900001</v>
      </c>
      <c r="N120" s="401">
        <f t="shared" si="41"/>
        <v>0</v>
      </c>
      <c r="O120" s="401">
        <f t="shared" si="41"/>
        <v>0</v>
      </c>
      <c r="P120" s="401">
        <f t="shared" si="41"/>
        <v>0</v>
      </c>
      <c r="Q120" s="385">
        <f t="shared" si="30"/>
        <v>2190941.6599900001</v>
      </c>
    </row>
    <row r="121" spans="1:17" s="245" customFormat="1" ht="18.75" customHeight="1" x14ac:dyDescent="0.25">
      <c r="A121" s="727"/>
      <c r="B121" s="312">
        <v>71952000</v>
      </c>
      <c r="C121" s="313" t="s">
        <v>28</v>
      </c>
      <c r="D121" s="313"/>
      <c r="E121" s="313"/>
      <c r="F121" s="314"/>
      <c r="G121" s="315"/>
      <c r="H121" s="609"/>
      <c r="I121" s="314"/>
      <c r="J121" s="573" t="s">
        <v>205</v>
      </c>
      <c r="K121" s="614" t="s">
        <v>206</v>
      </c>
      <c r="L121" s="398">
        <v>2145037.85</v>
      </c>
      <c r="M121" s="398">
        <f t="shared" si="39"/>
        <v>2145037.85</v>
      </c>
      <c r="N121" s="398"/>
      <c r="O121" s="398"/>
      <c r="P121" s="398"/>
      <c r="Q121" s="385">
        <f t="shared" si="30"/>
        <v>2145037.85</v>
      </c>
    </row>
    <row r="122" spans="1:17" s="198" customFormat="1" ht="18.75" customHeight="1" x14ac:dyDescent="0.25">
      <c r="A122" s="728"/>
      <c r="B122" s="312">
        <v>71952000</v>
      </c>
      <c r="C122" s="313" t="s">
        <v>28</v>
      </c>
      <c r="D122" s="313"/>
      <c r="E122" s="313"/>
      <c r="F122" s="314"/>
      <c r="G122" s="315"/>
      <c r="H122" s="609"/>
      <c r="I122" s="314"/>
      <c r="J122" s="373" t="s">
        <v>207</v>
      </c>
      <c r="K122" s="400">
        <v>21</v>
      </c>
      <c r="L122" s="398">
        <f>L121*2.14%</f>
        <v>45903.809990000009</v>
      </c>
      <c r="M122" s="398">
        <f t="shared" si="39"/>
        <v>45903.809990000009</v>
      </c>
      <c r="N122" s="398"/>
      <c r="O122" s="398"/>
      <c r="P122" s="398"/>
      <c r="Q122" s="385">
        <f t="shared" si="30"/>
        <v>45903.809990000009</v>
      </c>
    </row>
    <row r="123" spans="1:17" s="245" customFormat="1" ht="18.75" customHeight="1" x14ac:dyDescent="0.25">
      <c r="A123" s="726">
        <v>8</v>
      </c>
      <c r="B123" s="312">
        <v>71952000</v>
      </c>
      <c r="C123" s="313" t="s">
        <v>28</v>
      </c>
      <c r="D123" s="313" t="s">
        <v>28</v>
      </c>
      <c r="E123" s="374" t="s">
        <v>115</v>
      </c>
      <c r="F123" s="314">
        <v>11</v>
      </c>
      <c r="G123" s="315" t="s">
        <v>106</v>
      </c>
      <c r="H123" s="609">
        <v>2136.3000000000002</v>
      </c>
      <c r="I123" s="314">
        <v>98</v>
      </c>
      <c r="J123" s="374" t="s">
        <v>107</v>
      </c>
      <c r="K123" s="397" t="s">
        <v>2</v>
      </c>
      <c r="L123" s="398">
        <f>L124+L125</f>
        <v>2241248.3166999999</v>
      </c>
      <c r="M123" s="398">
        <f t="shared" ref="M123:P123" si="42">M124+M125</f>
        <v>2241248.3166999999</v>
      </c>
      <c r="N123" s="398">
        <f t="shared" si="42"/>
        <v>0</v>
      </c>
      <c r="O123" s="398">
        <f t="shared" si="42"/>
        <v>0</v>
      </c>
      <c r="P123" s="398">
        <f t="shared" si="42"/>
        <v>0</v>
      </c>
      <c r="Q123" s="385">
        <f t="shared" si="30"/>
        <v>2241248.3166999999</v>
      </c>
    </row>
    <row r="124" spans="1:17" s="245" customFormat="1" ht="18.75" customHeight="1" x14ac:dyDescent="0.25">
      <c r="A124" s="727"/>
      <c r="B124" s="312">
        <v>71952000</v>
      </c>
      <c r="C124" s="313" t="s">
        <v>28</v>
      </c>
      <c r="D124" s="313"/>
      <c r="E124" s="313"/>
      <c r="F124" s="314"/>
      <c r="G124" s="315"/>
      <c r="H124" s="609"/>
      <c r="I124" s="314"/>
      <c r="J124" s="373" t="s">
        <v>205</v>
      </c>
      <c r="K124" s="312">
        <v>10</v>
      </c>
      <c r="L124" s="398">
        <v>2194290.5</v>
      </c>
      <c r="M124" s="398">
        <f t="shared" si="39"/>
        <v>2194290.5</v>
      </c>
      <c r="N124" s="398"/>
      <c r="O124" s="404"/>
      <c r="P124" s="404"/>
      <c r="Q124" s="385">
        <f t="shared" si="30"/>
        <v>2194290.5</v>
      </c>
    </row>
    <row r="125" spans="1:17" s="198" customFormat="1" ht="18.75" customHeight="1" x14ac:dyDescent="0.25">
      <c r="A125" s="728"/>
      <c r="B125" s="312">
        <v>71952000</v>
      </c>
      <c r="C125" s="313" t="s">
        <v>28</v>
      </c>
      <c r="D125" s="313"/>
      <c r="E125" s="313"/>
      <c r="F125" s="314"/>
      <c r="G125" s="315"/>
      <c r="H125" s="609"/>
      <c r="I125" s="314"/>
      <c r="J125" s="373" t="s">
        <v>207</v>
      </c>
      <c r="K125" s="400">
        <v>21</v>
      </c>
      <c r="L125" s="404">
        <f>L124*2.14%</f>
        <v>46957.816700000003</v>
      </c>
      <c r="M125" s="398">
        <f t="shared" si="39"/>
        <v>46957.816700000003</v>
      </c>
      <c r="N125" s="398"/>
      <c r="O125" s="398"/>
      <c r="P125" s="398"/>
      <c r="Q125" s="385">
        <f t="shared" si="30"/>
        <v>46957.816700000003</v>
      </c>
    </row>
    <row r="126" spans="1:17" s="245" customFormat="1" ht="18.75" customHeight="1" x14ac:dyDescent="0.25">
      <c r="A126" s="726">
        <v>9</v>
      </c>
      <c r="B126" s="312">
        <v>71952000</v>
      </c>
      <c r="C126" s="313" t="s">
        <v>28</v>
      </c>
      <c r="D126" s="313" t="s">
        <v>28</v>
      </c>
      <c r="E126" s="313" t="s">
        <v>105</v>
      </c>
      <c r="F126" s="314">
        <v>14</v>
      </c>
      <c r="G126" s="315" t="s">
        <v>106</v>
      </c>
      <c r="H126" s="609">
        <v>4279.6000000000004</v>
      </c>
      <c r="I126" s="314">
        <v>104</v>
      </c>
      <c r="J126" s="373" t="s">
        <v>112</v>
      </c>
      <c r="K126" s="315" t="s">
        <v>2</v>
      </c>
      <c r="L126" s="321">
        <f>L127+L128</f>
        <v>235500</v>
      </c>
      <c r="M126" s="321">
        <f t="shared" ref="M126:P126" si="43">M127+M128</f>
        <v>20000</v>
      </c>
      <c r="N126" s="321">
        <f t="shared" si="43"/>
        <v>0</v>
      </c>
      <c r="O126" s="321">
        <f t="shared" si="43"/>
        <v>204725</v>
      </c>
      <c r="P126" s="321">
        <f t="shared" si="43"/>
        <v>10775</v>
      </c>
      <c r="Q126" s="385">
        <f t="shared" si="30"/>
        <v>235500</v>
      </c>
    </row>
    <row r="127" spans="1:17" s="245" customFormat="1" ht="51.75" customHeight="1" x14ac:dyDescent="0.25">
      <c r="A127" s="727"/>
      <c r="B127" s="312">
        <v>71952000</v>
      </c>
      <c r="C127" s="313" t="s">
        <v>28</v>
      </c>
      <c r="D127" s="313"/>
      <c r="E127" s="313"/>
      <c r="F127" s="315"/>
      <c r="G127" s="315"/>
      <c r="H127" s="321"/>
      <c r="I127" s="315"/>
      <c r="J127" s="570" t="s">
        <v>117</v>
      </c>
      <c r="K127" s="316" t="s">
        <v>109</v>
      </c>
      <c r="L127" s="408">
        <v>215500</v>
      </c>
      <c r="M127" s="321">
        <v>0</v>
      </c>
      <c r="N127" s="321"/>
      <c r="O127" s="419">
        <f>L127*0.95</f>
        <v>204725</v>
      </c>
      <c r="P127" s="419">
        <f>L127*0.05</f>
        <v>10775</v>
      </c>
      <c r="Q127" s="385">
        <f t="shared" si="30"/>
        <v>215500</v>
      </c>
    </row>
    <row r="128" spans="1:17" s="198" customFormat="1" ht="50.25" customHeight="1" x14ac:dyDescent="0.25">
      <c r="A128" s="728"/>
      <c r="B128" s="312">
        <v>71952000</v>
      </c>
      <c r="C128" s="313" t="s">
        <v>28</v>
      </c>
      <c r="D128" s="313"/>
      <c r="E128" s="313"/>
      <c r="F128" s="315"/>
      <c r="G128" s="315"/>
      <c r="H128" s="321"/>
      <c r="I128" s="315"/>
      <c r="J128" s="570" t="s">
        <v>305</v>
      </c>
      <c r="K128" s="316" t="s">
        <v>312</v>
      </c>
      <c r="L128" s="398">
        <v>20000</v>
      </c>
      <c r="M128" s="321">
        <f t="shared" si="39"/>
        <v>20000</v>
      </c>
      <c r="N128" s="321"/>
      <c r="O128" s="402"/>
      <c r="P128" s="401"/>
      <c r="Q128" s="385">
        <f t="shared" si="30"/>
        <v>20000</v>
      </c>
    </row>
    <row r="129" spans="1:17" s="245" customFormat="1" ht="18.75" customHeight="1" x14ac:dyDescent="0.25">
      <c r="A129" s="726">
        <v>10</v>
      </c>
      <c r="B129" s="312">
        <v>71952000</v>
      </c>
      <c r="C129" s="313" t="s">
        <v>28</v>
      </c>
      <c r="D129" s="313" t="s">
        <v>28</v>
      </c>
      <c r="E129" s="313" t="s">
        <v>105</v>
      </c>
      <c r="F129" s="314">
        <v>16</v>
      </c>
      <c r="G129" s="315" t="s">
        <v>106</v>
      </c>
      <c r="H129" s="610">
        <v>5310.4</v>
      </c>
      <c r="I129" s="314">
        <v>137</v>
      </c>
      <c r="J129" s="373" t="s">
        <v>112</v>
      </c>
      <c r="K129" s="315" t="s">
        <v>2</v>
      </c>
      <c r="L129" s="321">
        <f>L130+L131</f>
        <v>164000</v>
      </c>
      <c r="M129" s="321">
        <f t="shared" ref="M129:P129" si="44">M130+M131</f>
        <v>20000</v>
      </c>
      <c r="N129" s="321">
        <f t="shared" si="44"/>
        <v>0</v>
      </c>
      <c r="O129" s="321">
        <f t="shared" si="44"/>
        <v>136800</v>
      </c>
      <c r="P129" s="321">
        <f t="shared" si="44"/>
        <v>7200</v>
      </c>
      <c r="Q129" s="385">
        <f t="shared" si="30"/>
        <v>164000</v>
      </c>
    </row>
    <row r="130" spans="1:17" s="201" customFormat="1" ht="51.75" customHeight="1" x14ac:dyDescent="0.25">
      <c r="A130" s="727"/>
      <c r="B130" s="312">
        <v>71952000</v>
      </c>
      <c r="C130" s="313" t="s">
        <v>28</v>
      </c>
      <c r="D130" s="313"/>
      <c r="E130" s="313"/>
      <c r="F130" s="315"/>
      <c r="G130" s="315"/>
      <c r="H130" s="321"/>
      <c r="I130" s="315"/>
      <c r="J130" s="570" t="s">
        <v>117</v>
      </c>
      <c r="K130" s="316" t="s">
        <v>109</v>
      </c>
      <c r="L130" s="408">
        <v>144000</v>
      </c>
      <c r="M130" s="321">
        <v>0</v>
      </c>
      <c r="N130" s="321"/>
      <c r="O130" s="419">
        <f>L130*0.95</f>
        <v>136800</v>
      </c>
      <c r="P130" s="419">
        <f>L130*0.05</f>
        <v>7200</v>
      </c>
      <c r="Q130" s="385">
        <f t="shared" si="30"/>
        <v>144000</v>
      </c>
    </row>
    <row r="131" spans="1:17" s="245" customFormat="1" ht="50.25" customHeight="1" x14ac:dyDescent="0.25">
      <c r="A131" s="728"/>
      <c r="B131" s="312">
        <v>71952000</v>
      </c>
      <c r="C131" s="313" t="s">
        <v>28</v>
      </c>
      <c r="D131" s="313"/>
      <c r="E131" s="313"/>
      <c r="F131" s="315"/>
      <c r="G131" s="315"/>
      <c r="H131" s="321"/>
      <c r="I131" s="315"/>
      <c r="J131" s="570" t="s">
        <v>305</v>
      </c>
      <c r="K131" s="316" t="s">
        <v>312</v>
      </c>
      <c r="L131" s="398">
        <v>20000</v>
      </c>
      <c r="M131" s="321">
        <f t="shared" si="39"/>
        <v>20000</v>
      </c>
      <c r="N131" s="321"/>
      <c r="O131" s="409"/>
      <c r="P131" s="409"/>
      <c r="Q131" s="385">
        <f t="shared" si="30"/>
        <v>20000</v>
      </c>
    </row>
    <row r="132" spans="1:17" s="201" customFormat="1" ht="18.75" customHeight="1" x14ac:dyDescent="0.25">
      <c r="A132" s="726">
        <v>11</v>
      </c>
      <c r="B132" s="312">
        <v>71952000</v>
      </c>
      <c r="C132" s="313" t="s">
        <v>28</v>
      </c>
      <c r="D132" s="313" t="s">
        <v>28</v>
      </c>
      <c r="E132" s="313" t="s">
        <v>105</v>
      </c>
      <c r="F132" s="314">
        <v>22</v>
      </c>
      <c r="G132" s="315" t="s">
        <v>106</v>
      </c>
      <c r="H132" s="615">
        <v>6660.5</v>
      </c>
      <c r="I132" s="314">
        <v>182</v>
      </c>
      <c r="J132" s="373" t="s">
        <v>112</v>
      </c>
      <c r="K132" s="315" t="s">
        <v>2</v>
      </c>
      <c r="L132" s="321">
        <f>L133+L134</f>
        <v>235500</v>
      </c>
      <c r="M132" s="321">
        <f t="shared" ref="M132:P132" si="45">M133+M134</f>
        <v>20000</v>
      </c>
      <c r="N132" s="321">
        <f t="shared" si="45"/>
        <v>0</v>
      </c>
      <c r="O132" s="321">
        <f t="shared" si="45"/>
        <v>204725</v>
      </c>
      <c r="P132" s="321">
        <f t="shared" si="45"/>
        <v>10775</v>
      </c>
      <c r="Q132" s="385">
        <f t="shared" si="30"/>
        <v>235500</v>
      </c>
    </row>
    <row r="133" spans="1:17" s="245" customFormat="1" ht="51.75" customHeight="1" x14ac:dyDescent="0.25">
      <c r="A133" s="727"/>
      <c r="B133" s="312">
        <v>71952000</v>
      </c>
      <c r="C133" s="313" t="s">
        <v>28</v>
      </c>
      <c r="D133" s="313"/>
      <c r="E133" s="313"/>
      <c r="F133" s="315"/>
      <c r="G133" s="315"/>
      <c r="H133" s="321"/>
      <c r="I133" s="315"/>
      <c r="J133" s="570" t="s">
        <v>117</v>
      </c>
      <c r="K133" s="316" t="s">
        <v>109</v>
      </c>
      <c r="L133" s="408">
        <v>215500</v>
      </c>
      <c r="M133" s="321">
        <v>0</v>
      </c>
      <c r="N133" s="321"/>
      <c r="O133" s="419">
        <f>L133*0.95</f>
        <v>204725</v>
      </c>
      <c r="P133" s="419">
        <f>L133*0.05</f>
        <v>10775</v>
      </c>
      <c r="Q133" s="385">
        <f t="shared" si="30"/>
        <v>215500</v>
      </c>
    </row>
    <row r="134" spans="1:17" s="198" customFormat="1" ht="50.25" customHeight="1" x14ac:dyDescent="0.25">
      <c r="A134" s="728"/>
      <c r="B134" s="312">
        <v>71952000</v>
      </c>
      <c r="C134" s="313" t="s">
        <v>28</v>
      </c>
      <c r="D134" s="313"/>
      <c r="E134" s="313"/>
      <c r="F134" s="315"/>
      <c r="G134" s="315"/>
      <c r="H134" s="321"/>
      <c r="I134" s="315"/>
      <c r="J134" s="570" t="s">
        <v>305</v>
      </c>
      <c r="K134" s="316" t="s">
        <v>312</v>
      </c>
      <c r="L134" s="398">
        <v>20000</v>
      </c>
      <c r="M134" s="321">
        <f t="shared" si="39"/>
        <v>20000</v>
      </c>
      <c r="N134" s="321"/>
      <c r="O134" s="409"/>
      <c r="P134" s="409"/>
      <c r="Q134" s="385">
        <f t="shared" si="30"/>
        <v>20000</v>
      </c>
    </row>
    <row r="135" spans="1:17" s="201" customFormat="1" ht="18.75" customHeight="1" x14ac:dyDescent="0.25">
      <c r="A135" s="726">
        <v>12</v>
      </c>
      <c r="B135" s="312">
        <v>71952000</v>
      </c>
      <c r="C135" s="313" t="s">
        <v>28</v>
      </c>
      <c r="D135" s="313" t="s">
        <v>28</v>
      </c>
      <c r="E135" s="313" t="s">
        <v>105</v>
      </c>
      <c r="F135" s="315">
        <v>56</v>
      </c>
      <c r="G135" s="315" t="s">
        <v>106</v>
      </c>
      <c r="H135" s="610">
        <v>826.6</v>
      </c>
      <c r="I135" s="315">
        <v>31</v>
      </c>
      <c r="J135" s="373" t="s">
        <v>112</v>
      </c>
      <c r="K135" s="315" t="s">
        <v>2</v>
      </c>
      <c r="L135" s="321">
        <f>L136+L137</f>
        <v>187700</v>
      </c>
      <c r="M135" s="321">
        <f t="shared" ref="M135:P135" si="46">M136+M137</f>
        <v>20000</v>
      </c>
      <c r="N135" s="321">
        <f t="shared" si="46"/>
        <v>0</v>
      </c>
      <c r="O135" s="321">
        <f t="shared" si="46"/>
        <v>159315</v>
      </c>
      <c r="P135" s="321">
        <f t="shared" si="46"/>
        <v>8385</v>
      </c>
      <c r="Q135" s="385">
        <f t="shared" si="30"/>
        <v>187700</v>
      </c>
    </row>
    <row r="136" spans="1:17" s="245" customFormat="1" ht="51.75" customHeight="1" x14ac:dyDescent="0.25">
      <c r="A136" s="727"/>
      <c r="B136" s="312">
        <v>71952000</v>
      </c>
      <c r="C136" s="313" t="s">
        <v>28</v>
      </c>
      <c r="D136" s="313"/>
      <c r="E136" s="313"/>
      <c r="F136" s="315"/>
      <c r="G136" s="315"/>
      <c r="H136" s="321"/>
      <c r="I136" s="315"/>
      <c r="J136" s="570" t="s">
        <v>117</v>
      </c>
      <c r="K136" s="316" t="s">
        <v>109</v>
      </c>
      <c r="L136" s="408">
        <v>167700</v>
      </c>
      <c r="M136" s="321">
        <v>0</v>
      </c>
      <c r="N136" s="321"/>
      <c r="O136" s="419">
        <f>L136*0.95</f>
        <v>159315</v>
      </c>
      <c r="P136" s="419">
        <f>L136*0.05</f>
        <v>8385</v>
      </c>
      <c r="Q136" s="385">
        <f t="shared" si="30"/>
        <v>167700</v>
      </c>
    </row>
    <row r="137" spans="1:17" s="198" customFormat="1" ht="50.25" customHeight="1" x14ac:dyDescent="0.25">
      <c r="A137" s="728"/>
      <c r="B137" s="312">
        <v>71952000</v>
      </c>
      <c r="C137" s="313" t="s">
        <v>28</v>
      </c>
      <c r="D137" s="313"/>
      <c r="E137" s="313"/>
      <c r="F137" s="315"/>
      <c r="G137" s="315"/>
      <c r="H137" s="321"/>
      <c r="I137" s="315"/>
      <c r="J137" s="570" t="s">
        <v>305</v>
      </c>
      <c r="K137" s="316" t="s">
        <v>312</v>
      </c>
      <c r="L137" s="398">
        <v>20000</v>
      </c>
      <c r="M137" s="321">
        <f t="shared" si="39"/>
        <v>20000</v>
      </c>
      <c r="N137" s="321"/>
      <c r="O137" s="402"/>
      <c r="P137" s="401"/>
      <c r="Q137" s="385">
        <f t="shared" si="30"/>
        <v>20000</v>
      </c>
    </row>
    <row r="138" spans="1:17" s="198" customFormat="1" ht="18.75" customHeight="1" x14ac:dyDescent="0.25">
      <c r="A138" s="726">
        <v>13</v>
      </c>
      <c r="B138" s="312">
        <v>71952000</v>
      </c>
      <c r="C138" s="313" t="s">
        <v>28</v>
      </c>
      <c r="D138" s="313" t="s">
        <v>28</v>
      </c>
      <c r="E138" s="374" t="s">
        <v>115</v>
      </c>
      <c r="F138" s="314">
        <v>6</v>
      </c>
      <c r="G138" s="315" t="s">
        <v>106</v>
      </c>
      <c r="H138" s="613">
        <v>1422.5</v>
      </c>
      <c r="I138" s="314">
        <v>61</v>
      </c>
      <c r="J138" s="373" t="s">
        <v>112</v>
      </c>
      <c r="K138" s="315" t="s">
        <v>2</v>
      </c>
      <c r="L138" s="321">
        <f>L139+L140</f>
        <v>560000</v>
      </c>
      <c r="M138" s="321">
        <f t="shared" ref="M138:P138" si="47">M139+M140</f>
        <v>20000</v>
      </c>
      <c r="N138" s="321">
        <f t="shared" si="47"/>
        <v>0</v>
      </c>
      <c r="O138" s="321">
        <f t="shared" si="47"/>
        <v>513000</v>
      </c>
      <c r="P138" s="321">
        <f t="shared" si="47"/>
        <v>27000</v>
      </c>
      <c r="Q138" s="385">
        <f t="shared" si="30"/>
        <v>560000</v>
      </c>
    </row>
    <row r="139" spans="1:17" s="198" customFormat="1" ht="51.75" customHeight="1" x14ac:dyDescent="0.25">
      <c r="A139" s="727"/>
      <c r="B139" s="312">
        <v>71952000</v>
      </c>
      <c r="C139" s="313" t="s">
        <v>28</v>
      </c>
      <c r="D139" s="313"/>
      <c r="E139" s="313"/>
      <c r="F139" s="315"/>
      <c r="G139" s="315"/>
      <c r="H139" s="321"/>
      <c r="I139" s="315"/>
      <c r="J139" s="570" t="s">
        <v>117</v>
      </c>
      <c r="K139" s="316" t="s">
        <v>109</v>
      </c>
      <c r="L139" s="410">
        <v>540000</v>
      </c>
      <c r="M139" s="321">
        <v>0</v>
      </c>
      <c r="N139" s="321"/>
      <c r="O139" s="419">
        <f>L139*0.95</f>
        <v>513000</v>
      </c>
      <c r="P139" s="419">
        <f>L139*0.05</f>
        <v>27000</v>
      </c>
      <c r="Q139" s="385">
        <f t="shared" si="30"/>
        <v>540000</v>
      </c>
    </row>
    <row r="140" spans="1:17" s="198" customFormat="1" ht="50.25" customHeight="1" x14ac:dyDescent="0.25">
      <c r="A140" s="728"/>
      <c r="B140" s="312">
        <v>71952000</v>
      </c>
      <c r="C140" s="313" t="s">
        <v>28</v>
      </c>
      <c r="D140" s="313"/>
      <c r="E140" s="313"/>
      <c r="F140" s="315"/>
      <c r="G140" s="315"/>
      <c r="H140" s="321"/>
      <c r="I140" s="315"/>
      <c r="J140" s="570" t="s">
        <v>305</v>
      </c>
      <c r="K140" s="316" t="s">
        <v>312</v>
      </c>
      <c r="L140" s="321">
        <v>20000</v>
      </c>
      <c r="M140" s="321">
        <v>20000</v>
      </c>
      <c r="N140" s="321"/>
      <c r="O140" s="402"/>
      <c r="P140" s="401"/>
      <c r="Q140" s="385">
        <f t="shared" si="30"/>
        <v>20000</v>
      </c>
    </row>
    <row r="141" spans="1:17" s="201" customFormat="1" ht="18.75" customHeight="1" x14ac:dyDescent="0.25">
      <c r="A141" s="726">
        <v>14</v>
      </c>
      <c r="B141" s="312">
        <v>71952000</v>
      </c>
      <c r="C141" s="313" t="s">
        <v>28</v>
      </c>
      <c r="D141" s="313" t="s">
        <v>28</v>
      </c>
      <c r="E141" s="374" t="s">
        <v>111</v>
      </c>
      <c r="F141" s="314">
        <v>17</v>
      </c>
      <c r="G141" s="315" t="s">
        <v>106</v>
      </c>
      <c r="H141" s="615">
        <v>3485.2</v>
      </c>
      <c r="I141" s="314">
        <v>138</v>
      </c>
      <c r="J141" s="373" t="s">
        <v>112</v>
      </c>
      <c r="K141" s="315" t="s">
        <v>2</v>
      </c>
      <c r="L141" s="321">
        <f>L142</f>
        <v>20000</v>
      </c>
      <c r="M141" s="321">
        <f t="shared" ref="M141:P141" si="48">M142</f>
        <v>20000</v>
      </c>
      <c r="N141" s="321">
        <f t="shared" si="48"/>
        <v>0</v>
      </c>
      <c r="O141" s="321">
        <f t="shared" si="48"/>
        <v>0</v>
      </c>
      <c r="P141" s="321">
        <f t="shared" si="48"/>
        <v>0</v>
      </c>
      <c r="Q141" s="385">
        <f t="shared" si="30"/>
        <v>20000</v>
      </c>
    </row>
    <row r="142" spans="1:17" s="245" customFormat="1" ht="50.25" customHeight="1" x14ac:dyDescent="0.25">
      <c r="A142" s="728"/>
      <c r="B142" s="312">
        <v>71952000</v>
      </c>
      <c r="C142" s="313" t="s">
        <v>28</v>
      </c>
      <c r="D142" s="313"/>
      <c r="E142" s="313"/>
      <c r="F142" s="315"/>
      <c r="G142" s="315"/>
      <c r="H142" s="321"/>
      <c r="I142" s="315"/>
      <c r="J142" s="570" t="s">
        <v>305</v>
      </c>
      <c r="K142" s="316" t="s">
        <v>312</v>
      </c>
      <c r="L142" s="321">
        <v>20000</v>
      </c>
      <c r="M142" s="321">
        <v>20000</v>
      </c>
      <c r="N142" s="321"/>
      <c r="O142" s="402"/>
      <c r="P142" s="401"/>
      <c r="Q142" s="385">
        <f t="shared" si="30"/>
        <v>20000</v>
      </c>
    </row>
    <row r="143" spans="1:17" s="377" customFormat="1" ht="15.75" customHeight="1" x14ac:dyDescent="0.25">
      <c r="A143" s="726">
        <v>15</v>
      </c>
      <c r="B143" s="312">
        <v>71952000</v>
      </c>
      <c r="C143" s="313" t="s">
        <v>28</v>
      </c>
      <c r="D143" s="313" t="s">
        <v>28</v>
      </c>
      <c r="E143" s="374" t="s">
        <v>111</v>
      </c>
      <c r="F143" s="314">
        <v>2</v>
      </c>
      <c r="G143" s="315" t="s">
        <v>106</v>
      </c>
      <c r="H143" s="615">
        <v>4252</v>
      </c>
      <c r="I143" s="314">
        <v>162</v>
      </c>
      <c r="J143" s="313" t="s">
        <v>112</v>
      </c>
      <c r="K143" s="315" t="s">
        <v>2</v>
      </c>
      <c r="L143" s="321">
        <f>L144+L145</f>
        <v>108000</v>
      </c>
      <c r="M143" s="321">
        <f t="shared" ref="M143:P143" si="49">M144+M145</f>
        <v>108000</v>
      </c>
      <c r="N143" s="321">
        <f t="shared" si="49"/>
        <v>0</v>
      </c>
      <c r="O143" s="321">
        <f t="shared" si="49"/>
        <v>83600</v>
      </c>
      <c r="P143" s="321">
        <f t="shared" si="49"/>
        <v>4400</v>
      </c>
      <c r="Q143" s="385">
        <f t="shared" si="30"/>
        <v>196000</v>
      </c>
    </row>
    <row r="144" spans="1:17" s="377" customFormat="1" ht="51.75" customHeight="1" x14ac:dyDescent="0.25">
      <c r="A144" s="727"/>
      <c r="B144" s="312">
        <v>71952000</v>
      </c>
      <c r="C144" s="313" t="s">
        <v>28</v>
      </c>
      <c r="D144" s="313"/>
      <c r="E144" s="313"/>
      <c r="F144" s="315"/>
      <c r="G144" s="315"/>
      <c r="H144" s="321"/>
      <c r="I144" s="315"/>
      <c r="J144" s="570" t="s">
        <v>117</v>
      </c>
      <c r="K144" s="316" t="s">
        <v>109</v>
      </c>
      <c r="L144" s="408">
        <v>88000</v>
      </c>
      <c r="M144" s="321">
        <f t="shared" ref="M144:M145" si="50">L144</f>
        <v>88000</v>
      </c>
      <c r="N144" s="321"/>
      <c r="O144" s="419">
        <f>L144*0.95</f>
        <v>83600</v>
      </c>
      <c r="P144" s="419">
        <f>L144*0.05</f>
        <v>4400</v>
      </c>
      <c r="Q144" s="385">
        <f t="shared" si="30"/>
        <v>176000</v>
      </c>
    </row>
    <row r="145" spans="1:17" s="377" customFormat="1" ht="50.25" customHeight="1" x14ac:dyDescent="0.25">
      <c r="A145" s="728"/>
      <c r="B145" s="312">
        <v>71952000</v>
      </c>
      <c r="C145" s="313" t="s">
        <v>28</v>
      </c>
      <c r="D145" s="313"/>
      <c r="E145" s="313"/>
      <c r="F145" s="315"/>
      <c r="G145" s="315"/>
      <c r="H145" s="321"/>
      <c r="I145" s="315"/>
      <c r="J145" s="570" t="s">
        <v>305</v>
      </c>
      <c r="K145" s="316" t="s">
        <v>312</v>
      </c>
      <c r="L145" s="398">
        <v>20000</v>
      </c>
      <c r="M145" s="321">
        <f t="shared" si="50"/>
        <v>20000</v>
      </c>
      <c r="N145" s="321"/>
      <c r="O145" s="402"/>
      <c r="P145" s="401"/>
      <c r="Q145" s="385">
        <f t="shared" si="30"/>
        <v>20000</v>
      </c>
    </row>
    <row r="146" spans="1:17" s="254" customFormat="1" ht="18.75" customHeight="1" x14ac:dyDescent="0.25">
      <c r="A146" s="654" t="s">
        <v>59</v>
      </c>
      <c r="B146" s="655"/>
      <c r="C146" s="655"/>
      <c r="D146" s="655"/>
      <c r="E146" s="656"/>
      <c r="F146" s="342">
        <v>7</v>
      </c>
      <c r="G146" s="579" t="s">
        <v>2</v>
      </c>
      <c r="H146" s="359">
        <f>H148+H154+H159+H162+H165+H168+H171</f>
        <v>31241.31</v>
      </c>
      <c r="I146" s="359">
        <f>I148+I154+I159+I162+I165+I168+I171</f>
        <v>852</v>
      </c>
      <c r="J146" s="579" t="s">
        <v>2</v>
      </c>
      <c r="K146" s="343" t="s">
        <v>2</v>
      </c>
      <c r="L146" s="415">
        <f t="shared" ref="L146:P146" si="51">L148+L154+L159+L162+L165+L168+L171</f>
        <v>23415556.754000001</v>
      </c>
      <c r="M146" s="415">
        <f t="shared" si="51"/>
        <v>21933875.574000001</v>
      </c>
      <c r="N146" s="415">
        <f t="shared" si="51"/>
        <v>0</v>
      </c>
      <c r="O146" s="415">
        <f>O148+O154+O159+O162+O165+O168+O171+O147</f>
        <v>1408000.0009999997</v>
      </c>
      <c r="P146" s="415">
        <f t="shared" si="51"/>
        <v>74084.059000000008</v>
      </c>
      <c r="Q146" s="385">
        <f t="shared" si="30"/>
        <v>23415959.634</v>
      </c>
    </row>
    <row r="147" spans="1:17" s="252" customFormat="1" ht="18.75" customHeight="1" x14ac:dyDescent="0.25">
      <c r="A147" s="654" t="s">
        <v>464</v>
      </c>
      <c r="B147" s="655"/>
      <c r="C147" s="655"/>
      <c r="D147" s="655"/>
      <c r="E147" s="655"/>
      <c r="F147" s="655"/>
      <c r="G147" s="655"/>
      <c r="H147" s="655"/>
      <c r="I147" s="656"/>
      <c r="J147" s="579" t="s">
        <v>2</v>
      </c>
      <c r="K147" s="343" t="s">
        <v>2</v>
      </c>
      <c r="L147" s="419"/>
      <c r="M147" s="419"/>
      <c r="N147" s="419"/>
      <c r="O147" s="462">
        <v>402.88</v>
      </c>
      <c r="P147" s="419"/>
      <c r="Q147" s="385">
        <f t="shared" si="30"/>
        <v>402.88</v>
      </c>
    </row>
    <row r="148" spans="1:17" s="253" customFormat="1" ht="18.75" customHeight="1" x14ac:dyDescent="0.25">
      <c r="A148" s="560">
        <v>1</v>
      </c>
      <c r="B148" s="337">
        <v>71953000</v>
      </c>
      <c r="C148" s="338" t="s">
        <v>15</v>
      </c>
      <c r="D148" s="338" t="s">
        <v>15</v>
      </c>
      <c r="E148" s="338" t="s">
        <v>122</v>
      </c>
      <c r="F148" s="339">
        <v>20</v>
      </c>
      <c r="G148" s="340" t="s">
        <v>106</v>
      </c>
      <c r="H148" s="575">
        <v>3570.28</v>
      </c>
      <c r="I148" s="342">
        <v>145</v>
      </c>
      <c r="J148" s="570" t="s">
        <v>107</v>
      </c>
      <c r="K148" s="343" t="s">
        <v>2</v>
      </c>
      <c r="L148" s="411">
        <f>L149+L150+L151+L152+L153</f>
        <v>6606537.7680000002</v>
      </c>
      <c r="M148" s="411">
        <f t="shared" ref="M148:P148" si="52">M149+M150+M151+M152+M153</f>
        <v>6606537.7680000002</v>
      </c>
      <c r="N148" s="411">
        <f t="shared" si="52"/>
        <v>0</v>
      </c>
      <c r="O148" s="411">
        <f t="shared" si="52"/>
        <v>0</v>
      </c>
      <c r="P148" s="411">
        <f t="shared" si="52"/>
        <v>0</v>
      </c>
      <c r="Q148" s="385">
        <f t="shared" si="30"/>
        <v>6606537.7680000002</v>
      </c>
    </row>
    <row r="149" spans="1:17" s="242" customFormat="1" ht="31.5" customHeight="1" x14ac:dyDescent="0.25">
      <c r="A149" s="561"/>
      <c r="B149" s="337">
        <v>71953000</v>
      </c>
      <c r="C149" s="338" t="s">
        <v>15</v>
      </c>
      <c r="D149" s="338"/>
      <c r="E149" s="338"/>
      <c r="F149" s="339"/>
      <c r="G149" s="340"/>
      <c r="H149" s="341"/>
      <c r="I149" s="342"/>
      <c r="J149" s="570" t="s">
        <v>214</v>
      </c>
      <c r="K149" s="344" t="s">
        <v>215</v>
      </c>
      <c r="L149" s="411">
        <v>952140</v>
      </c>
      <c r="M149" s="411">
        <f t="shared" ref="M149:M153" si="53">L149</f>
        <v>952140</v>
      </c>
      <c r="N149" s="411"/>
      <c r="O149" s="411"/>
      <c r="P149" s="411"/>
      <c r="Q149" s="385">
        <f t="shared" si="30"/>
        <v>952140</v>
      </c>
    </row>
    <row r="150" spans="1:17" s="201" customFormat="1" ht="31.5" customHeight="1" x14ac:dyDescent="0.25">
      <c r="A150" s="561"/>
      <c r="B150" s="337">
        <v>71953000</v>
      </c>
      <c r="C150" s="338" t="s">
        <v>15</v>
      </c>
      <c r="D150" s="338"/>
      <c r="E150" s="338"/>
      <c r="F150" s="339"/>
      <c r="G150" s="340"/>
      <c r="H150" s="341"/>
      <c r="I150" s="342"/>
      <c r="J150" s="570" t="s">
        <v>219</v>
      </c>
      <c r="K150" s="344" t="s">
        <v>220</v>
      </c>
      <c r="L150" s="411">
        <v>4397440</v>
      </c>
      <c r="M150" s="411">
        <f t="shared" si="53"/>
        <v>4397440</v>
      </c>
      <c r="N150" s="411"/>
      <c r="O150" s="411"/>
      <c r="P150" s="411"/>
      <c r="Q150" s="385">
        <f t="shared" si="30"/>
        <v>4397440</v>
      </c>
    </row>
    <row r="151" spans="1:17" s="253" customFormat="1" ht="31.5" customHeight="1" x14ac:dyDescent="0.25">
      <c r="A151" s="561"/>
      <c r="B151" s="337">
        <v>71953000</v>
      </c>
      <c r="C151" s="338" t="s">
        <v>15</v>
      </c>
      <c r="D151" s="338"/>
      <c r="E151" s="338"/>
      <c r="F151" s="339"/>
      <c r="G151" s="340"/>
      <c r="H151" s="341"/>
      <c r="I151" s="342"/>
      <c r="J151" s="570" t="s">
        <v>212</v>
      </c>
      <c r="K151" s="344" t="s">
        <v>213</v>
      </c>
      <c r="L151" s="411">
        <v>1118540</v>
      </c>
      <c r="M151" s="411">
        <f t="shared" si="53"/>
        <v>1118540</v>
      </c>
      <c r="N151" s="411"/>
      <c r="O151" s="411"/>
      <c r="P151" s="411"/>
      <c r="Q151" s="385">
        <f t="shared" si="30"/>
        <v>1118540</v>
      </c>
    </row>
    <row r="152" spans="1:17" s="198" customFormat="1" ht="18" customHeight="1" x14ac:dyDescent="0.25">
      <c r="A152" s="561"/>
      <c r="B152" s="337">
        <v>71953000</v>
      </c>
      <c r="C152" s="338" t="s">
        <v>15</v>
      </c>
      <c r="D152" s="338"/>
      <c r="E152" s="338"/>
      <c r="F152" s="339"/>
      <c r="G152" s="340"/>
      <c r="H152" s="341"/>
      <c r="I152" s="342"/>
      <c r="J152" s="570" t="s">
        <v>208</v>
      </c>
      <c r="K152" s="344" t="s">
        <v>209</v>
      </c>
      <c r="L152" s="411">
        <v>0</v>
      </c>
      <c r="M152" s="411">
        <f t="shared" si="53"/>
        <v>0</v>
      </c>
      <c r="N152" s="412"/>
      <c r="O152" s="412"/>
      <c r="P152" s="412"/>
      <c r="Q152" s="385">
        <f t="shared" si="30"/>
        <v>0</v>
      </c>
    </row>
    <row r="153" spans="1:17" s="201" customFormat="1" ht="18" customHeight="1" x14ac:dyDescent="0.25">
      <c r="A153" s="562"/>
      <c r="B153" s="337">
        <v>71953000</v>
      </c>
      <c r="C153" s="338" t="s">
        <v>15</v>
      </c>
      <c r="D153" s="338"/>
      <c r="E153" s="338"/>
      <c r="F153" s="339"/>
      <c r="G153" s="340"/>
      <c r="H153" s="341"/>
      <c r="I153" s="342"/>
      <c r="J153" s="570" t="s">
        <v>207</v>
      </c>
      <c r="K153" s="345" t="s">
        <v>304</v>
      </c>
      <c r="L153" s="411">
        <f>(L149+L150+L151+L152)*2.14%</f>
        <v>138417.76800000001</v>
      </c>
      <c r="M153" s="411">
        <f t="shared" si="53"/>
        <v>138417.76800000001</v>
      </c>
      <c r="N153" s="412"/>
      <c r="O153" s="412"/>
      <c r="P153" s="412"/>
      <c r="Q153" s="385">
        <f t="shared" si="30"/>
        <v>138417.76800000001</v>
      </c>
    </row>
    <row r="154" spans="1:17" s="198" customFormat="1" ht="15.75" customHeight="1" x14ac:dyDescent="0.25">
      <c r="A154" s="560">
        <v>2</v>
      </c>
      <c r="B154" s="337">
        <v>71953000</v>
      </c>
      <c r="C154" s="338" t="s">
        <v>15</v>
      </c>
      <c r="D154" s="338" t="s">
        <v>15</v>
      </c>
      <c r="E154" s="338" t="s">
        <v>122</v>
      </c>
      <c r="F154" s="339">
        <v>22</v>
      </c>
      <c r="G154" s="340" t="s">
        <v>106</v>
      </c>
      <c r="H154" s="575">
        <v>4334.9399999999996</v>
      </c>
      <c r="I154" s="342">
        <v>91</v>
      </c>
      <c r="J154" s="570" t="s">
        <v>107</v>
      </c>
      <c r="K154" s="343" t="s">
        <v>2</v>
      </c>
      <c r="L154" s="411">
        <f>L155+L156+L157+L158</f>
        <v>7625813.2560000001</v>
      </c>
      <c r="M154" s="411">
        <f t="shared" ref="M154:P154" si="54">M155+M156+M157+M158</f>
        <v>7625813.2560000001</v>
      </c>
      <c r="N154" s="411">
        <f t="shared" si="54"/>
        <v>0</v>
      </c>
      <c r="O154" s="411">
        <f t="shared" si="54"/>
        <v>0</v>
      </c>
      <c r="P154" s="411">
        <f t="shared" si="54"/>
        <v>0</v>
      </c>
      <c r="Q154" s="385">
        <f t="shared" ref="Q154:Q217" si="55">M154+N154+O154+P154</f>
        <v>7625813.2560000001</v>
      </c>
    </row>
    <row r="155" spans="1:17" s="198" customFormat="1" ht="31.5" customHeight="1" x14ac:dyDescent="0.25">
      <c r="A155" s="561"/>
      <c r="B155" s="337">
        <v>71953000</v>
      </c>
      <c r="C155" s="338" t="s">
        <v>15</v>
      </c>
      <c r="D155" s="338"/>
      <c r="E155" s="338"/>
      <c r="F155" s="339"/>
      <c r="G155" s="340"/>
      <c r="H155" s="341"/>
      <c r="I155" s="342"/>
      <c r="J155" s="570" t="s">
        <v>214</v>
      </c>
      <c r="K155" s="344" t="s">
        <v>215</v>
      </c>
      <c r="L155" s="411">
        <v>1099030</v>
      </c>
      <c r="M155" s="411">
        <f t="shared" ref="M155:M158" si="56">L155</f>
        <v>1099030</v>
      </c>
      <c r="N155" s="411"/>
      <c r="O155" s="411"/>
      <c r="P155" s="411"/>
      <c r="Q155" s="385">
        <f t="shared" si="55"/>
        <v>1099030</v>
      </c>
    </row>
    <row r="156" spans="1:17" s="201" customFormat="1" ht="31.5" customHeight="1" x14ac:dyDescent="0.25">
      <c r="A156" s="561"/>
      <c r="B156" s="337">
        <v>71953000</v>
      </c>
      <c r="C156" s="338" t="s">
        <v>15</v>
      </c>
      <c r="D156" s="338"/>
      <c r="E156" s="338"/>
      <c r="F156" s="339"/>
      <c r="G156" s="340"/>
      <c r="H156" s="341"/>
      <c r="I156" s="342"/>
      <c r="J156" s="570" t="s">
        <v>219</v>
      </c>
      <c r="K156" s="344" t="s">
        <v>220</v>
      </c>
      <c r="L156" s="411">
        <v>5075890</v>
      </c>
      <c r="M156" s="411">
        <f t="shared" si="56"/>
        <v>5075890</v>
      </c>
      <c r="N156" s="411"/>
      <c r="O156" s="411"/>
      <c r="P156" s="411"/>
      <c r="Q156" s="385">
        <f t="shared" si="55"/>
        <v>5075890</v>
      </c>
    </row>
    <row r="157" spans="1:17" s="198" customFormat="1" ht="31.5" customHeight="1" x14ac:dyDescent="0.25">
      <c r="A157" s="561"/>
      <c r="B157" s="337">
        <v>71953000</v>
      </c>
      <c r="C157" s="338" t="s">
        <v>15</v>
      </c>
      <c r="D157" s="338"/>
      <c r="E157" s="338"/>
      <c r="F157" s="339"/>
      <c r="G157" s="340"/>
      <c r="H157" s="341"/>
      <c r="I157" s="342"/>
      <c r="J157" s="570" t="s">
        <v>212</v>
      </c>
      <c r="K157" s="344" t="s">
        <v>213</v>
      </c>
      <c r="L157" s="411">
        <v>1291120</v>
      </c>
      <c r="M157" s="411">
        <f t="shared" si="56"/>
        <v>1291120</v>
      </c>
      <c r="N157" s="411"/>
      <c r="O157" s="411"/>
      <c r="P157" s="411"/>
      <c r="Q157" s="385">
        <f t="shared" si="55"/>
        <v>1291120</v>
      </c>
    </row>
    <row r="158" spans="1:17" s="201" customFormat="1" ht="18.75" customHeight="1" x14ac:dyDescent="0.25">
      <c r="A158" s="562"/>
      <c r="B158" s="337">
        <v>71953000</v>
      </c>
      <c r="C158" s="338" t="s">
        <v>15</v>
      </c>
      <c r="D158" s="338"/>
      <c r="E158" s="338"/>
      <c r="F158" s="339"/>
      <c r="G158" s="340"/>
      <c r="H158" s="341"/>
      <c r="I158" s="342"/>
      <c r="J158" s="570" t="s">
        <v>207</v>
      </c>
      <c r="K158" s="345" t="s">
        <v>304</v>
      </c>
      <c r="L158" s="411">
        <f>(L155+L156+L157)*2.14%</f>
        <v>159773.25600000002</v>
      </c>
      <c r="M158" s="411">
        <f t="shared" si="56"/>
        <v>159773.25600000002</v>
      </c>
      <c r="N158" s="412"/>
      <c r="O158" s="412"/>
      <c r="P158" s="412"/>
      <c r="Q158" s="385">
        <f t="shared" si="55"/>
        <v>159773.25600000002</v>
      </c>
    </row>
    <row r="159" spans="1:17" s="198" customFormat="1" ht="15.75" customHeight="1" x14ac:dyDescent="0.25">
      <c r="A159" s="577">
        <v>3</v>
      </c>
      <c r="B159" s="579">
        <v>71953000</v>
      </c>
      <c r="C159" s="338" t="s">
        <v>15</v>
      </c>
      <c r="D159" s="338" t="s">
        <v>15</v>
      </c>
      <c r="E159" s="338" t="s">
        <v>221</v>
      </c>
      <c r="F159" s="339">
        <v>65</v>
      </c>
      <c r="G159" s="340" t="s">
        <v>106</v>
      </c>
      <c r="H159" s="575">
        <v>5140</v>
      </c>
      <c r="I159" s="342">
        <v>153</v>
      </c>
      <c r="J159" s="570" t="s">
        <v>107</v>
      </c>
      <c r="K159" s="343" t="s">
        <v>2</v>
      </c>
      <c r="L159" s="411">
        <f>L160+L161</f>
        <v>7621524.5499999998</v>
      </c>
      <c r="M159" s="411">
        <f t="shared" ref="M159:P159" si="57">M160+M161</f>
        <v>7621524.5499999998</v>
      </c>
      <c r="N159" s="411">
        <f t="shared" si="57"/>
        <v>0</v>
      </c>
      <c r="O159" s="411">
        <f t="shared" si="57"/>
        <v>0</v>
      </c>
      <c r="P159" s="411">
        <f t="shared" si="57"/>
        <v>0</v>
      </c>
      <c r="Q159" s="385">
        <f t="shared" si="55"/>
        <v>7621524.5499999998</v>
      </c>
    </row>
    <row r="160" spans="1:17" s="198" customFormat="1" ht="15.75" customHeight="1" x14ac:dyDescent="0.25">
      <c r="A160" s="578"/>
      <c r="B160" s="579">
        <v>71953000</v>
      </c>
      <c r="C160" s="338" t="s">
        <v>15</v>
      </c>
      <c r="D160" s="338"/>
      <c r="E160" s="338"/>
      <c r="F160" s="339"/>
      <c r="G160" s="340"/>
      <c r="H160" s="341"/>
      <c r="I160" s="342"/>
      <c r="J160" s="570" t="s">
        <v>208</v>
      </c>
      <c r="K160" s="344" t="s">
        <v>209</v>
      </c>
      <c r="L160" s="411">
        <v>7458213.5999999996</v>
      </c>
      <c r="M160" s="411">
        <v>7458213.5999999996</v>
      </c>
      <c r="N160" s="411"/>
      <c r="O160" s="412"/>
      <c r="P160" s="412"/>
      <c r="Q160" s="385">
        <f t="shared" si="55"/>
        <v>7458213.5999999996</v>
      </c>
    </row>
    <row r="161" spans="1:17" s="201" customFormat="1" ht="18.75" customHeight="1" x14ac:dyDescent="0.25">
      <c r="A161" s="347"/>
      <c r="B161" s="579">
        <v>71953000</v>
      </c>
      <c r="C161" s="338" t="s">
        <v>15</v>
      </c>
      <c r="D161" s="338"/>
      <c r="E161" s="338"/>
      <c r="F161" s="339"/>
      <c r="G161" s="340"/>
      <c r="H161" s="341"/>
      <c r="I161" s="342"/>
      <c r="J161" s="570" t="s">
        <v>207</v>
      </c>
      <c r="K161" s="345" t="s">
        <v>304</v>
      </c>
      <c r="L161" s="411">
        <v>163310.95000000001</v>
      </c>
      <c r="M161" s="411">
        <v>163310.95000000001</v>
      </c>
      <c r="N161" s="412"/>
      <c r="O161" s="412"/>
      <c r="P161" s="412"/>
      <c r="Q161" s="385">
        <f t="shared" si="55"/>
        <v>163310.95000000001</v>
      </c>
    </row>
    <row r="162" spans="1:17" s="198" customFormat="1" ht="15.75" customHeight="1" x14ac:dyDescent="0.25">
      <c r="A162" s="577">
        <v>4</v>
      </c>
      <c r="B162" s="579">
        <v>71953000</v>
      </c>
      <c r="C162" s="338" t="s">
        <v>15</v>
      </c>
      <c r="D162" s="338" t="s">
        <v>15</v>
      </c>
      <c r="E162" s="338" t="s">
        <v>314</v>
      </c>
      <c r="F162" s="339" t="s">
        <v>315</v>
      </c>
      <c r="G162" s="340" t="s">
        <v>106</v>
      </c>
      <c r="H162" s="575">
        <v>2729.64</v>
      </c>
      <c r="I162" s="342">
        <v>122</v>
      </c>
      <c r="J162" s="570" t="s">
        <v>107</v>
      </c>
      <c r="K162" s="343" t="s">
        <v>2</v>
      </c>
      <c r="L162" s="411">
        <f>L163+L164</f>
        <v>232430.06</v>
      </c>
      <c r="M162" s="411">
        <f t="shared" ref="M162:P162" si="58">M163+M164</f>
        <v>20000</v>
      </c>
      <c r="N162" s="411">
        <f t="shared" si="58"/>
        <v>0</v>
      </c>
      <c r="O162" s="411">
        <f t="shared" si="58"/>
        <v>201808.557</v>
      </c>
      <c r="P162" s="411">
        <f t="shared" si="58"/>
        <v>10621.503000000001</v>
      </c>
      <c r="Q162" s="385">
        <f t="shared" si="55"/>
        <v>232430.06</v>
      </c>
    </row>
    <row r="163" spans="1:17" s="198" customFormat="1" ht="51.75" customHeight="1" x14ac:dyDescent="0.25">
      <c r="A163" s="578"/>
      <c r="B163" s="579">
        <v>71953000</v>
      </c>
      <c r="C163" s="338" t="s">
        <v>15</v>
      </c>
      <c r="D163" s="338"/>
      <c r="E163" s="338"/>
      <c r="F163" s="339"/>
      <c r="G163" s="340"/>
      <c r="H163" s="341"/>
      <c r="I163" s="342"/>
      <c r="J163" s="570" t="s">
        <v>117</v>
      </c>
      <c r="K163" s="346" t="s">
        <v>109</v>
      </c>
      <c r="L163" s="411">
        <v>212430.06</v>
      </c>
      <c r="M163" s="411"/>
      <c r="N163" s="412"/>
      <c r="O163" s="419">
        <f>L163*0.95</f>
        <v>201808.557</v>
      </c>
      <c r="P163" s="419">
        <f>L163*0.05</f>
        <v>10621.503000000001</v>
      </c>
      <c r="Q163" s="385">
        <f t="shared" si="55"/>
        <v>212430.06</v>
      </c>
    </row>
    <row r="164" spans="1:17" s="201" customFormat="1" ht="50.25" customHeight="1" x14ac:dyDescent="0.25">
      <c r="A164" s="347"/>
      <c r="B164" s="579">
        <v>71953000</v>
      </c>
      <c r="C164" s="338" t="s">
        <v>15</v>
      </c>
      <c r="D164" s="338"/>
      <c r="E164" s="338"/>
      <c r="F164" s="339"/>
      <c r="G164" s="340"/>
      <c r="H164" s="341"/>
      <c r="I164" s="342"/>
      <c r="J164" s="570" t="s">
        <v>305</v>
      </c>
      <c r="K164" s="345" t="s">
        <v>110</v>
      </c>
      <c r="L164" s="411">
        <v>20000</v>
      </c>
      <c r="M164" s="411">
        <v>20000</v>
      </c>
      <c r="N164" s="412"/>
      <c r="O164" s="412"/>
      <c r="P164" s="412"/>
      <c r="Q164" s="385">
        <f t="shared" si="55"/>
        <v>20000</v>
      </c>
    </row>
    <row r="165" spans="1:17" s="198" customFormat="1" ht="15.75" customHeight="1" x14ac:dyDescent="0.25">
      <c r="A165" s="560">
        <v>5</v>
      </c>
      <c r="B165" s="579">
        <v>71953000</v>
      </c>
      <c r="C165" s="338" t="s">
        <v>15</v>
      </c>
      <c r="D165" s="338" t="s">
        <v>15</v>
      </c>
      <c r="E165" s="338" t="s">
        <v>314</v>
      </c>
      <c r="F165" s="339">
        <v>8</v>
      </c>
      <c r="G165" s="340" t="s">
        <v>106</v>
      </c>
      <c r="H165" s="575">
        <v>9611.82</v>
      </c>
      <c r="I165" s="342">
        <v>195</v>
      </c>
      <c r="J165" s="570" t="s">
        <v>107</v>
      </c>
      <c r="K165" s="343" t="s">
        <v>2</v>
      </c>
      <c r="L165" s="411">
        <f t="shared" ref="L165:P165" si="59">L166+L167</f>
        <v>678624.76</v>
      </c>
      <c r="M165" s="411">
        <f t="shared" si="59"/>
        <v>20000</v>
      </c>
      <c r="N165" s="411">
        <f t="shared" si="59"/>
        <v>0</v>
      </c>
      <c r="O165" s="411">
        <f t="shared" si="59"/>
        <v>625693.522</v>
      </c>
      <c r="P165" s="411">
        <f t="shared" si="59"/>
        <v>32931.238000000005</v>
      </c>
      <c r="Q165" s="385">
        <f t="shared" si="55"/>
        <v>678624.76</v>
      </c>
    </row>
    <row r="166" spans="1:17" s="198" customFormat="1" ht="51.75" customHeight="1" x14ac:dyDescent="0.25">
      <c r="A166" s="561"/>
      <c r="B166" s="579">
        <v>71953000</v>
      </c>
      <c r="C166" s="338" t="s">
        <v>15</v>
      </c>
      <c r="D166" s="338"/>
      <c r="E166" s="338"/>
      <c r="F166" s="339"/>
      <c r="G166" s="340"/>
      <c r="H166" s="341"/>
      <c r="I166" s="342"/>
      <c r="J166" s="570" t="s">
        <v>117</v>
      </c>
      <c r="K166" s="346" t="s">
        <v>109</v>
      </c>
      <c r="L166" s="411">
        <v>658624.76</v>
      </c>
      <c r="M166" s="411"/>
      <c r="N166" s="412"/>
      <c r="O166" s="419">
        <f>L166*0.95</f>
        <v>625693.522</v>
      </c>
      <c r="P166" s="419">
        <f>L166*0.05</f>
        <v>32931.238000000005</v>
      </c>
      <c r="Q166" s="385">
        <f t="shared" si="55"/>
        <v>658624.76</v>
      </c>
    </row>
    <row r="167" spans="1:17" s="201" customFormat="1" ht="50.25" customHeight="1" x14ac:dyDescent="0.25">
      <c r="A167" s="562"/>
      <c r="B167" s="579">
        <v>71953000</v>
      </c>
      <c r="C167" s="338" t="s">
        <v>15</v>
      </c>
      <c r="D167" s="338"/>
      <c r="E167" s="338"/>
      <c r="F167" s="339"/>
      <c r="G167" s="340"/>
      <c r="H167" s="341"/>
      <c r="I167" s="342"/>
      <c r="J167" s="570" t="s">
        <v>305</v>
      </c>
      <c r="K167" s="345" t="s">
        <v>110</v>
      </c>
      <c r="L167" s="411">
        <v>20000</v>
      </c>
      <c r="M167" s="411">
        <v>20000</v>
      </c>
      <c r="N167" s="412"/>
      <c r="O167" s="412"/>
      <c r="P167" s="412"/>
      <c r="Q167" s="385">
        <f t="shared" si="55"/>
        <v>20000</v>
      </c>
    </row>
    <row r="168" spans="1:17" s="242" customFormat="1" ht="18.75" customHeight="1" x14ac:dyDescent="0.25">
      <c r="A168" s="560">
        <v>6</v>
      </c>
      <c r="B168" s="579">
        <v>71953000</v>
      </c>
      <c r="C168" s="338" t="s">
        <v>15</v>
      </c>
      <c r="D168" s="338" t="s">
        <v>15</v>
      </c>
      <c r="E168" s="338" t="s">
        <v>223</v>
      </c>
      <c r="F168" s="339">
        <v>30</v>
      </c>
      <c r="G168" s="574" t="s">
        <v>106</v>
      </c>
      <c r="H168" s="575">
        <v>4231.93</v>
      </c>
      <c r="I168" s="342">
        <v>114</v>
      </c>
      <c r="J168" s="570" t="s">
        <v>107</v>
      </c>
      <c r="K168" s="343" t="s">
        <v>2</v>
      </c>
      <c r="L168" s="411">
        <f t="shared" ref="L168:P168" si="60">L169+L170</f>
        <v>471559.36</v>
      </c>
      <c r="M168" s="411">
        <f t="shared" si="60"/>
        <v>20000</v>
      </c>
      <c r="N168" s="411">
        <f t="shared" si="60"/>
        <v>0</v>
      </c>
      <c r="O168" s="411">
        <f t="shared" si="60"/>
        <v>428981.39199999999</v>
      </c>
      <c r="P168" s="411">
        <f t="shared" si="60"/>
        <v>22577.968000000001</v>
      </c>
      <c r="Q168" s="385">
        <f t="shared" si="55"/>
        <v>471559.36</v>
      </c>
    </row>
    <row r="169" spans="1:17" s="242" customFormat="1" ht="51.75" customHeight="1" x14ac:dyDescent="0.25">
      <c r="A169" s="561"/>
      <c r="B169" s="579">
        <v>71953000</v>
      </c>
      <c r="C169" s="338" t="s">
        <v>15</v>
      </c>
      <c r="D169" s="338"/>
      <c r="E169" s="338"/>
      <c r="F169" s="339"/>
      <c r="G169" s="340"/>
      <c r="H169" s="341"/>
      <c r="I169" s="342"/>
      <c r="J169" s="570" t="s">
        <v>117</v>
      </c>
      <c r="K169" s="346" t="s">
        <v>109</v>
      </c>
      <c r="L169" s="411">
        <v>451559.36</v>
      </c>
      <c r="M169" s="411"/>
      <c r="N169" s="412"/>
      <c r="O169" s="419">
        <f>L169*0.95</f>
        <v>428981.39199999999</v>
      </c>
      <c r="P169" s="419">
        <f>L169*0.05</f>
        <v>22577.968000000001</v>
      </c>
      <c r="Q169" s="385">
        <f t="shared" si="55"/>
        <v>451559.36</v>
      </c>
    </row>
    <row r="170" spans="1:17" s="242" customFormat="1" ht="50.25" customHeight="1" x14ac:dyDescent="0.25">
      <c r="A170" s="562"/>
      <c r="B170" s="579">
        <v>71953000</v>
      </c>
      <c r="C170" s="338" t="s">
        <v>15</v>
      </c>
      <c r="D170" s="338"/>
      <c r="E170" s="338"/>
      <c r="F170" s="339"/>
      <c r="G170" s="340"/>
      <c r="H170" s="341"/>
      <c r="I170" s="342"/>
      <c r="J170" s="570" t="s">
        <v>305</v>
      </c>
      <c r="K170" s="345" t="s">
        <v>110</v>
      </c>
      <c r="L170" s="411">
        <v>20000</v>
      </c>
      <c r="M170" s="411">
        <v>20000</v>
      </c>
      <c r="N170" s="412"/>
      <c r="O170" s="412"/>
      <c r="P170" s="412"/>
      <c r="Q170" s="385">
        <f t="shared" si="55"/>
        <v>20000</v>
      </c>
    </row>
    <row r="171" spans="1:17" s="242" customFormat="1" ht="18.75" customHeight="1" x14ac:dyDescent="0.25">
      <c r="A171" s="560">
        <v>7</v>
      </c>
      <c r="B171" s="337">
        <v>71953000</v>
      </c>
      <c r="C171" s="338" t="s">
        <v>15</v>
      </c>
      <c r="D171" s="338" t="s">
        <v>15</v>
      </c>
      <c r="E171" s="338" t="s">
        <v>123</v>
      </c>
      <c r="F171" s="339">
        <v>4</v>
      </c>
      <c r="G171" s="574" t="s">
        <v>106</v>
      </c>
      <c r="H171" s="575">
        <v>1622.7</v>
      </c>
      <c r="I171" s="342">
        <v>32</v>
      </c>
      <c r="J171" s="570" t="s">
        <v>107</v>
      </c>
      <c r="K171" s="346" t="s">
        <v>2</v>
      </c>
      <c r="L171" s="411">
        <f>L172+L173</f>
        <v>179067</v>
      </c>
      <c r="M171" s="411">
        <f t="shared" ref="M171:P171" si="61">M172+M173</f>
        <v>20000</v>
      </c>
      <c r="N171" s="411">
        <f t="shared" si="61"/>
        <v>0</v>
      </c>
      <c r="O171" s="411">
        <f t="shared" si="61"/>
        <v>151113.65</v>
      </c>
      <c r="P171" s="411">
        <f t="shared" si="61"/>
        <v>7953.35</v>
      </c>
      <c r="Q171" s="385">
        <f t="shared" si="55"/>
        <v>179067</v>
      </c>
    </row>
    <row r="172" spans="1:17" s="253" customFormat="1" ht="51.75" customHeight="1" x14ac:dyDescent="0.25">
      <c r="A172" s="561"/>
      <c r="B172" s="337">
        <v>71953000</v>
      </c>
      <c r="C172" s="338" t="s">
        <v>15</v>
      </c>
      <c r="D172" s="558"/>
      <c r="E172" s="590"/>
      <c r="F172" s="342"/>
      <c r="G172" s="579"/>
      <c r="H172" s="463"/>
      <c r="I172" s="464"/>
      <c r="J172" s="570" t="s">
        <v>117</v>
      </c>
      <c r="K172" s="465" t="s">
        <v>109</v>
      </c>
      <c r="L172" s="362">
        <v>159067</v>
      </c>
      <c r="M172" s="362"/>
      <c r="N172" s="466"/>
      <c r="O172" s="419">
        <f>L172*0.95</f>
        <v>151113.65</v>
      </c>
      <c r="P172" s="419">
        <f>L172*0.05</f>
        <v>7953.35</v>
      </c>
      <c r="Q172" s="385">
        <f t="shared" si="55"/>
        <v>159067</v>
      </c>
    </row>
    <row r="173" spans="1:17" s="253" customFormat="1" ht="50.25" customHeight="1" x14ac:dyDescent="0.25">
      <c r="A173" s="562"/>
      <c r="B173" s="337">
        <v>71953000</v>
      </c>
      <c r="C173" s="338" t="s">
        <v>15</v>
      </c>
      <c r="D173" s="558"/>
      <c r="E173" s="590"/>
      <c r="F173" s="342"/>
      <c r="G173" s="579"/>
      <c r="H173" s="463"/>
      <c r="I173" s="464"/>
      <c r="J173" s="570" t="s">
        <v>305</v>
      </c>
      <c r="K173" s="465">
        <v>50</v>
      </c>
      <c r="L173" s="362">
        <v>20000</v>
      </c>
      <c r="M173" s="362">
        <f>L173</f>
        <v>20000</v>
      </c>
      <c r="N173" s="466"/>
      <c r="O173" s="463"/>
      <c r="P173" s="467"/>
      <c r="Q173" s="385">
        <f t="shared" si="55"/>
        <v>20000</v>
      </c>
    </row>
    <row r="174" spans="1:17" s="242" customFormat="1" ht="18.75" customHeight="1" x14ac:dyDescent="0.25">
      <c r="A174" s="697" t="s">
        <v>60</v>
      </c>
      <c r="B174" s="698"/>
      <c r="C174" s="698"/>
      <c r="D174" s="698"/>
      <c r="E174" s="699"/>
      <c r="F174" s="342">
        <v>19</v>
      </c>
      <c r="G174" s="572"/>
      <c r="H174" s="616">
        <f>H176+H182+H189+H191+H194+H197+H201+H203+H205+H207+H213+H219+H222+H228+H231+H234+H225+H237</f>
        <v>68455.680000000008</v>
      </c>
      <c r="I174" s="616">
        <f>I176+I182+I189+I191+I194+I197+I201+I203+I205+I207+I213+I219+I222+I228+I231+I234+I225+I237</f>
        <v>3424</v>
      </c>
      <c r="J174" s="579" t="s">
        <v>2</v>
      </c>
      <c r="K174" s="343" t="s">
        <v>2</v>
      </c>
      <c r="L174" s="415">
        <f t="shared" ref="L174:P174" si="62">L176+L182+L189+L191+L194+L197+L201+L203+L205+L207+L213+L219+L222+L228+L231+L234+L225+L237</f>
        <v>102253997</v>
      </c>
      <c r="M174" s="415">
        <f t="shared" si="62"/>
        <v>97939249</v>
      </c>
      <c r="N174" s="415">
        <f t="shared" si="62"/>
        <v>0</v>
      </c>
      <c r="O174" s="415">
        <f>O176+O182+O189+O191+O194+O197+O201+O203+O205+O207+O213+O219+O222+O228+O231+O234+O225+O237+O175</f>
        <v>4099999.9999999995</v>
      </c>
      <c r="P174" s="415">
        <f t="shared" si="62"/>
        <v>215737.40000000002</v>
      </c>
      <c r="Q174" s="385">
        <f t="shared" si="55"/>
        <v>102254986.40000001</v>
      </c>
    </row>
    <row r="175" spans="1:17" s="242" customFormat="1" ht="18.75" customHeight="1" x14ac:dyDescent="0.25">
      <c r="A175" s="654" t="s">
        <v>463</v>
      </c>
      <c r="B175" s="655"/>
      <c r="C175" s="655"/>
      <c r="D175" s="655"/>
      <c r="E175" s="655"/>
      <c r="F175" s="655"/>
      <c r="G175" s="655"/>
      <c r="H175" s="655"/>
      <c r="I175" s="656"/>
      <c r="J175" s="579" t="s">
        <v>2</v>
      </c>
      <c r="K175" s="343" t="s">
        <v>2</v>
      </c>
      <c r="L175" s="419"/>
      <c r="M175" s="419"/>
      <c r="N175" s="419"/>
      <c r="O175" s="414">
        <v>989.4</v>
      </c>
      <c r="P175" s="419"/>
      <c r="Q175" s="385">
        <f t="shared" si="55"/>
        <v>989.4</v>
      </c>
    </row>
    <row r="176" spans="1:17" s="242" customFormat="1" ht="18.75" customHeight="1" x14ac:dyDescent="0.25">
      <c r="A176" s="700">
        <v>1</v>
      </c>
      <c r="B176" s="337">
        <v>71955000</v>
      </c>
      <c r="C176" s="572" t="s">
        <v>14</v>
      </c>
      <c r="D176" s="572" t="s">
        <v>318</v>
      </c>
      <c r="E176" s="591" t="s">
        <v>119</v>
      </c>
      <c r="F176" s="342">
        <v>6</v>
      </c>
      <c r="G176" s="592" t="s">
        <v>106</v>
      </c>
      <c r="H176" s="359">
        <v>1642.4</v>
      </c>
      <c r="I176" s="342">
        <v>91</v>
      </c>
      <c r="J176" s="579" t="s">
        <v>107</v>
      </c>
      <c r="K176" s="343" t="s">
        <v>2</v>
      </c>
      <c r="L176" s="413">
        <f>L177+L178+L179+L180+L181</f>
        <v>8585050</v>
      </c>
      <c r="M176" s="413">
        <f t="shared" ref="M176:P176" si="63">M177+M178+M179+M180+M181</f>
        <v>8585050</v>
      </c>
      <c r="N176" s="413">
        <f t="shared" si="63"/>
        <v>0</v>
      </c>
      <c r="O176" s="413">
        <f t="shared" si="63"/>
        <v>0</v>
      </c>
      <c r="P176" s="413">
        <f t="shared" si="63"/>
        <v>0</v>
      </c>
      <c r="Q176" s="385">
        <f t="shared" si="55"/>
        <v>8585050</v>
      </c>
    </row>
    <row r="177" spans="1:17" s="242" customFormat="1" ht="18.75" customHeight="1" x14ac:dyDescent="0.25">
      <c r="A177" s="700"/>
      <c r="B177" s="337">
        <v>71955000</v>
      </c>
      <c r="C177" s="591" t="s">
        <v>14</v>
      </c>
      <c r="D177" s="572"/>
      <c r="E177" s="591"/>
      <c r="F177" s="342"/>
      <c r="G177" s="592"/>
      <c r="H177" s="616"/>
      <c r="I177" s="342"/>
      <c r="J177" s="579" t="s">
        <v>208</v>
      </c>
      <c r="K177" s="617" t="s">
        <v>209</v>
      </c>
      <c r="L177" s="413">
        <v>2213985</v>
      </c>
      <c r="M177" s="413">
        <f t="shared" ref="M177:M181" si="64">L177</f>
        <v>2213985</v>
      </c>
      <c r="N177" s="414"/>
      <c r="O177" s="413"/>
      <c r="P177" s="414"/>
      <c r="Q177" s="385">
        <f t="shared" si="55"/>
        <v>2213985</v>
      </c>
    </row>
    <row r="178" spans="1:17" s="242" customFormat="1" ht="18.75" customHeight="1" x14ac:dyDescent="0.25">
      <c r="A178" s="700"/>
      <c r="B178" s="337">
        <v>71955000</v>
      </c>
      <c r="C178" s="591" t="s">
        <v>14</v>
      </c>
      <c r="D178" s="572"/>
      <c r="E178" s="591"/>
      <c r="F178" s="342"/>
      <c r="G178" s="592"/>
      <c r="H178" s="616"/>
      <c r="I178" s="342"/>
      <c r="J178" s="579" t="s">
        <v>205</v>
      </c>
      <c r="K178" s="618">
        <v>10</v>
      </c>
      <c r="L178" s="413">
        <v>1888353</v>
      </c>
      <c r="M178" s="413">
        <f t="shared" si="64"/>
        <v>1888353</v>
      </c>
      <c r="N178" s="414"/>
      <c r="O178" s="413"/>
      <c r="P178" s="414"/>
      <c r="Q178" s="385">
        <f t="shared" si="55"/>
        <v>1888353</v>
      </c>
    </row>
    <row r="179" spans="1:17" s="242" customFormat="1" ht="31.5" customHeight="1" x14ac:dyDescent="0.25">
      <c r="A179" s="700"/>
      <c r="B179" s="337">
        <v>71955000</v>
      </c>
      <c r="C179" s="591" t="s">
        <v>14</v>
      </c>
      <c r="D179" s="572"/>
      <c r="E179" s="591"/>
      <c r="F179" s="342"/>
      <c r="G179" s="592"/>
      <c r="H179" s="616"/>
      <c r="I179" s="342"/>
      <c r="J179" s="579" t="s">
        <v>219</v>
      </c>
      <c r="K179" s="542" t="s">
        <v>220</v>
      </c>
      <c r="L179" s="413">
        <v>2327317</v>
      </c>
      <c r="M179" s="413">
        <f t="shared" si="64"/>
        <v>2327317</v>
      </c>
      <c r="N179" s="414"/>
      <c r="O179" s="413"/>
      <c r="P179" s="414"/>
      <c r="Q179" s="385">
        <f t="shared" si="55"/>
        <v>2327317</v>
      </c>
    </row>
    <row r="180" spans="1:17" s="242" customFormat="1" ht="31.5" customHeight="1" x14ac:dyDescent="0.25">
      <c r="A180" s="700"/>
      <c r="B180" s="337">
        <v>71955000</v>
      </c>
      <c r="C180" s="591" t="s">
        <v>14</v>
      </c>
      <c r="D180" s="572"/>
      <c r="E180" s="591"/>
      <c r="F180" s="342"/>
      <c r="G180" s="592"/>
      <c r="H180" s="616"/>
      <c r="I180" s="342"/>
      <c r="J180" s="579" t="s">
        <v>212</v>
      </c>
      <c r="K180" s="542" t="s">
        <v>213</v>
      </c>
      <c r="L180" s="413">
        <v>1686874</v>
      </c>
      <c r="M180" s="413">
        <f t="shared" si="64"/>
        <v>1686874</v>
      </c>
      <c r="N180" s="414"/>
      <c r="O180" s="413"/>
      <c r="P180" s="414"/>
      <c r="Q180" s="385">
        <f t="shared" si="55"/>
        <v>1686874</v>
      </c>
    </row>
    <row r="181" spans="1:17" s="242" customFormat="1" ht="31.5" customHeight="1" x14ac:dyDescent="0.25">
      <c r="A181" s="700"/>
      <c r="B181" s="337">
        <v>71955000</v>
      </c>
      <c r="C181" s="591" t="s">
        <v>14</v>
      </c>
      <c r="D181" s="572"/>
      <c r="E181" s="591"/>
      <c r="F181" s="342"/>
      <c r="G181" s="592"/>
      <c r="H181" s="616"/>
      <c r="I181" s="342"/>
      <c r="J181" s="579" t="s">
        <v>214</v>
      </c>
      <c r="K181" s="542" t="s">
        <v>215</v>
      </c>
      <c r="L181" s="413">
        <v>468521</v>
      </c>
      <c r="M181" s="413">
        <f t="shared" si="64"/>
        <v>468521</v>
      </c>
      <c r="N181" s="414"/>
      <c r="O181" s="413"/>
      <c r="P181" s="414"/>
      <c r="Q181" s="385">
        <f t="shared" si="55"/>
        <v>468521</v>
      </c>
    </row>
    <row r="182" spans="1:17" s="242" customFormat="1" ht="18.75" customHeight="1" x14ac:dyDescent="0.25">
      <c r="A182" s="700">
        <v>2</v>
      </c>
      <c r="B182" s="337">
        <v>71955000</v>
      </c>
      <c r="C182" s="591" t="s">
        <v>14</v>
      </c>
      <c r="D182" s="572" t="s">
        <v>318</v>
      </c>
      <c r="E182" s="591" t="s">
        <v>119</v>
      </c>
      <c r="F182" s="342">
        <v>17</v>
      </c>
      <c r="G182" s="592" t="s">
        <v>106</v>
      </c>
      <c r="H182" s="359">
        <v>5748.59</v>
      </c>
      <c r="I182" s="342">
        <v>322</v>
      </c>
      <c r="J182" s="579" t="s">
        <v>107</v>
      </c>
      <c r="K182" s="343" t="s">
        <v>2</v>
      </c>
      <c r="L182" s="413">
        <f>L183+L184+L185+L186+L187+L188</f>
        <v>21615994</v>
      </c>
      <c r="M182" s="413">
        <f t="shared" ref="M182:P182" si="65">M183+M184+M185+M186+M187+M188</f>
        <v>21363338</v>
      </c>
      <c r="N182" s="413">
        <f t="shared" si="65"/>
        <v>0</v>
      </c>
      <c r="O182" s="413">
        <f t="shared" si="65"/>
        <v>240023.19999999998</v>
      </c>
      <c r="P182" s="413">
        <f t="shared" si="65"/>
        <v>12632.800000000001</v>
      </c>
      <c r="Q182" s="385">
        <f t="shared" si="55"/>
        <v>21615994</v>
      </c>
    </row>
    <row r="183" spans="1:17" s="242" customFormat="1" ht="18.75" customHeight="1" x14ac:dyDescent="0.25">
      <c r="A183" s="700"/>
      <c r="B183" s="337">
        <v>71955000</v>
      </c>
      <c r="C183" s="591" t="s">
        <v>14</v>
      </c>
      <c r="D183" s="572"/>
      <c r="E183" s="591"/>
      <c r="F183" s="342"/>
      <c r="G183" s="592"/>
      <c r="H183" s="616"/>
      <c r="I183" s="342"/>
      <c r="J183" s="579" t="s">
        <v>208</v>
      </c>
      <c r="K183" s="617" t="s">
        <v>209</v>
      </c>
      <c r="L183" s="413">
        <v>7400713</v>
      </c>
      <c r="M183" s="413">
        <f>L183</f>
        <v>7400713</v>
      </c>
      <c r="N183" s="414"/>
      <c r="O183" s="413"/>
      <c r="P183" s="414"/>
      <c r="Q183" s="385">
        <f t="shared" si="55"/>
        <v>7400713</v>
      </c>
    </row>
    <row r="184" spans="1:17" s="242" customFormat="1" ht="31.5" customHeight="1" x14ac:dyDescent="0.25">
      <c r="A184" s="700"/>
      <c r="B184" s="337">
        <v>71955000</v>
      </c>
      <c r="C184" s="591" t="s">
        <v>14</v>
      </c>
      <c r="D184" s="572"/>
      <c r="E184" s="591"/>
      <c r="F184" s="342"/>
      <c r="G184" s="592"/>
      <c r="H184" s="616"/>
      <c r="I184" s="342"/>
      <c r="J184" s="579" t="s">
        <v>219</v>
      </c>
      <c r="K184" s="542" t="s">
        <v>220</v>
      </c>
      <c r="L184" s="413">
        <v>7251267</v>
      </c>
      <c r="M184" s="413">
        <f>L184</f>
        <v>7251267</v>
      </c>
      <c r="N184" s="414"/>
      <c r="O184" s="413"/>
      <c r="P184" s="414"/>
      <c r="Q184" s="385">
        <f t="shared" si="55"/>
        <v>7251267</v>
      </c>
    </row>
    <row r="185" spans="1:17" s="242" customFormat="1" ht="31.5" customHeight="1" x14ac:dyDescent="0.25">
      <c r="A185" s="700"/>
      <c r="B185" s="337">
        <v>71955000</v>
      </c>
      <c r="C185" s="591" t="s">
        <v>14</v>
      </c>
      <c r="D185" s="572"/>
      <c r="E185" s="591"/>
      <c r="F185" s="342"/>
      <c r="G185" s="592"/>
      <c r="H185" s="616"/>
      <c r="I185" s="342"/>
      <c r="J185" s="579" t="s">
        <v>212</v>
      </c>
      <c r="K185" s="542" t="s">
        <v>213</v>
      </c>
      <c r="L185" s="413">
        <v>5177491</v>
      </c>
      <c r="M185" s="413">
        <f>L185</f>
        <v>5177491</v>
      </c>
      <c r="N185" s="414"/>
      <c r="O185" s="413"/>
      <c r="P185" s="414"/>
      <c r="Q185" s="385">
        <f t="shared" si="55"/>
        <v>5177491</v>
      </c>
    </row>
    <row r="186" spans="1:17" s="242" customFormat="1" ht="31.5" customHeight="1" x14ac:dyDescent="0.25">
      <c r="A186" s="700"/>
      <c r="B186" s="337">
        <v>71955000</v>
      </c>
      <c r="C186" s="591" t="s">
        <v>14</v>
      </c>
      <c r="D186" s="572"/>
      <c r="E186" s="591"/>
      <c r="F186" s="342"/>
      <c r="G186" s="592"/>
      <c r="H186" s="616"/>
      <c r="I186" s="342"/>
      <c r="J186" s="579" t="s">
        <v>214</v>
      </c>
      <c r="K186" s="542" t="s">
        <v>215</v>
      </c>
      <c r="L186" s="413">
        <v>1513867</v>
      </c>
      <c r="M186" s="413">
        <f>L186</f>
        <v>1513867</v>
      </c>
      <c r="N186" s="414"/>
      <c r="O186" s="413"/>
      <c r="P186" s="414"/>
      <c r="Q186" s="385">
        <f t="shared" si="55"/>
        <v>1513867</v>
      </c>
    </row>
    <row r="187" spans="1:17" s="242" customFormat="1" ht="51.75" customHeight="1" x14ac:dyDescent="0.25">
      <c r="A187" s="700">
        <v>3</v>
      </c>
      <c r="B187" s="337">
        <v>71955000</v>
      </c>
      <c r="C187" s="591" t="s">
        <v>14</v>
      </c>
      <c r="D187" s="572"/>
      <c r="E187" s="591"/>
      <c r="F187" s="342"/>
      <c r="G187" s="592"/>
      <c r="H187" s="616"/>
      <c r="I187" s="342"/>
      <c r="J187" s="570" t="s">
        <v>117</v>
      </c>
      <c r="K187" s="618" t="s">
        <v>109</v>
      </c>
      <c r="L187" s="413">
        <v>252656</v>
      </c>
      <c r="M187" s="413"/>
      <c r="N187" s="413"/>
      <c r="O187" s="419">
        <f>L187*0.95</f>
        <v>240023.19999999998</v>
      </c>
      <c r="P187" s="419">
        <f>L187*0.05</f>
        <v>12632.800000000001</v>
      </c>
      <c r="Q187" s="385">
        <f t="shared" si="55"/>
        <v>252655.99999999997</v>
      </c>
    </row>
    <row r="188" spans="1:17" s="242" customFormat="1" ht="50.25" customHeight="1" x14ac:dyDescent="0.25">
      <c r="A188" s="700"/>
      <c r="B188" s="337">
        <v>71955000</v>
      </c>
      <c r="C188" s="591" t="s">
        <v>14</v>
      </c>
      <c r="D188" s="572"/>
      <c r="E188" s="591"/>
      <c r="F188" s="342"/>
      <c r="G188" s="592"/>
      <c r="H188" s="616"/>
      <c r="I188" s="342"/>
      <c r="J188" s="570" t="s">
        <v>305</v>
      </c>
      <c r="K188" s="617" t="s">
        <v>110</v>
      </c>
      <c r="L188" s="413">
        <v>20000</v>
      </c>
      <c r="M188" s="413">
        <f>L188</f>
        <v>20000</v>
      </c>
      <c r="N188" s="414"/>
      <c r="O188" s="413"/>
      <c r="P188" s="414"/>
      <c r="Q188" s="385">
        <f t="shared" si="55"/>
        <v>20000</v>
      </c>
    </row>
    <row r="189" spans="1:17" s="198" customFormat="1" ht="15.75" customHeight="1" x14ac:dyDescent="0.25">
      <c r="A189" s="700">
        <v>4</v>
      </c>
      <c r="B189" s="337">
        <v>71955000</v>
      </c>
      <c r="C189" s="591" t="s">
        <v>14</v>
      </c>
      <c r="D189" s="572" t="s">
        <v>318</v>
      </c>
      <c r="E189" s="591" t="s">
        <v>119</v>
      </c>
      <c r="F189" s="342">
        <v>25</v>
      </c>
      <c r="G189" s="592" t="s">
        <v>106</v>
      </c>
      <c r="H189" s="359">
        <v>5760.5</v>
      </c>
      <c r="I189" s="342">
        <v>292</v>
      </c>
      <c r="J189" s="579" t="s">
        <v>107</v>
      </c>
      <c r="K189" s="343" t="s">
        <v>2</v>
      </c>
      <c r="L189" s="413">
        <f>L190</f>
        <v>7365982</v>
      </c>
      <c r="M189" s="413">
        <f t="shared" ref="M189:P189" si="66">M190</f>
        <v>7365982</v>
      </c>
      <c r="N189" s="413">
        <f t="shared" si="66"/>
        <v>0</v>
      </c>
      <c r="O189" s="413">
        <f t="shared" si="66"/>
        <v>0</v>
      </c>
      <c r="P189" s="413">
        <f t="shared" si="66"/>
        <v>0</v>
      </c>
      <c r="Q189" s="385">
        <f t="shared" si="55"/>
        <v>7365982</v>
      </c>
    </row>
    <row r="190" spans="1:17" s="201" customFormat="1" ht="18.75" customHeight="1" x14ac:dyDescent="0.25">
      <c r="A190" s="700"/>
      <c r="B190" s="337">
        <v>71955000</v>
      </c>
      <c r="C190" s="591" t="s">
        <v>14</v>
      </c>
      <c r="D190" s="572"/>
      <c r="E190" s="591"/>
      <c r="F190" s="342"/>
      <c r="G190" s="592"/>
      <c r="H190" s="616"/>
      <c r="I190" s="342"/>
      <c r="J190" s="579" t="s">
        <v>208</v>
      </c>
      <c r="K190" s="617" t="s">
        <v>209</v>
      </c>
      <c r="L190" s="415">
        <v>7365982</v>
      </c>
      <c r="M190" s="415">
        <v>7365982</v>
      </c>
      <c r="N190" s="413"/>
      <c r="O190" s="413"/>
      <c r="P190" s="413"/>
      <c r="Q190" s="385">
        <f t="shared" si="55"/>
        <v>7365982</v>
      </c>
    </row>
    <row r="191" spans="1:17" s="251" customFormat="1" ht="18.75" customHeight="1" x14ac:dyDescent="0.25">
      <c r="A191" s="700">
        <v>5</v>
      </c>
      <c r="B191" s="337">
        <v>71955000</v>
      </c>
      <c r="C191" s="591" t="s">
        <v>14</v>
      </c>
      <c r="D191" s="572" t="s">
        <v>318</v>
      </c>
      <c r="E191" s="591" t="s">
        <v>119</v>
      </c>
      <c r="F191" s="342">
        <v>27</v>
      </c>
      <c r="G191" s="592" t="s">
        <v>106</v>
      </c>
      <c r="H191" s="359">
        <v>3168.08</v>
      </c>
      <c r="I191" s="342">
        <v>150</v>
      </c>
      <c r="J191" s="579" t="s">
        <v>107</v>
      </c>
      <c r="K191" s="343" t="s">
        <v>2</v>
      </c>
      <c r="L191" s="413">
        <f>L192+L193</f>
        <v>111268</v>
      </c>
      <c r="M191" s="413">
        <f t="shared" ref="M191:P191" si="67">M192+M193</f>
        <v>20000</v>
      </c>
      <c r="N191" s="413">
        <f t="shared" si="67"/>
        <v>0</v>
      </c>
      <c r="O191" s="413">
        <f t="shared" si="67"/>
        <v>86704.599999999991</v>
      </c>
      <c r="P191" s="413">
        <f t="shared" si="67"/>
        <v>4563.4000000000005</v>
      </c>
      <c r="Q191" s="385">
        <f t="shared" si="55"/>
        <v>111267.99999999999</v>
      </c>
    </row>
    <row r="192" spans="1:17" s="244" customFormat="1" ht="51.75" customHeight="1" x14ac:dyDescent="0.3">
      <c r="A192" s="700"/>
      <c r="B192" s="337">
        <v>71955000</v>
      </c>
      <c r="C192" s="591" t="s">
        <v>14</v>
      </c>
      <c r="D192" s="572"/>
      <c r="E192" s="591"/>
      <c r="F192" s="342"/>
      <c r="G192" s="592"/>
      <c r="H192" s="616"/>
      <c r="I192" s="342"/>
      <c r="J192" s="570" t="s">
        <v>117</v>
      </c>
      <c r="K192" s="618" t="s">
        <v>109</v>
      </c>
      <c r="L192" s="413">
        <v>91268</v>
      </c>
      <c r="M192" s="413"/>
      <c r="N192" s="413"/>
      <c r="O192" s="419">
        <f>L192*0.95</f>
        <v>86704.599999999991</v>
      </c>
      <c r="P192" s="419">
        <f>L192*0.05</f>
        <v>4563.4000000000005</v>
      </c>
      <c r="Q192" s="385">
        <f t="shared" si="55"/>
        <v>91267.999999999985</v>
      </c>
    </row>
    <row r="193" spans="1:17" s="242" customFormat="1" ht="50.25" customHeight="1" x14ac:dyDescent="0.25">
      <c r="A193" s="700"/>
      <c r="B193" s="337">
        <v>71955000</v>
      </c>
      <c r="C193" s="591" t="s">
        <v>14</v>
      </c>
      <c r="D193" s="572"/>
      <c r="E193" s="591"/>
      <c r="F193" s="342"/>
      <c r="G193" s="592"/>
      <c r="H193" s="616"/>
      <c r="I193" s="342"/>
      <c r="J193" s="570" t="s">
        <v>305</v>
      </c>
      <c r="K193" s="617" t="s">
        <v>110</v>
      </c>
      <c r="L193" s="413">
        <v>20000</v>
      </c>
      <c r="M193" s="413">
        <f t="shared" ref="M193:M236" si="68">L193</f>
        <v>20000</v>
      </c>
      <c r="N193" s="414"/>
      <c r="O193" s="413"/>
      <c r="P193" s="414"/>
      <c r="Q193" s="385">
        <f t="shared" si="55"/>
        <v>20000</v>
      </c>
    </row>
    <row r="194" spans="1:17" s="242" customFormat="1" ht="18.75" customHeight="1" x14ac:dyDescent="0.25">
      <c r="A194" s="700">
        <v>6</v>
      </c>
      <c r="B194" s="337">
        <v>71955000</v>
      </c>
      <c r="C194" s="591" t="s">
        <v>14</v>
      </c>
      <c r="D194" s="572" t="s">
        <v>318</v>
      </c>
      <c r="E194" s="591" t="s">
        <v>320</v>
      </c>
      <c r="F194" s="342">
        <v>16</v>
      </c>
      <c r="G194" s="592" t="s">
        <v>106</v>
      </c>
      <c r="H194" s="359">
        <v>6599.45</v>
      </c>
      <c r="I194" s="342">
        <v>395</v>
      </c>
      <c r="J194" s="579" t="s">
        <v>107</v>
      </c>
      <c r="K194" s="343" t="s">
        <v>2</v>
      </c>
      <c r="L194" s="413">
        <f>L195+L196</f>
        <v>1176837</v>
      </c>
      <c r="M194" s="413">
        <f t="shared" ref="M194:P194" si="69">M195+M196</f>
        <v>20000</v>
      </c>
      <c r="N194" s="413">
        <f t="shared" si="69"/>
        <v>0</v>
      </c>
      <c r="O194" s="413">
        <f t="shared" si="69"/>
        <v>1098995.1499999999</v>
      </c>
      <c r="P194" s="413">
        <f t="shared" si="69"/>
        <v>57841.850000000006</v>
      </c>
      <c r="Q194" s="385">
        <f t="shared" si="55"/>
        <v>1176837</v>
      </c>
    </row>
    <row r="195" spans="1:17" s="242" customFormat="1" ht="51.75" customHeight="1" x14ac:dyDescent="0.25">
      <c r="A195" s="700"/>
      <c r="B195" s="337">
        <v>71955000</v>
      </c>
      <c r="C195" s="591" t="s">
        <v>14</v>
      </c>
      <c r="D195" s="572"/>
      <c r="E195" s="591"/>
      <c r="F195" s="342"/>
      <c r="G195" s="592"/>
      <c r="H195" s="616"/>
      <c r="I195" s="342"/>
      <c r="J195" s="570" t="s">
        <v>117</v>
      </c>
      <c r="K195" s="617" t="s">
        <v>109</v>
      </c>
      <c r="L195" s="413">
        <v>1156837</v>
      </c>
      <c r="M195" s="413"/>
      <c r="N195" s="413"/>
      <c r="O195" s="419">
        <f>L195*0.95</f>
        <v>1098995.1499999999</v>
      </c>
      <c r="P195" s="419">
        <f>L195*0.05</f>
        <v>57841.850000000006</v>
      </c>
      <c r="Q195" s="385">
        <f t="shared" si="55"/>
        <v>1156837</v>
      </c>
    </row>
    <row r="196" spans="1:17" s="242" customFormat="1" ht="50.25" customHeight="1" x14ac:dyDescent="0.25">
      <c r="A196" s="700"/>
      <c r="B196" s="337">
        <v>71955000</v>
      </c>
      <c r="C196" s="591" t="s">
        <v>14</v>
      </c>
      <c r="D196" s="572"/>
      <c r="E196" s="591"/>
      <c r="F196" s="342"/>
      <c r="G196" s="592"/>
      <c r="H196" s="616"/>
      <c r="I196" s="342"/>
      <c r="J196" s="570" t="s">
        <v>305</v>
      </c>
      <c r="K196" s="619">
        <v>50</v>
      </c>
      <c r="L196" s="413">
        <v>20000</v>
      </c>
      <c r="M196" s="413">
        <f>L196</f>
        <v>20000</v>
      </c>
      <c r="N196" s="414"/>
      <c r="O196" s="413"/>
      <c r="P196" s="414"/>
      <c r="Q196" s="385">
        <f t="shared" si="55"/>
        <v>20000</v>
      </c>
    </row>
    <row r="197" spans="1:17" s="242" customFormat="1" ht="18.75" customHeight="1" x14ac:dyDescent="0.25">
      <c r="A197" s="700">
        <v>7</v>
      </c>
      <c r="B197" s="337">
        <v>71955000</v>
      </c>
      <c r="C197" s="591" t="s">
        <v>14</v>
      </c>
      <c r="D197" s="572" t="s">
        <v>318</v>
      </c>
      <c r="E197" s="591" t="s">
        <v>320</v>
      </c>
      <c r="F197" s="342">
        <v>20</v>
      </c>
      <c r="G197" s="592" t="s">
        <v>106</v>
      </c>
      <c r="H197" s="359">
        <v>3279.5</v>
      </c>
      <c r="I197" s="342">
        <v>175</v>
      </c>
      <c r="J197" s="579" t="s">
        <v>107</v>
      </c>
      <c r="K197" s="343" t="s">
        <v>2</v>
      </c>
      <c r="L197" s="413">
        <f>L198+L199+L200</f>
        <v>4863757</v>
      </c>
      <c r="M197" s="413">
        <f t="shared" ref="M197:P197" si="70">M198+M199+M200</f>
        <v>4261531</v>
      </c>
      <c r="N197" s="413">
        <f t="shared" si="70"/>
        <v>0</v>
      </c>
      <c r="O197" s="413">
        <f t="shared" si="70"/>
        <v>572114.69999999995</v>
      </c>
      <c r="P197" s="413">
        <f t="shared" si="70"/>
        <v>30111.300000000003</v>
      </c>
      <c r="Q197" s="385">
        <f t="shared" si="55"/>
        <v>4863757</v>
      </c>
    </row>
    <row r="198" spans="1:17" s="242" customFormat="1" ht="18.75" customHeight="1" x14ac:dyDescent="0.25">
      <c r="A198" s="700"/>
      <c r="B198" s="337">
        <v>71955000</v>
      </c>
      <c r="C198" s="591" t="s">
        <v>14</v>
      </c>
      <c r="D198" s="572"/>
      <c r="E198" s="591"/>
      <c r="F198" s="342"/>
      <c r="G198" s="592"/>
      <c r="H198" s="616"/>
      <c r="I198" s="342"/>
      <c r="J198" s="579" t="s">
        <v>208</v>
      </c>
      <c r="K198" s="617" t="s">
        <v>209</v>
      </c>
      <c r="L198" s="413">
        <v>4241531</v>
      </c>
      <c r="M198" s="413">
        <f t="shared" si="68"/>
        <v>4241531</v>
      </c>
      <c r="N198" s="414"/>
      <c r="O198" s="413"/>
      <c r="P198" s="414"/>
      <c r="Q198" s="385">
        <f t="shared" si="55"/>
        <v>4241531</v>
      </c>
    </row>
    <row r="199" spans="1:17" s="242" customFormat="1" ht="51.75" customHeight="1" x14ac:dyDescent="0.25">
      <c r="A199" s="700"/>
      <c r="B199" s="337">
        <v>71955000</v>
      </c>
      <c r="C199" s="591" t="s">
        <v>14</v>
      </c>
      <c r="D199" s="572"/>
      <c r="E199" s="591"/>
      <c r="F199" s="342"/>
      <c r="G199" s="592"/>
      <c r="H199" s="616"/>
      <c r="I199" s="342"/>
      <c r="J199" s="570" t="s">
        <v>117</v>
      </c>
      <c r="K199" s="617" t="s">
        <v>109</v>
      </c>
      <c r="L199" s="413">
        <v>602226</v>
      </c>
      <c r="M199" s="413"/>
      <c r="N199" s="413"/>
      <c r="O199" s="419">
        <f>L199*0.95</f>
        <v>572114.69999999995</v>
      </c>
      <c r="P199" s="419">
        <f>L199*0.05</f>
        <v>30111.300000000003</v>
      </c>
      <c r="Q199" s="385">
        <f t="shared" si="55"/>
        <v>602226</v>
      </c>
    </row>
    <row r="200" spans="1:17" s="242" customFormat="1" ht="50.25" customHeight="1" x14ac:dyDescent="0.25">
      <c r="A200" s="700"/>
      <c r="B200" s="337">
        <v>71955000</v>
      </c>
      <c r="C200" s="591" t="s">
        <v>14</v>
      </c>
      <c r="D200" s="572"/>
      <c r="E200" s="591"/>
      <c r="F200" s="342"/>
      <c r="G200" s="592"/>
      <c r="H200" s="616"/>
      <c r="I200" s="342"/>
      <c r="J200" s="570" t="s">
        <v>305</v>
      </c>
      <c r="K200" s="619">
        <v>50</v>
      </c>
      <c r="L200" s="413">
        <v>20000</v>
      </c>
      <c r="M200" s="413">
        <f t="shared" si="68"/>
        <v>20000</v>
      </c>
      <c r="N200" s="414"/>
      <c r="O200" s="413"/>
      <c r="P200" s="414"/>
      <c r="Q200" s="385">
        <f t="shared" si="55"/>
        <v>20000</v>
      </c>
    </row>
    <row r="201" spans="1:17" s="242" customFormat="1" ht="18.75" customHeight="1" x14ac:dyDescent="0.25">
      <c r="A201" s="660">
        <v>8</v>
      </c>
      <c r="B201" s="337">
        <v>71955000</v>
      </c>
      <c r="C201" s="591" t="s">
        <v>14</v>
      </c>
      <c r="D201" s="572" t="s">
        <v>318</v>
      </c>
      <c r="E201" s="591" t="s">
        <v>120</v>
      </c>
      <c r="F201" s="342">
        <v>71</v>
      </c>
      <c r="G201" s="592" t="s">
        <v>106</v>
      </c>
      <c r="H201" s="359">
        <v>3282.7</v>
      </c>
      <c r="I201" s="342">
        <v>143</v>
      </c>
      <c r="J201" s="579" t="s">
        <v>107</v>
      </c>
      <c r="K201" s="343" t="s">
        <v>2</v>
      </c>
      <c r="L201" s="413">
        <f>L202</f>
        <v>4532026</v>
      </c>
      <c r="M201" s="413">
        <f t="shared" ref="M201:P201" si="71">M202</f>
        <v>4532026</v>
      </c>
      <c r="N201" s="413">
        <f t="shared" si="71"/>
        <v>0</v>
      </c>
      <c r="O201" s="413">
        <f t="shared" si="71"/>
        <v>0</v>
      </c>
      <c r="P201" s="413">
        <f t="shared" si="71"/>
        <v>0</v>
      </c>
      <c r="Q201" s="385">
        <f t="shared" si="55"/>
        <v>4532026</v>
      </c>
    </row>
    <row r="202" spans="1:17" s="242" customFormat="1" ht="18.75" customHeight="1" x14ac:dyDescent="0.25">
      <c r="A202" s="661"/>
      <c r="B202" s="337">
        <v>71955000</v>
      </c>
      <c r="C202" s="591" t="s">
        <v>14</v>
      </c>
      <c r="D202" s="572"/>
      <c r="E202" s="591"/>
      <c r="F202" s="342"/>
      <c r="G202" s="592"/>
      <c r="H202" s="616"/>
      <c r="I202" s="342"/>
      <c r="J202" s="579" t="s">
        <v>208</v>
      </c>
      <c r="K202" s="617" t="s">
        <v>209</v>
      </c>
      <c r="L202" s="413">
        <v>4532026</v>
      </c>
      <c r="M202" s="413">
        <f t="shared" si="68"/>
        <v>4532026</v>
      </c>
      <c r="N202" s="414"/>
      <c r="O202" s="413"/>
      <c r="P202" s="414"/>
      <c r="Q202" s="385">
        <f t="shared" si="55"/>
        <v>4532026</v>
      </c>
    </row>
    <row r="203" spans="1:17" s="242" customFormat="1" ht="18.75" customHeight="1" x14ac:dyDescent="0.25">
      <c r="A203" s="660">
        <v>9</v>
      </c>
      <c r="B203" s="337">
        <v>71955000</v>
      </c>
      <c r="C203" s="591" t="s">
        <v>14</v>
      </c>
      <c r="D203" s="572" t="s">
        <v>318</v>
      </c>
      <c r="E203" s="591" t="s">
        <v>120</v>
      </c>
      <c r="F203" s="342">
        <v>94</v>
      </c>
      <c r="G203" s="592" t="s">
        <v>106</v>
      </c>
      <c r="H203" s="359">
        <v>6571.6</v>
      </c>
      <c r="I203" s="342">
        <v>348</v>
      </c>
      <c r="J203" s="579" t="s">
        <v>107</v>
      </c>
      <c r="K203" s="343" t="s">
        <v>2</v>
      </c>
      <c r="L203" s="413">
        <f>L204</f>
        <v>8405334</v>
      </c>
      <c r="M203" s="413">
        <f t="shared" ref="M203:P203" si="72">M204</f>
        <v>8405334</v>
      </c>
      <c r="N203" s="413">
        <f t="shared" si="72"/>
        <v>0</v>
      </c>
      <c r="O203" s="413">
        <f t="shared" si="72"/>
        <v>0</v>
      </c>
      <c r="P203" s="413">
        <f t="shared" si="72"/>
        <v>0</v>
      </c>
      <c r="Q203" s="385">
        <f t="shared" si="55"/>
        <v>8405334</v>
      </c>
    </row>
    <row r="204" spans="1:17" s="242" customFormat="1" ht="18.75" customHeight="1" x14ac:dyDescent="0.25">
      <c r="A204" s="662"/>
      <c r="B204" s="337">
        <v>71955000</v>
      </c>
      <c r="C204" s="591" t="s">
        <v>14</v>
      </c>
      <c r="D204" s="572"/>
      <c r="E204" s="591"/>
      <c r="F204" s="342"/>
      <c r="G204" s="592"/>
      <c r="H204" s="616"/>
      <c r="I204" s="342"/>
      <c r="J204" s="579" t="s">
        <v>208</v>
      </c>
      <c r="K204" s="617" t="s">
        <v>209</v>
      </c>
      <c r="L204" s="413">
        <v>8405334</v>
      </c>
      <c r="M204" s="413">
        <f>L204</f>
        <v>8405334</v>
      </c>
      <c r="N204" s="414"/>
      <c r="O204" s="413"/>
      <c r="P204" s="414"/>
      <c r="Q204" s="385">
        <f t="shared" si="55"/>
        <v>8405334</v>
      </c>
    </row>
    <row r="205" spans="1:17" s="242" customFormat="1" ht="18.75" customHeight="1" x14ac:dyDescent="0.25">
      <c r="A205" s="660">
        <v>10</v>
      </c>
      <c r="B205" s="337">
        <v>71955000</v>
      </c>
      <c r="C205" s="591" t="s">
        <v>14</v>
      </c>
      <c r="D205" s="572" t="s">
        <v>318</v>
      </c>
      <c r="E205" s="591" t="s">
        <v>120</v>
      </c>
      <c r="F205" s="342">
        <v>95</v>
      </c>
      <c r="G205" s="592" t="s">
        <v>106</v>
      </c>
      <c r="H205" s="359">
        <v>3286.3</v>
      </c>
      <c r="I205" s="342">
        <v>148</v>
      </c>
      <c r="J205" s="579" t="s">
        <v>107</v>
      </c>
      <c r="K205" s="343" t="s">
        <v>2</v>
      </c>
      <c r="L205" s="413">
        <f>L206</f>
        <v>4279408</v>
      </c>
      <c r="M205" s="413">
        <f t="shared" ref="M205:P205" si="73">M206</f>
        <v>4279408</v>
      </c>
      <c r="N205" s="413">
        <f t="shared" si="73"/>
        <v>0</v>
      </c>
      <c r="O205" s="413">
        <f t="shared" si="73"/>
        <v>0</v>
      </c>
      <c r="P205" s="413">
        <f t="shared" si="73"/>
        <v>0</v>
      </c>
      <c r="Q205" s="385">
        <f t="shared" si="55"/>
        <v>4279408</v>
      </c>
    </row>
    <row r="206" spans="1:17" s="198" customFormat="1" ht="15.75" customHeight="1" x14ac:dyDescent="0.25">
      <c r="A206" s="662"/>
      <c r="B206" s="337">
        <v>71955000</v>
      </c>
      <c r="C206" s="591" t="s">
        <v>14</v>
      </c>
      <c r="D206" s="572"/>
      <c r="E206" s="591"/>
      <c r="F206" s="342"/>
      <c r="G206" s="592"/>
      <c r="H206" s="616"/>
      <c r="I206" s="342"/>
      <c r="J206" s="579" t="s">
        <v>208</v>
      </c>
      <c r="K206" s="617" t="s">
        <v>209</v>
      </c>
      <c r="L206" s="413">
        <v>4279408</v>
      </c>
      <c r="M206" s="413">
        <f>L206</f>
        <v>4279408</v>
      </c>
      <c r="N206" s="414"/>
      <c r="O206" s="413"/>
      <c r="P206" s="414"/>
      <c r="Q206" s="385">
        <f t="shared" si="55"/>
        <v>4279408</v>
      </c>
    </row>
    <row r="207" spans="1:17" s="198" customFormat="1" ht="15.75" customHeight="1" x14ac:dyDescent="0.25">
      <c r="A207" s="660">
        <v>11</v>
      </c>
      <c r="B207" s="337">
        <v>71955000</v>
      </c>
      <c r="C207" s="591" t="s">
        <v>14</v>
      </c>
      <c r="D207" s="572" t="s">
        <v>318</v>
      </c>
      <c r="E207" s="591" t="s">
        <v>120</v>
      </c>
      <c r="F207" s="342">
        <v>103</v>
      </c>
      <c r="G207" s="592" t="s">
        <v>106</v>
      </c>
      <c r="H207" s="359">
        <v>4153.3999999999996</v>
      </c>
      <c r="I207" s="342">
        <v>221</v>
      </c>
      <c r="J207" s="579" t="s">
        <v>107</v>
      </c>
      <c r="K207" s="343" t="s">
        <v>2</v>
      </c>
      <c r="L207" s="413">
        <f>L208+L209+L210+L211+L212</f>
        <v>20603867</v>
      </c>
      <c r="M207" s="413">
        <f t="shared" ref="M207:P207" si="74">M208+M209+M210+M211+M212</f>
        <v>20603867</v>
      </c>
      <c r="N207" s="413">
        <f t="shared" si="74"/>
        <v>0</v>
      </c>
      <c r="O207" s="413">
        <f t="shared" si="74"/>
        <v>0</v>
      </c>
      <c r="P207" s="413">
        <f t="shared" si="74"/>
        <v>0</v>
      </c>
      <c r="Q207" s="385">
        <f t="shared" si="55"/>
        <v>20603867</v>
      </c>
    </row>
    <row r="208" spans="1:17" s="201" customFormat="1" ht="18.75" customHeight="1" x14ac:dyDescent="0.25">
      <c r="A208" s="661"/>
      <c r="B208" s="337">
        <v>71955000</v>
      </c>
      <c r="C208" s="591" t="s">
        <v>14</v>
      </c>
      <c r="D208" s="572"/>
      <c r="E208" s="591"/>
      <c r="F208" s="342"/>
      <c r="G208" s="592"/>
      <c r="H208" s="616"/>
      <c r="I208" s="342"/>
      <c r="J208" s="579" t="s">
        <v>208</v>
      </c>
      <c r="K208" s="617" t="s">
        <v>209</v>
      </c>
      <c r="L208" s="413">
        <v>5367130</v>
      </c>
      <c r="M208" s="413">
        <f>L208</f>
        <v>5367130</v>
      </c>
      <c r="N208" s="414"/>
      <c r="O208" s="413"/>
      <c r="P208" s="414"/>
      <c r="Q208" s="385">
        <f t="shared" si="55"/>
        <v>5367130</v>
      </c>
    </row>
    <row r="209" spans="1:17" s="198" customFormat="1" ht="15.75" customHeight="1" x14ac:dyDescent="0.25">
      <c r="A209" s="661"/>
      <c r="B209" s="337">
        <v>71955000</v>
      </c>
      <c r="C209" s="591" t="s">
        <v>14</v>
      </c>
      <c r="D209" s="572"/>
      <c r="E209" s="591"/>
      <c r="F209" s="342"/>
      <c r="G209" s="592"/>
      <c r="H209" s="616"/>
      <c r="I209" s="342"/>
      <c r="J209" s="579" t="s">
        <v>205</v>
      </c>
      <c r="K209" s="618">
        <v>10</v>
      </c>
      <c r="L209" s="413">
        <v>4720445</v>
      </c>
      <c r="M209" s="413">
        <f>L209</f>
        <v>4720445</v>
      </c>
      <c r="N209" s="414"/>
      <c r="O209" s="413"/>
      <c r="P209" s="414"/>
      <c r="Q209" s="385">
        <f t="shared" si="55"/>
        <v>4720445</v>
      </c>
    </row>
    <row r="210" spans="1:17" s="198" customFormat="1" ht="31.5" customHeight="1" x14ac:dyDescent="0.25">
      <c r="A210" s="661"/>
      <c r="B210" s="337">
        <v>71955000</v>
      </c>
      <c r="C210" s="591" t="s">
        <v>14</v>
      </c>
      <c r="D210" s="572"/>
      <c r="E210" s="591"/>
      <c r="F210" s="342"/>
      <c r="G210" s="592"/>
      <c r="H210" s="616"/>
      <c r="I210" s="342"/>
      <c r="J210" s="579" t="s">
        <v>219</v>
      </c>
      <c r="K210" s="542" t="s">
        <v>220</v>
      </c>
      <c r="L210" s="413">
        <v>5463299</v>
      </c>
      <c r="M210" s="413">
        <f>L210</f>
        <v>5463299</v>
      </c>
      <c r="N210" s="414"/>
      <c r="O210" s="413"/>
      <c r="P210" s="414"/>
      <c r="Q210" s="385">
        <f t="shared" si="55"/>
        <v>5463299</v>
      </c>
    </row>
    <row r="211" spans="1:17" s="201" customFormat="1" ht="31.5" customHeight="1" x14ac:dyDescent="0.25">
      <c r="A211" s="661"/>
      <c r="B211" s="337">
        <v>71955000</v>
      </c>
      <c r="C211" s="591" t="s">
        <v>14</v>
      </c>
      <c r="D211" s="572"/>
      <c r="E211" s="591"/>
      <c r="F211" s="342"/>
      <c r="G211" s="592"/>
      <c r="H211" s="616"/>
      <c r="I211" s="342"/>
      <c r="J211" s="579" t="s">
        <v>212</v>
      </c>
      <c r="K211" s="542" t="s">
        <v>213</v>
      </c>
      <c r="L211" s="413">
        <v>3907628</v>
      </c>
      <c r="M211" s="413">
        <f>L211</f>
        <v>3907628</v>
      </c>
      <c r="N211" s="414"/>
      <c r="O211" s="413"/>
      <c r="P211" s="414"/>
      <c r="Q211" s="385">
        <f t="shared" si="55"/>
        <v>3907628</v>
      </c>
    </row>
    <row r="212" spans="1:17" s="198" customFormat="1" ht="31.5" customHeight="1" x14ac:dyDescent="0.25">
      <c r="A212" s="662"/>
      <c r="B212" s="337">
        <v>71955000</v>
      </c>
      <c r="C212" s="591" t="s">
        <v>14</v>
      </c>
      <c r="D212" s="572"/>
      <c r="E212" s="591"/>
      <c r="F212" s="342"/>
      <c r="G212" s="592"/>
      <c r="H212" s="616"/>
      <c r="I212" s="342"/>
      <c r="J212" s="579" t="s">
        <v>214</v>
      </c>
      <c r="K212" s="542" t="s">
        <v>215</v>
      </c>
      <c r="L212" s="413">
        <v>1145365</v>
      </c>
      <c r="M212" s="413">
        <f>L212</f>
        <v>1145365</v>
      </c>
      <c r="N212" s="414"/>
      <c r="O212" s="413"/>
      <c r="P212" s="414"/>
      <c r="Q212" s="385">
        <f t="shared" si="55"/>
        <v>1145365</v>
      </c>
    </row>
    <row r="213" spans="1:17" s="242" customFormat="1" ht="18.75" customHeight="1" x14ac:dyDescent="0.25">
      <c r="A213" s="700">
        <v>12</v>
      </c>
      <c r="B213" s="337">
        <v>71955000</v>
      </c>
      <c r="C213" s="591" t="s">
        <v>14</v>
      </c>
      <c r="D213" s="572" t="s">
        <v>318</v>
      </c>
      <c r="E213" s="591" t="s">
        <v>120</v>
      </c>
      <c r="F213" s="342">
        <v>123</v>
      </c>
      <c r="G213" s="592" t="s">
        <v>106</v>
      </c>
      <c r="H213" s="359">
        <v>4120</v>
      </c>
      <c r="I213" s="342">
        <v>166</v>
      </c>
      <c r="J213" s="579" t="s">
        <v>107</v>
      </c>
      <c r="K213" s="343" t="s">
        <v>2</v>
      </c>
      <c r="L213" s="413">
        <f>L214+L215+L216+L217+L218</f>
        <v>18362713</v>
      </c>
      <c r="M213" s="413">
        <f t="shared" ref="M213:P213" si="75">M214+M215+M216+M217+M218</f>
        <v>18362713</v>
      </c>
      <c r="N213" s="413">
        <f t="shared" si="75"/>
        <v>0</v>
      </c>
      <c r="O213" s="413">
        <f t="shared" si="75"/>
        <v>0</v>
      </c>
      <c r="P213" s="413">
        <f t="shared" si="75"/>
        <v>0</v>
      </c>
      <c r="Q213" s="385">
        <f t="shared" si="55"/>
        <v>18362713</v>
      </c>
    </row>
    <row r="214" spans="1:17" s="242" customFormat="1" ht="18.75" customHeight="1" x14ac:dyDescent="0.25">
      <c r="A214" s="700"/>
      <c r="B214" s="337">
        <v>71955000</v>
      </c>
      <c r="C214" s="591" t="s">
        <v>14</v>
      </c>
      <c r="D214" s="572"/>
      <c r="E214" s="591"/>
      <c r="F214" s="342"/>
      <c r="G214" s="592"/>
      <c r="H214" s="616"/>
      <c r="I214" s="342"/>
      <c r="J214" s="579" t="s">
        <v>208</v>
      </c>
      <c r="K214" s="617" t="s">
        <v>209</v>
      </c>
      <c r="L214" s="413">
        <v>5073048</v>
      </c>
      <c r="M214" s="413">
        <f t="shared" si="68"/>
        <v>5073048</v>
      </c>
      <c r="N214" s="414"/>
      <c r="O214" s="413"/>
      <c r="P214" s="414"/>
      <c r="Q214" s="385">
        <f t="shared" si="55"/>
        <v>5073048</v>
      </c>
    </row>
    <row r="215" spans="1:17" s="242" customFormat="1" ht="18.75" customHeight="1" x14ac:dyDescent="0.25">
      <c r="A215" s="700"/>
      <c r="B215" s="337">
        <v>71955000</v>
      </c>
      <c r="C215" s="591" t="s">
        <v>14</v>
      </c>
      <c r="D215" s="572"/>
      <c r="E215" s="591"/>
      <c r="F215" s="342"/>
      <c r="G215" s="592"/>
      <c r="H215" s="616"/>
      <c r="I215" s="342"/>
      <c r="J215" s="579" t="s">
        <v>205</v>
      </c>
      <c r="K215" s="618">
        <v>10</v>
      </c>
      <c r="L215" s="413">
        <v>4298832</v>
      </c>
      <c r="M215" s="413">
        <f t="shared" si="68"/>
        <v>4298832</v>
      </c>
      <c r="N215" s="414"/>
      <c r="O215" s="413"/>
      <c r="P215" s="414"/>
      <c r="Q215" s="385">
        <f t="shared" si="55"/>
        <v>4298832</v>
      </c>
    </row>
    <row r="216" spans="1:17" s="242" customFormat="1" ht="31.5" customHeight="1" x14ac:dyDescent="0.25">
      <c r="A216" s="700"/>
      <c r="B216" s="337">
        <v>71955000</v>
      </c>
      <c r="C216" s="591" t="s">
        <v>14</v>
      </c>
      <c r="D216" s="572"/>
      <c r="E216" s="591"/>
      <c r="F216" s="342"/>
      <c r="G216" s="592"/>
      <c r="H216" s="616"/>
      <c r="I216" s="342"/>
      <c r="J216" s="579" t="s">
        <v>219</v>
      </c>
      <c r="K216" s="542" t="s">
        <v>220</v>
      </c>
      <c r="L216" s="413">
        <v>4627255</v>
      </c>
      <c r="M216" s="413">
        <f t="shared" si="68"/>
        <v>4627255</v>
      </c>
      <c r="N216" s="414"/>
      <c r="O216" s="413"/>
      <c r="P216" s="414"/>
      <c r="Q216" s="385">
        <f t="shared" si="55"/>
        <v>4627255</v>
      </c>
    </row>
    <row r="217" spans="1:17" s="242" customFormat="1" ht="31.5" customHeight="1" x14ac:dyDescent="0.25">
      <c r="A217" s="700"/>
      <c r="B217" s="337">
        <v>71955000</v>
      </c>
      <c r="C217" s="591" t="s">
        <v>14</v>
      </c>
      <c r="D217" s="572"/>
      <c r="E217" s="591"/>
      <c r="F217" s="342"/>
      <c r="G217" s="592"/>
      <c r="H217" s="616"/>
      <c r="I217" s="342"/>
      <c r="J217" s="579" t="s">
        <v>212</v>
      </c>
      <c r="K217" s="542" t="s">
        <v>213</v>
      </c>
      <c r="L217" s="413">
        <v>3370813</v>
      </c>
      <c r="M217" s="413">
        <f t="shared" si="68"/>
        <v>3370813</v>
      </c>
      <c r="N217" s="414"/>
      <c r="O217" s="413"/>
      <c r="P217" s="414"/>
      <c r="Q217" s="385">
        <f t="shared" si="55"/>
        <v>3370813</v>
      </c>
    </row>
    <row r="218" spans="1:17" s="242" customFormat="1" ht="31.5" customHeight="1" x14ac:dyDescent="0.25">
      <c r="A218" s="700"/>
      <c r="B218" s="337">
        <v>71955000</v>
      </c>
      <c r="C218" s="591" t="s">
        <v>14</v>
      </c>
      <c r="D218" s="572"/>
      <c r="E218" s="591"/>
      <c r="F218" s="342"/>
      <c r="G218" s="592"/>
      <c r="H218" s="616"/>
      <c r="I218" s="342"/>
      <c r="J218" s="579" t="s">
        <v>214</v>
      </c>
      <c r="K218" s="542" t="s">
        <v>215</v>
      </c>
      <c r="L218" s="413">
        <v>992765</v>
      </c>
      <c r="M218" s="413">
        <f t="shared" si="68"/>
        <v>992765</v>
      </c>
      <c r="N218" s="414"/>
      <c r="O218" s="413"/>
      <c r="P218" s="414"/>
      <c r="Q218" s="385">
        <f t="shared" ref="Q218:Q281" si="76">M218+N218+O218+P218</f>
        <v>992765</v>
      </c>
    </row>
    <row r="219" spans="1:17" s="242" customFormat="1" ht="18.75" customHeight="1" x14ac:dyDescent="0.25">
      <c r="A219" s="700">
        <v>13</v>
      </c>
      <c r="B219" s="337">
        <v>71955000</v>
      </c>
      <c r="C219" s="591" t="s">
        <v>14</v>
      </c>
      <c r="D219" s="572" t="s">
        <v>318</v>
      </c>
      <c r="E219" s="591" t="s">
        <v>120</v>
      </c>
      <c r="F219" s="342">
        <v>125</v>
      </c>
      <c r="G219" s="592" t="s">
        <v>106</v>
      </c>
      <c r="H219" s="359">
        <v>4163.66</v>
      </c>
      <c r="I219" s="342">
        <v>193</v>
      </c>
      <c r="J219" s="579" t="s">
        <v>107</v>
      </c>
      <c r="K219" s="343" t="s">
        <v>2</v>
      </c>
      <c r="L219" s="413">
        <f>L220+L221</f>
        <v>1045308</v>
      </c>
      <c r="M219" s="413">
        <f t="shared" ref="M219:P219" si="77">M220+M221</f>
        <v>20000</v>
      </c>
      <c r="N219" s="413">
        <f t="shared" si="77"/>
        <v>0</v>
      </c>
      <c r="O219" s="413">
        <f t="shared" si="77"/>
        <v>974042.6</v>
      </c>
      <c r="P219" s="413">
        <f t="shared" si="77"/>
        <v>51265.4</v>
      </c>
      <c r="Q219" s="385">
        <f t="shared" si="76"/>
        <v>1045308</v>
      </c>
    </row>
    <row r="220" spans="1:17" s="242" customFormat="1" ht="51.75" customHeight="1" x14ac:dyDescent="0.25">
      <c r="A220" s="700"/>
      <c r="B220" s="337">
        <v>71955000</v>
      </c>
      <c r="C220" s="591" t="s">
        <v>14</v>
      </c>
      <c r="D220" s="572"/>
      <c r="E220" s="591"/>
      <c r="F220" s="342"/>
      <c r="G220" s="592"/>
      <c r="H220" s="616"/>
      <c r="I220" s="342"/>
      <c r="J220" s="570" t="s">
        <v>117</v>
      </c>
      <c r="K220" s="617" t="s">
        <v>109</v>
      </c>
      <c r="L220" s="413">
        <v>1025308</v>
      </c>
      <c r="M220" s="413"/>
      <c r="N220" s="413"/>
      <c r="O220" s="419">
        <f>L220*0.95</f>
        <v>974042.6</v>
      </c>
      <c r="P220" s="419">
        <f>L220*0.05</f>
        <v>51265.4</v>
      </c>
      <c r="Q220" s="385">
        <f t="shared" si="76"/>
        <v>1025308</v>
      </c>
    </row>
    <row r="221" spans="1:17" s="242" customFormat="1" ht="50.25" customHeight="1" x14ac:dyDescent="0.25">
      <c r="A221" s="700"/>
      <c r="B221" s="337">
        <v>71955000</v>
      </c>
      <c r="C221" s="591" t="s">
        <v>14</v>
      </c>
      <c r="D221" s="572"/>
      <c r="E221" s="591"/>
      <c r="F221" s="342"/>
      <c r="G221" s="592"/>
      <c r="H221" s="616"/>
      <c r="I221" s="342"/>
      <c r="J221" s="570" t="s">
        <v>305</v>
      </c>
      <c r="K221" s="619">
        <v>50</v>
      </c>
      <c r="L221" s="413">
        <v>20000</v>
      </c>
      <c r="M221" s="413">
        <f>L221</f>
        <v>20000</v>
      </c>
      <c r="N221" s="414"/>
      <c r="O221" s="413"/>
      <c r="P221" s="414"/>
      <c r="Q221" s="385">
        <f t="shared" si="76"/>
        <v>20000</v>
      </c>
    </row>
    <row r="222" spans="1:17" s="242" customFormat="1" ht="18.75" customHeight="1" x14ac:dyDescent="0.25">
      <c r="A222" s="700">
        <v>14</v>
      </c>
      <c r="B222" s="337">
        <v>71955000</v>
      </c>
      <c r="C222" s="591" t="s">
        <v>14</v>
      </c>
      <c r="D222" s="572" t="s">
        <v>318</v>
      </c>
      <c r="E222" s="591" t="s">
        <v>229</v>
      </c>
      <c r="F222" s="342">
        <v>29</v>
      </c>
      <c r="G222" s="592" t="s">
        <v>106</v>
      </c>
      <c r="H222" s="359">
        <v>2464.9</v>
      </c>
      <c r="I222" s="342">
        <v>94</v>
      </c>
      <c r="J222" s="579" t="s">
        <v>107</v>
      </c>
      <c r="K222" s="343" t="s">
        <v>2</v>
      </c>
      <c r="L222" s="413">
        <f>L223+L224</f>
        <v>99939</v>
      </c>
      <c r="M222" s="413">
        <f t="shared" ref="M222:P222" si="78">M223+M224</f>
        <v>20000</v>
      </c>
      <c r="N222" s="413">
        <f t="shared" si="78"/>
        <v>0</v>
      </c>
      <c r="O222" s="413">
        <f t="shared" si="78"/>
        <v>75942.05</v>
      </c>
      <c r="P222" s="413">
        <f t="shared" si="78"/>
        <v>3996.9500000000003</v>
      </c>
      <c r="Q222" s="385">
        <f t="shared" si="76"/>
        <v>99939</v>
      </c>
    </row>
    <row r="223" spans="1:17" s="242" customFormat="1" ht="51.75" customHeight="1" x14ac:dyDescent="0.25">
      <c r="A223" s="700"/>
      <c r="B223" s="337">
        <v>71955000</v>
      </c>
      <c r="C223" s="591" t="s">
        <v>14</v>
      </c>
      <c r="D223" s="572"/>
      <c r="E223" s="591"/>
      <c r="F223" s="342"/>
      <c r="G223" s="592"/>
      <c r="H223" s="616"/>
      <c r="I223" s="342"/>
      <c r="J223" s="570" t="s">
        <v>117</v>
      </c>
      <c r="K223" s="617" t="s">
        <v>109</v>
      </c>
      <c r="L223" s="413">
        <v>79939</v>
      </c>
      <c r="M223" s="413"/>
      <c r="N223" s="413"/>
      <c r="O223" s="419">
        <f>L223*0.95</f>
        <v>75942.05</v>
      </c>
      <c r="P223" s="419">
        <f>L223*0.05</f>
        <v>3996.9500000000003</v>
      </c>
      <c r="Q223" s="385">
        <f t="shared" si="76"/>
        <v>79939</v>
      </c>
    </row>
    <row r="224" spans="1:17" s="242" customFormat="1" ht="50.25" customHeight="1" x14ac:dyDescent="0.25">
      <c r="A224" s="700"/>
      <c r="B224" s="337">
        <v>71955000</v>
      </c>
      <c r="C224" s="591" t="s">
        <v>14</v>
      </c>
      <c r="D224" s="572"/>
      <c r="E224" s="591"/>
      <c r="F224" s="342"/>
      <c r="G224" s="592"/>
      <c r="H224" s="616"/>
      <c r="I224" s="342"/>
      <c r="J224" s="570" t="s">
        <v>305</v>
      </c>
      <c r="K224" s="619">
        <v>50</v>
      </c>
      <c r="L224" s="413">
        <v>20000</v>
      </c>
      <c r="M224" s="413">
        <f>L224</f>
        <v>20000</v>
      </c>
      <c r="N224" s="414"/>
      <c r="O224" s="413"/>
      <c r="P224" s="414"/>
      <c r="Q224" s="385">
        <f t="shared" si="76"/>
        <v>20000</v>
      </c>
    </row>
    <row r="225" spans="1:17" s="242" customFormat="1" ht="18.75" customHeight="1" x14ac:dyDescent="0.25">
      <c r="A225" s="700">
        <v>15</v>
      </c>
      <c r="B225" s="337">
        <v>71955000</v>
      </c>
      <c r="C225" s="591" t="s">
        <v>14</v>
      </c>
      <c r="D225" s="572" t="s">
        <v>318</v>
      </c>
      <c r="E225" s="591" t="s">
        <v>229</v>
      </c>
      <c r="F225" s="342">
        <v>35</v>
      </c>
      <c r="G225" s="592" t="s">
        <v>106</v>
      </c>
      <c r="H225" s="359">
        <v>3304.8</v>
      </c>
      <c r="I225" s="342">
        <v>189</v>
      </c>
      <c r="J225" s="579" t="s">
        <v>107</v>
      </c>
      <c r="K225" s="343" t="s">
        <v>2</v>
      </c>
      <c r="L225" s="413">
        <f>L226+L227</f>
        <v>126590</v>
      </c>
      <c r="M225" s="413">
        <f t="shared" ref="M225:P225" si="79">M226+M227</f>
        <v>20000</v>
      </c>
      <c r="N225" s="413">
        <f t="shared" si="79"/>
        <v>0</v>
      </c>
      <c r="O225" s="413">
        <f t="shared" si="79"/>
        <v>101260.5</v>
      </c>
      <c r="P225" s="413">
        <f t="shared" si="79"/>
        <v>5329.5</v>
      </c>
      <c r="Q225" s="385">
        <f t="shared" si="76"/>
        <v>126590</v>
      </c>
    </row>
    <row r="226" spans="1:17" s="242" customFormat="1" ht="51.75" customHeight="1" x14ac:dyDescent="0.25">
      <c r="A226" s="700"/>
      <c r="B226" s="337">
        <v>71955000</v>
      </c>
      <c r="C226" s="591" t="s">
        <v>14</v>
      </c>
      <c r="D226" s="572"/>
      <c r="E226" s="591"/>
      <c r="F226" s="342"/>
      <c r="G226" s="592"/>
      <c r="H226" s="616"/>
      <c r="I226" s="342"/>
      <c r="J226" s="570" t="s">
        <v>117</v>
      </c>
      <c r="K226" s="617" t="s">
        <v>109</v>
      </c>
      <c r="L226" s="413">
        <v>106590</v>
      </c>
      <c r="M226" s="413"/>
      <c r="N226" s="413"/>
      <c r="O226" s="419">
        <f>L226*0.95</f>
        <v>101260.5</v>
      </c>
      <c r="P226" s="419">
        <f>L226*0.05</f>
        <v>5329.5</v>
      </c>
      <c r="Q226" s="385">
        <f t="shared" si="76"/>
        <v>106590</v>
      </c>
    </row>
    <row r="227" spans="1:17" s="242" customFormat="1" ht="50.25" customHeight="1" x14ac:dyDescent="0.25">
      <c r="A227" s="700"/>
      <c r="B227" s="337">
        <v>71955000</v>
      </c>
      <c r="C227" s="591" t="s">
        <v>14</v>
      </c>
      <c r="D227" s="572"/>
      <c r="E227" s="591"/>
      <c r="F227" s="342"/>
      <c r="G227" s="592"/>
      <c r="H227" s="616"/>
      <c r="I227" s="342"/>
      <c r="J227" s="570" t="s">
        <v>305</v>
      </c>
      <c r="K227" s="619">
        <v>50</v>
      </c>
      <c r="L227" s="413">
        <v>20000</v>
      </c>
      <c r="M227" s="413">
        <f>L227</f>
        <v>20000</v>
      </c>
      <c r="N227" s="414"/>
      <c r="O227" s="413"/>
      <c r="P227" s="414"/>
      <c r="Q227" s="385">
        <f t="shared" si="76"/>
        <v>20000</v>
      </c>
    </row>
    <row r="228" spans="1:17" s="242" customFormat="1" ht="18.75" customHeight="1" x14ac:dyDescent="0.25">
      <c r="A228" s="700">
        <v>16</v>
      </c>
      <c r="B228" s="337">
        <v>71955000</v>
      </c>
      <c r="C228" s="591" t="s">
        <v>14</v>
      </c>
      <c r="D228" s="572" t="s">
        <v>318</v>
      </c>
      <c r="E228" s="591" t="s">
        <v>229</v>
      </c>
      <c r="F228" s="342">
        <v>39</v>
      </c>
      <c r="G228" s="592" t="s">
        <v>106</v>
      </c>
      <c r="H228" s="359">
        <v>4933.3999999999996</v>
      </c>
      <c r="I228" s="342">
        <v>235</v>
      </c>
      <c r="J228" s="579" t="s">
        <v>107</v>
      </c>
      <c r="K228" s="343" t="s">
        <v>2</v>
      </c>
      <c r="L228" s="413">
        <f>L229+L230</f>
        <v>180451</v>
      </c>
      <c r="M228" s="413">
        <f t="shared" ref="M228:P228" si="80">M229+M230</f>
        <v>20000</v>
      </c>
      <c r="N228" s="413">
        <f t="shared" si="80"/>
        <v>0</v>
      </c>
      <c r="O228" s="413">
        <f t="shared" si="80"/>
        <v>152428.44999999998</v>
      </c>
      <c r="P228" s="413">
        <f t="shared" si="80"/>
        <v>8022.55</v>
      </c>
      <c r="Q228" s="385">
        <f t="shared" si="76"/>
        <v>180450.99999999997</v>
      </c>
    </row>
    <row r="229" spans="1:17" s="242" customFormat="1" ht="51.75" customHeight="1" x14ac:dyDescent="0.25">
      <c r="A229" s="700"/>
      <c r="B229" s="337">
        <v>71955000</v>
      </c>
      <c r="C229" s="591" t="s">
        <v>14</v>
      </c>
      <c r="D229" s="572"/>
      <c r="E229" s="591"/>
      <c r="F229" s="342"/>
      <c r="G229" s="592"/>
      <c r="H229" s="616"/>
      <c r="I229" s="342"/>
      <c r="J229" s="570" t="s">
        <v>117</v>
      </c>
      <c r="K229" s="617" t="s">
        <v>109</v>
      </c>
      <c r="L229" s="413">
        <v>160451</v>
      </c>
      <c r="M229" s="413"/>
      <c r="N229" s="413"/>
      <c r="O229" s="419">
        <f>L229*0.95</f>
        <v>152428.44999999998</v>
      </c>
      <c r="P229" s="419">
        <f>L229*0.05</f>
        <v>8022.55</v>
      </c>
      <c r="Q229" s="385">
        <f t="shared" si="76"/>
        <v>160450.99999999997</v>
      </c>
    </row>
    <row r="230" spans="1:17" s="242" customFormat="1" ht="50.25" customHeight="1" x14ac:dyDescent="0.25">
      <c r="A230" s="700"/>
      <c r="B230" s="337">
        <v>71955000</v>
      </c>
      <c r="C230" s="591" t="s">
        <v>14</v>
      </c>
      <c r="D230" s="572"/>
      <c r="E230" s="591"/>
      <c r="F230" s="342"/>
      <c r="G230" s="592"/>
      <c r="H230" s="616"/>
      <c r="I230" s="342"/>
      <c r="J230" s="570" t="s">
        <v>305</v>
      </c>
      <c r="K230" s="619">
        <v>50</v>
      </c>
      <c r="L230" s="413">
        <v>20000</v>
      </c>
      <c r="M230" s="413">
        <f>L230</f>
        <v>20000</v>
      </c>
      <c r="N230" s="414"/>
      <c r="O230" s="413"/>
      <c r="P230" s="414"/>
      <c r="Q230" s="385">
        <f t="shared" si="76"/>
        <v>20000</v>
      </c>
    </row>
    <row r="231" spans="1:17" s="242" customFormat="1" ht="18.75" customHeight="1" x14ac:dyDescent="0.25">
      <c r="A231" s="700">
        <v>17</v>
      </c>
      <c r="B231" s="337">
        <v>71955000</v>
      </c>
      <c r="C231" s="591" t="s">
        <v>14</v>
      </c>
      <c r="D231" s="572" t="s">
        <v>318</v>
      </c>
      <c r="E231" s="591" t="s">
        <v>319</v>
      </c>
      <c r="F231" s="342">
        <v>1</v>
      </c>
      <c r="G231" s="572" t="s">
        <v>106</v>
      </c>
      <c r="H231" s="359">
        <v>2164.6</v>
      </c>
      <c r="I231" s="342">
        <v>54</v>
      </c>
      <c r="J231" s="579" t="s">
        <v>107</v>
      </c>
      <c r="K231" s="618" t="s">
        <v>2</v>
      </c>
      <c r="L231" s="413">
        <f>L232+L233</f>
        <v>65634</v>
      </c>
      <c r="M231" s="413">
        <f t="shared" ref="M231:P231" si="81">M232+M233</f>
        <v>20000</v>
      </c>
      <c r="N231" s="413">
        <f t="shared" si="81"/>
        <v>0</v>
      </c>
      <c r="O231" s="413">
        <f t="shared" si="81"/>
        <v>43352.299999999996</v>
      </c>
      <c r="P231" s="413">
        <f t="shared" si="81"/>
        <v>2281.7000000000003</v>
      </c>
      <c r="Q231" s="385">
        <f t="shared" si="76"/>
        <v>65634</v>
      </c>
    </row>
    <row r="232" spans="1:17" s="242" customFormat="1" ht="51.75" customHeight="1" x14ac:dyDescent="0.25">
      <c r="A232" s="700"/>
      <c r="B232" s="337">
        <v>71955000</v>
      </c>
      <c r="C232" s="591" t="s">
        <v>14</v>
      </c>
      <c r="D232" s="572"/>
      <c r="E232" s="591"/>
      <c r="F232" s="342"/>
      <c r="G232" s="572"/>
      <c r="H232" s="616"/>
      <c r="I232" s="342"/>
      <c r="J232" s="570" t="s">
        <v>117</v>
      </c>
      <c r="K232" s="618" t="s">
        <v>109</v>
      </c>
      <c r="L232" s="413">
        <v>45634</v>
      </c>
      <c r="M232" s="413"/>
      <c r="N232" s="413"/>
      <c r="O232" s="419">
        <f>L232*0.95</f>
        <v>43352.299999999996</v>
      </c>
      <c r="P232" s="419">
        <f>L232*0.05</f>
        <v>2281.7000000000003</v>
      </c>
      <c r="Q232" s="385">
        <f t="shared" si="76"/>
        <v>45633.999999999993</v>
      </c>
    </row>
    <row r="233" spans="1:17" s="242" customFormat="1" ht="50.25" customHeight="1" x14ac:dyDescent="0.25">
      <c r="A233" s="700"/>
      <c r="B233" s="337">
        <v>71955000</v>
      </c>
      <c r="C233" s="591" t="s">
        <v>14</v>
      </c>
      <c r="D233" s="572"/>
      <c r="E233" s="591"/>
      <c r="F233" s="342"/>
      <c r="G233" s="592"/>
      <c r="H233" s="616"/>
      <c r="I233" s="342"/>
      <c r="J233" s="570" t="s">
        <v>305</v>
      </c>
      <c r="K233" s="617" t="s">
        <v>110</v>
      </c>
      <c r="L233" s="413">
        <v>20000</v>
      </c>
      <c r="M233" s="413">
        <f t="shared" si="68"/>
        <v>20000</v>
      </c>
      <c r="N233" s="414"/>
      <c r="O233" s="413"/>
      <c r="P233" s="414"/>
      <c r="Q233" s="385">
        <f t="shared" si="76"/>
        <v>20000</v>
      </c>
    </row>
    <row r="234" spans="1:17" s="242" customFormat="1" ht="18.75" customHeight="1" x14ac:dyDescent="0.25">
      <c r="A234" s="700">
        <v>18</v>
      </c>
      <c r="B234" s="337">
        <v>71955000</v>
      </c>
      <c r="C234" s="591" t="s">
        <v>14</v>
      </c>
      <c r="D234" s="572" t="s">
        <v>318</v>
      </c>
      <c r="E234" s="591" t="s">
        <v>321</v>
      </c>
      <c r="F234" s="342">
        <v>2</v>
      </c>
      <c r="G234" s="592" t="s">
        <v>106</v>
      </c>
      <c r="H234" s="359">
        <v>2451.1999999999998</v>
      </c>
      <c r="I234" s="342">
        <v>139</v>
      </c>
      <c r="J234" s="579" t="s">
        <v>107</v>
      </c>
      <c r="K234" s="618" t="s">
        <v>2</v>
      </c>
      <c r="L234" s="413">
        <f>L235+L236</f>
        <v>685959</v>
      </c>
      <c r="M234" s="413">
        <f t="shared" ref="M234:P234" si="82">M235+M236</f>
        <v>20000</v>
      </c>
      <c r="N234" s="413">
        <f t="shared" si="82"/>
        <v>0</v>
      </c>
      <c r="O234" s="413">
        <f t="shared" si="82"/>
        <v>632661.04999999993</v>
      </c>
      <c r="P234" s="413">
        <f t="shared" si="82"/>
        <v>33297.950000000004</v>
      </c>
      <c r="Q234" s="385">
        <f t="shared" si="76"/>
        <v>685958.99999999988</v>
      </c>
    </row>
    <row r="235" spans="1:17" s="242" customFormat="1" ht="51.75" customHeight="1" x14ac:dyDescent="0.25">
      <c r="A235" s="700"/>
      <c r="B235" s="337">
        <v>71955000</v>
      </c>
      <c r="C235" s="591" t="s">
        <v>14</v>
      </c>
      <c r="D235" s="572"/>
      <c r="E235" s="591"/>
      <c r="F235" s="342"/>
      <c r="G235" s="592"/>
      <c r="H235" s="616"/>
      <c r="I235" s="342"/>
      <c r="J235" s="570" t="s">
        <v>117</v>
      </c>
      <c r="K235" s="617" t="s">
        <v>109</v>
      </c>
      <c r="L235" s="413">
        <v>665959</v>
      </c>
      <c r="M235" s="413"/>
      <c r="N235" s="413"/>
      <c r="O235" s="419">
        <f>L235*0.95</f>
        <v>632661.04999999993</v>
      </c>
      <c r="P235" s="419">
        <f>L235*0.05</f>
        <v>33297.950000000004</v>
      </c>
      <c r="Q235" s="385">
        <f t="shared" si="76"/>
        <v>665958.99999999988</v>
      </c>
    </row>
    <row r="236" spans="1:17" s="242" customFormat="1" ht="50.25" customHeight="1" x14ac:dyDescent="0.25">
      <c r="A236" s="700"/>
      <c r="B236" s="337">
        <v>71955000</v>
      </c>
      <c r="C236" s="591" t="s">
        <v>14</v>
      </c>
      <c r="D236" s="572"/>
      <c r="E236" s="591"/>
      <c r="F236" s="342"/>
      <c r="G236" s="592"/>
      <c r="H236" s="616"/>
      <c r="I236" s="342"/>
      <c r="J236" s="570" t="s">
        <v>305</v>
      </c>
      <c r="K236" s="542" t="s">
        <v>110</v>
      </c>
      <c r="L236" s="413">
        <v>20000</v>
      </c>
      <c r="M236" s="413">
        <f t="shared" si="68"/>
        <v>20000</v>
      </c>
      <c r="N236" s="414"/>
      <c r="O236" s="413"/>
      <c r="P236" s="414"/>
      <c r="Q236" s="385">
        <f t="shared" si="76"/>
        <v>20000</v>
      </c>
    </row>
    <row r="237" spans="1:17" s="242" customFormat="1" ht="18.75" customHeight="1" x14ac:dyDescent="0.25">
      <c r="A237" s="700">
        <v>19</v>
      </c>
      <c r="B237" s="337">
        <v>71955000</v>
      </c>
      <c r="C237" s="591" t="s">
        <v>14</v>
      </c>
      <c r="D237" s="572" t="s">
        <v>318</v>
      </c>
      <c r="E237" s="591" t="s">
        <v>319</v>
      </c>
      <c r="F237" s="342">
        <v>46</v>
      </c>
      <c r="G237" s="572" t="s">
        <v>106</v>
      </c>
      <c r="H237" s="359">
        <v>1360.6</v>
      </c>
      <c r="I237" s="342">
        <v>69</v>
      </c>
      <c r="J237" s="579" t="s">
        <v>107</v>
      </c>
      <c r="K237" s="618" t="s">
        <v>2</v>
      </c>
      <c r="L237" s="413">
        <f>L238+L239</f>
        <v>147880</v>
      </c>
      <c r="M237" s="413">
        <f t="shared" ref="M237:P237" si="83">M238+M239</f>
        <v>20000</v>
      </c>
      <c r="N237" s="413">
        <f t="shared" si="83"/>
        <v>0</v>
      </c>
      <c r="O237" s="413">
        <f t="shared" si="83"/>
        <v>121486</v>
      </c>
      <c r="P237" s="413">
        <f t="shared" si="83"/>
        <v>6394</v>
      </c>
      <c r="Q237" s="385">
        <f t="shared" si="76"/>
        <v>147880</v>
      </c>
    </row>
    <row r="238" spans="1:17" s="242" customFormat="1" ht="51.75" customHeight="1" x14ac:dyDescent="0.25">
      <c r="A238" s="700"/>
      <c r="B238" s="337">
        <v>71955000</v>
      </c>
      <c r="C238" s="591" t="s">
        <v>14</v>
      </c>
      <c r="D238" s="572"/>
      <c r="E238" s="591"/>
      <c r="F238" s="342"/>
      <c r="G238" s="572"/>
      <c r="H238" s="616"/>
      <c r="I238" s="342"/>
      <c r="J238" s="570" t="s">
        <v>117</v>
      </c>
      <c r="K238" s="618" t="s">
        <v>109</v>
      </c>
      <c r="L238" s="413">
        <v>127880</v>
      </c>
      <c r="M238" s="413"/>
      <c r="N238" s="413"/>
      <c r="O238" s="419">
        <f>L238*0.95</f>
        <v>121486</v>
      </c>
      <c r="P238" s="419">
        <f>L238*0.05</f>
        <v>6394</v>
      </c>
      <c r="Q238" s="385">
        <f t="shared" si="76"/>
        <v>127880</v>
      </c>
    </row>
    <row r="239" spans="1:17" s="242" customFormat="1" ht="50.25" customHeight="1" x14ac:dyDescent="0.25">
      <c r="A239" s="700"/>
      <c r="B239" s="337">
        <v>71955000</v>
      </c>
      <c r="C239" s="591" t="s">
        <v>14</v>
      </c>
      <c r="D239" s="572"/>
      <c r="E239" s="591"/>
      <c r="F239" s="342"/>
      <c r="G239" s="592"/>
      <c r="H239" s="616"/>
      <c r="I239" s="342"/>
      <c r="J239" s="570" t="s">
        <v>305</v>
      </c>
      <c r="K239" s="617" t="s">
        <v>110</v>
      </c>
      <c r="L239" s="413">
        <v>20000</v>
      </c>
      <c r="M239" s="413">
        <f t="shared" ref="M239" si="84">L239</f>
        <v>20000</v>
      </c>
      <c r="N239" s="414"/>
      <c r="O239" s="413"/>
      <c r="P239" s="414"/>
      <c r="Q239" s="385">
        <f t="shared" si="76"/>
        <v>20000</v>
      </c>
    </row>
    <row r="240" spans="1:17" s="196" customFormat="1" ht="18.75" customHeight="1" x14ac:dyDescent="0.25">
      <c r="A240" s="654" t="s">
        <v>61</v>
      </c>
      <c r="B240" s="655"/>
      <c r="C240" s="655"/>
      <c r="D240" s="655"/>
      <c r="E240" s="656"/>
      <c r="F240" s="342">
        <v>74</v>
      </c>
      <c r="G240" s="579" t="s">
        <v>2</v>
      </c>
      <c r="H240" s="359">
        <f>H242+H245+H249+H252+H255+H258+H261+H265+H268+H271+H274+H277+H281+H284+H287+H290+H293+H296+H299+H302+H306+H310+H313+H316+H320+H324+H327+H330+H333+H336+H340+H344+H348+H351+H354+H358+H362+H365+H370+H373+H376+H379+H382+H385+H388+H391+H394+H397+H400+H403+H406+H409+H412+H415+H418+H421+H424+H427+H430+H433+H436+H439+H442+H445+H448+H451+H454+H457+H460+H463+H466+H469+H472+H475</f>
        <v>442553.6399999999</v>
      </c>
      <c r="I240" s="359">
        <f>I242+I245+I249+I252+I255+I258+I261+I265+I268+I271+I274+I277+I281+I284+I287+I290+I293+I296+I299+I302+I306+I310+I313+I316+I320+I324+I327+I330+I333+I336+I340+I344+I348+I351+I354+I358+I362+I365+I370+I373+I376+I379+I382+I385+I388+I391+I394+I397+I400+I403+I406+I409+I412+I415+I418+I421+I424+I427+I430+I433+I436+I439+I442+I445+I448+I451+I454+I457+I460+I463+I466+I469+I472+I475</f>
        <v>19100</v>
      </c>
      <c r="J240" s="579" t="s">
        <v>2</v>
      </c>
      <c r="K240" s="343" t="s">
        <v>2</v>
      </c>
      <c r="L240" s="415">
        <f t="shared" ref="L240:P240" si="85">L242+L245+L249+L252+L255+L258+L261+L265+L268+L271+L274+L277+L281+L284+L287+L290+L293+L296+L299+L302+L306+L310+L313+L316+L320+L324+L327+L330+L333+L336+L340+L344+L348+L351+L354+L358+L362+L365+L370+L373+L376+L379+L382+L385+L388+L391+L394+L397+L400+L403+L406+L409+L412+L415+L418+L421+L424+L427+L430+L433+L436+L439+L442+L445+L448+L451+L454+L457+L460+L463+L466+L469+L472+L475</f>
        <v>278353412.45379996</v>
      </c>
      <c r="M240" s="415">
        <f t="shared" si="85"/>
        <v>269853412.45379996</v>
      </c>
      <c r="N240" s="415">
        <f t="shared" si="85"/>
        <v>0</v>
      </c>
      <c r="O240" s="415">
        <f>O242+O245+O249+O252+O255+O258+O261+O265+O268+O271+O274+O277+O281+O284+O287+O290+O293+O296+O299+O302+O306+O310+O313+O316+O320+O324+O327+O330+O333+O336+O340+O344+O348+O351+O354+O358+O362+O365+O370+O373+O376+O379+O382+O385+O388+O391+O394+O397+O400+O403+O406+O409+O412+O415+O418+O421+O424+O427+O430+O433+O436+O439+O442+O445+O448+O451+O454+O457+O460+O463+O466+O469+O472+O475+O241</f>
        <v>8075000</v>
      </c>
      <c r="P240" s="415">
        <f t="shared" si="85"/>
        <v>425000</v>
      </c>
      <c r="Q240" s="385">
        <f t="shared" si="76"/>
        <v>278353412.45379996</v>
      </c>
    </row>
    <row r="241" spans="1:17" s="196" customFormat="1" ht="18.75" customHeight="1" x14ac:dyDescent="0.25">
      <c r="A241" s="654" t="s">
        <v>462</v>
      </c>
      <c r="B241" s="655"/>
      <c r="C241" s="655"/>
      <c r="D241" s="655"/>
      <c r="E241" s="655"/>
      <c r="F241" s="655"/>
      <c r="G241" s="655"/>
      <c r="H241" s="655"/>
      <c r="I241" s="656"/>
      <c r="J241" s="579" t="s">
        <v>2</v>
      </c>
      <c r="K241" s="343" t="s">
        <v>2</v>
      </c>
      <c r="L241" s="419"/>
      <c r="M241" s="419"/>
      <c r="N241" s="419"/>
      <c r="O241" s="414">
        <v>0</v>
      </c>
      <c r="P241" s="419"/>
      <c r="Q241" s="385">
        <f t="shared" si="76"/>
        <v>0</v>
      </c>
    </row>
    <row r="242" spans="1:17" s="196" customFormat="1" ht="18.75" customHeight="1" x14ac:dyDescent="0.25">
      <c r="A242" s="660">
        <v>1</v>
      </c>
      <c r="B242" s="579">
        <v>71956000</v>
      </c>
      <c r="C242" s="570" t="s">
        <v>13</v>
      </c>
      <c r="D242" s="570" t="s">
        <v>13</v>
      </c>
      <c r="E242" s="590" t="s">
        <v>322</v>
      </c>
      <c r="F242" s="360" t="s">
        <v>323</v>
      </c>
      <c r="G242" s="579" t="s">
        <v>106</v>
      </c>
      <c r="H242" s="359">
        <v>7241.2</v>
      </c>
      <c r="I242" s="342">
        <v>359</v>
      </c>
      <c r="J242" s="570" t="s">
        <v>107</v>
      </c>
      <c r="K242" s="343" t="s">
        <v>2</v>
      </c>
      <c r="L242" s="415">
        <f>L243+L244</f>
        <v>10892567.09</v>
      </c>
      <c r="M242" s="415">
        <f t="shared" ref="M242:P242" si="86">M243+M244</f>
        <v>10892567.09</v>
      </c>
      <c r="N242" s="415">
        <f t="shared" si="86"/>
        <v>0</v>
      </c>
      <c r="O242" s="415">
        <f t="shared" si="86"/>
        <v>0</v>
      </c>
      <c r="P242" s="415">
        <f t="shared" si="86"/>
        <v>0</v>
      </c>
      <c r="Q242" s="385">
        <f t="shared" si="76"/>
        <v>10892567.09</v>
      </c>
    </row>
    <row r="243" spans="1:17" s="196" customFormat="1" ht="47.25" customHeight="1" x14ac:dyDescent="0.25">
      <c r="A243" s="661"/>
      <c r="B243" s="579">
        <v>71956000</v>
      </c>
      <c r="C243" s="570" t="s">
        <v>13</v>
      </c>
      <c r="D243" s="570"/>
      <c r="E243" s="590"/>
      <c r="F243" s="360"/>
      <c r="G243" s="579"/>
      <c r="H243" s="415"/>
      <c r="I243" s="342"/>
      <c r="J243" s="416" t="s">
        <v>393</v>
      </c>
      <c r="K243" s="465" t="s">
        <v>278</v>
      </c>
      <c r="L243" s="415">
        <v>10664350</v>
      </c>
      <c r="M243" s="415">
        <v>10664350</v>
      </c>
      <c r="N243" s="415"/>
      <c r="O243" s="415"/>
      <c r="P243" s="415"/>
      <c r="Q243" s="385">
        <f t="shared" si="76"/>
        <v>10664350</v>
      </c>
    </row>
    <row r="244" spans="1:17" s="196" customFormat="1" ht="18.75" customHeight="1" x14ac:dyDescent="0.25">
      <c r="A244" s="662"/>
      <c r="B244" s="579">
        <v>71956000</v>
      </c>
      <c r="C244" s="570" t="s">
        <v>13</v>
      </c>
      <c r="D244" s="570"/>
      <c r="E244" s="590"/>
      <c r="F244" s="359"/>
      <c r="G244" s="579"/>
      <c r="H244" s="415"/>
      <c r="I244" s="342"/>
      <c r="J244" s="570" t="s">
        <v>207</v>
      </c>
      <c r="K244" s="343">
        <v>21</v>
      </c>
      <c r="L244" s="415">
        <v>228217.09</v>
      </c>
      <c r="M244" s="415">
        <v>228217.09</v>
      </c>
      <c r="N244" s="362"/>
      <c r="O244" s="362"/>
      <c r="P244" s="419"/>
      <c r="Q244" s="385">
        <f t="shared" si="76"/>
        <v>228217.09</v>
      </c>
    </row>
    <row r="245" spans="1:17" s="196" customFormat="1" ht="18.75" customHeight="1" x14ac:dyDescent="0.25">
      <c r="A245" s="660">
        <v>2</v>
      </c>
      <c r="B245" s="579">
        <v>71956000</v>
      </c>
      <c r="C245" s="570" t="s">
        <v>13</v>
      </c>
      <c r="D245" s="570" t="s">
        <v>13</v>
      </c>
      <c r="E245" s="590" t="s">
        <v>322</v>
      </c>
      <c r="F245" s="360" t="s">
        <v>324</v>
      </c>
      <c r="G245" s="579" t="s">
        <v>106</v>
      </c>
      <c r="H245" s="359">
        <v>4633.1000000000004</v>
      </c>
      <c r="I245" s="342">
        <v>220</v>
      </c>
      <c r="J245" s="570" t="s">
        <v>107</v>
      </c>
      <c r="K245" s="343" t="s">
        <v>2</v>
      </c>
      <c r="L245" s="415">
        <f>L246+L247+L248</f>
        <v>5981836.8700000001</v>
      </c>
      <c r="M245" s="415">
        <f t="shared" ref="M245:P245" si="87">M246+M247+M248</f>
        <v>5981836.8700000001</v>
      </c>
      <c r="N245" s="415">
        <f t="shared" si="87"/>
        <v>0</v>
      </c>
      <c r="O245" s="415">
        <f t="shared" si="87"/>
        <v>0</v>
      </c>
      <c r="P245" s="415">
        <f t="shared" si="87"/>
        <v>0</v>
      </c>
      <c r="Q245" s="385">
        <f t="shared" si="76"/>
        <v>5981836.8700000001</v>
      </c>
    </row>
    <row r="246" spans="1:17" s="196" customFormat="1" ht="18.75" customHeight="1" x14ac:dyDescent="0.25">
      <c r="A246" s="661"/>
      <c r="B246" s="579">
        <v>71956000</v>
      </c>
      <c r="C246" s="570" t="s">
        <v>13</v>
      </c>
      <c r="D246" s="570"/>
      <c r="E246" s="590"/>
      <c r="F246" s="360"/>
      <c r="G246" s="579"/>
      <c r="H246" s="415"/>
      <c r="I246" s="342"/>
      <c r="J246" s="570" t="s">
        <v>208</v>
      </c>
      <c r="K246" s="468" t="s">
        <v>209</v>
      </c>
      <c r="L246" s="415">
        <v>2270679</v>
      </c>
      <c r="M246" s="415">
        <v>2270679</v>
      </c>
      <c r="N246" s="415"/>
      <c r="O246" s="415"/>
      <c r="P246" s="415"/>
      <c r="Q246" s="385">
        <f t="shared" si="76"/>
        <v>2270679</v>
      </c>
    </row>
    <row r="247" spans="1:17" s="196" customFormat="1" ht="18.75" customHeight="1" x14ac:dyDescent="0.25">
      <c r="A247" s="661"/>
      <c r="B247" s="579">
        <v>71956000</v>
      </c>
      <c r="C247" s="570" t="s">
        <v>13</v>
      </c>
      <c r="D247" s="570"/>
      <c r="E247" s="590"/>
      <c r="F247" s="360"/>
      <c r="G247" s="579"/>
      <c r="H247" s="415"/>
      <c r="I247" s="342"/>
      <c r="J247" s="557" t="s">
        <v>205</v>
      </c>
      <c r="K247" s="465" t="s">
        <v>206</v>
      </c>
      <c r="L247" s="415">
        <v>3583204</v>
      </c>
      <c r="M247" s="415">
        <v>3583204</v>
      </c>
      <c r="N247" s="415"/>
      <c r="O247" s="415"/>
      <c r="P247" s="415"/>
      <c r="Q247" s="385">
        <f t="shared" si="76"/>
        <v>3583204</v>
      </c>
    </row>
    <row r="248" spans="1:17" s="196" customFormat="1" ht="18.75" customHeight="1" x14ac:dyDescent="0.25">
      <c r="A248" s="662"/>
      <c r="B248" s="579">
        <v>71956000</v>
      </c>
      <c r="C248" s="570" t="s">
        <v>13</v>
      </c>
      <c r="D248" s="570"/>
      <c r="E248" s="590"/>
      <c r="F248" s="359"/>
      <c r="G248" s="579"/>
      <c r="H248" s="415"/>
      <c r="I248" s="342"/>
      <c r="J248" s="570" t="s">
        <v>207</v>
      </c>
      <c r="K248" s="343">
        <v>21</v>
      </c>
      <c r="L248" s="362">
        <v>127953.87</v>
      </c>
      <c r="M248" s="362">
        <v>127953.87</v>
      </c>
      <c r="N248" s="362"/>
      <c r="O248" s="362"/>
      <c r="P248" s="419"/>
      <c r="Q248" s="385">
        <f t="shared" si="76"/>
        <v>127953.87</v>
      </c>
    </row>
    <row r="249" spans="1:17" s="196" customFormat="1" ht="18.75" customHeight="1" x14ac:dyDescent="0.25">
      <c r="A249" s="660">
        <v>3</v>
      </c>
      <c r="B249" s="579">
        <v>71956000</v>
      </c>
      <c r="C249" s="570" t="s">
        <v>13</v>
      </c>
      <c r="D249" s="570" t="s">
        <v>13</v>
      </c>
      <c r="E249" s="590" t="s">
        <v>322</v>
      </c>
      <c r="F249" s="360" t="s">
        <v>325</v>
      </c>
      <c r="G249" s="579" t="s">
        <v>106</v>
      </c>
      <c r="H249" s="359">
        <v>5883.8</v>
      </c>
      <c r="I249" s="342">
        <v>209</v>
      </c>
      <c r="J249" s="570" t="s">
        <v>107</v>
      </c>
      <c r="K249" s="363" t="s">
        <v>2</v>
      </c>
      <c r="L249" s="415">
        <f>L250+L251</f>
        <v>2885761.42</v>
      </c>
      <c r="M249" s="415">
        <f t="shared" ref="M249:P249" si="88">M250+M251</f>
        <v>2885761.42</v>
      </c>
      <c r="N249" s="415">
        <f t="shared" si="88"/>
        <v>0</v>
      </c>
      <c r="O249" s="415">
        <f t="shared" si="88"/>
        <v>0</v>
      </c>
      <c r="P249" s="415">
        <f t="shared" si="88"/>
        <v>0</v>
      </c>
      <c r="Q249" s="385">
        <f t="shared" si="76"/>
        <v>2885761.42</v>
      </c>
    </row>
    <row r="250" spans="1:17" s="196" customFormat="1" ht="18.75" customHeight="1" x14ac:dyDescent="0.25">
      <c r="A250" s="661"/>
      <c r="B250" s="579">
        <v>71956000</v>
      </c>
      <c r="C250" s="570" t="s">
        <v>13</v>
      </c>
      <c r="D250" s="570"/>
      <c r="E250" s="590"/>
      <c r="F250" s="360"/>
      <c r="G250" s="579"/>
      <c r="H250" s="415"/>
      <c r="I250" s="342"/>
      <c r="J250" s="570" t="s">
        <v>208</v>
      </c>
      <c r="K250" s="468" t="s">
        <v>209</v>
      </c>
      <c r="L250" s="415">
        <v>2825300</v>
      </c>
      <c r="M250" s="415">
        <v>2825300</v>
      </c>
      <c r="N250" s="415"/>
      <c r="O250" s="415"/>
      <c r="P250" s="415"/>
      <c r="Q250" s="385">
        <f t="shared" si="76"/>
        <v>2825300</v>
      </c>
    </row>
    <row r="251" spans="1:17" s="196" customFormat="1" ht="18.75" customHeight="1" x14ac:dyDescent="0.25">
      <c r="A251" s="662"/>
      <c r="B251" s="579">
        <v>71956000</v>
      </c>
      <c r="C251" s="570" t="s">
        <v>13</v>
      </c>
      <c r="D251" s="570"/>
      <c r="E251" s="590"/>
      <c r="F251" s="359"/>
      <c r="G251" s="579"/>
      <c r="H251" s="415"/>
      <c r="I251" s="342"/>
      <c r="J251" s="570" t="s">
        <v>207</v>
      </c>
      <c r="K251" s="343">
        <v>21</v>
      </c>
      <c r="L251" s="362">
        <v>60461.42</v>
      </c>
      <c r="M251" s="362">
        <v>60461.42</v>
      </c>
      <c r="N251" s="362"/>
      <c r="O251" s="362"/>
      <c r="P251" s="419"/>
      <c r="Q251" s="385">
        <f t="shared" si="76"/>
        <v>60461.42</v>
      </c>
    </row>
    <row r="252" spans="1:17" s="196" customFormat="1" ht="18.75" customHeight="1" x14ac:dyDescent="0.25">
      <c r="A252" s="660">
        <v>4</v>
      </c>
      <c r="B252" s="579">
        <v>71956000</v>
      </c>
      <c r="C252" s="570" t="s">
        <v>13</v>
      </c>
      <c r="D252" s="570" t="s">
        <v>13</v>
      </c>
      <c r="E252" s="590" t="s">
        <v>322</v>
      </c>
      <c r="F252" s="360" t="s">
        <v>326</v>
      </c>
      <c r="G252" s="579" t="s">
        <v>106</v>
      </c>
      <c r="H252" s="359">
        <v>5910.8</v>
      </c>
      <c r="I252" s="342">
        <v>226</v>
      </c>
      <c r="J252" s="570" t="s">
        <v>107</v>
      </c>
      <c r="K252" s="343" t="s">
        <v>2</v>
      </c>
      <c r="L252" s="415">
        <f>L253+L254</f>
        <v>2944470.4706000001</v>
      </c>
      <c r="M252" s="415">
        <f t="shared" ref="M252:P252" si="89">M253+M254</f>
        <v>2944470.4706000001</v>
      </c>
      <c r="N252" s="415">
        <f t="shared" si="89"/>
        <v>0</v>
      </c>
      <c r="O252" s="415">
        <f t="shared" si="89"/>
        <v>0</v>
      </c>
      <c r="P252" s="415">
        <f t="shared" si="89"/>
        <v>0</v>
      </c>
      <c r="Q252" s="385">
        <f t="shared" si="76"/>
        <v>2944470.4706000001</v>
      </c>
    </row>
    <row r="253" spans="1:17" s="196" customFormat="1" ht="18.75" customHeight="1" x14ac:dyDescent="0.25">
      <c r="A253" s="661"/>
      <c r="B253" s="579">
        <v>71956000</v>
      </c>
      <c r="C253" s="570" t="s">
        <v>13</v>
      </c>
      <c r="D253" s="570"/>
      <c r="E253" s="590"/>
      <c r="F253" s="360"/>
      <c r="G253" s="579"/>
      <c r="H253" s="415"/>
      <c r="I253" s="342"/>
      <c r="J253" s="570" t="s">
        <v>208</v>
      </c>
      <c r="K253" s="468" t="s">
        <v>209</v>
      </c>
      <c r="L253" s="415">
        <v>2882779</v>
      </c>
      <c r="M253" s="415">
        <v>2882779</v>
      </c>
      <c r="N253" s="415"/>
      <c r="O253" s="415"/>
      <c r="P253" s="415"/>
      <c r="Q253" s="385">
        <f t="shared" si="76"/>
        <v>2882779</v>
      </c>
    </row>
    <row r="254" spans="1:17" s="196" customFormat="1" ht="18.75" customHeight="1" x14ac:dyDescent="0.25">
      <c r="A254" s="662"/>
      <c r="B254" s="579">
        <v>71956000</v>
      </c>
      <c r="C254" s="570" t="s">
        <v>13</v>
      </c>
      <c r="D254" s="570"/>
      <c r="E254" s="590"/>
      <c r="F254" s="359"/>
      <c r="G254" s="579"/>
      <c r="H254" s="415"/>
      <c r="I254" s="342"/>
      <c r="J254" s="570" t="s">
        <v>207</v>
      </c>
      <c r="K254" s="343">
        <v>21</v>
      </c>
      <c r="L254" s="362">
        <f>L253*2.14%</f>
        <v>61691.470600000008</v>
      </c>
      <c r="M254" s="362">
        <f>M253*2.14%</f>
        <v>61691.470600000008</v>
      </c>
      <c r="N254" s="385"/>
      <c r="O254" s="362"/>
      <c r="P254" s="419"/>
      <c r="Q254" s="385">
        <f t="shared" si="76"/>
        <v>61691.470600000008</v>
      </c>
    </row>
    <row r="255" spans="1:17" s="196" customFormat="1" ht="18.75" customHeight="1" x14ac:dyDescent="0.25">
      <c r="A255" s="660">
        <v>5</v>
      </c>
      <c r="B255" s="579">
        <v>71956000</v>
      </c>
      <c r="C255" s="570" t="s">
        <v>13</v>
      </c>
      <c r="D255" s="570" t="s">
        <v>13</v>
      </c>
      <c r="E255" s="590" t="s">
        <v>327</v>
      </c>
      <c r="F255" s="360" t="s">
        <v>328</v>
      </c>
      <c r="G255" s="579" t="s">
        <v>106</v>
      </c>
      <c r="H255" s="359">
        <v>12513.5</v>
      </c>
      <c r="I255" s="342">
        <v>567</v>
      </c>
      <c r="J255" s="416" t="s">
        <v>107</v>
      </c>
      <c r="K255" s="360" t="s">
        <v>2</v>
      </c>
      <c r="L255" s="415">
        <f>L256+L257</f>
        <v>11035484.442199999</v>
      </c>
      <c r="M255" s="415">
        <f t="shared" ref="M255:P255" si="90">M256+M257</f>
        <v>11035484.442199999</v>
      </c>
      <c r="N255" s="415">
        <f t="shared" si="90"/>
        <v>0</v>
      </c>
      <c r="O255" s="415">
        <f t="shared" si="90"/>
        <v>0</v>
      </c>
      <c r="P255" s="415">
        <f t="shared" si="90"/>
        <v>0</v>
      </c>
      <c r="Q255" s="385">
        <f t="shared" si="76"/>
        <v>11035484.442199999</v>
      </c>
    </row>
    <row r="256" spans="1:17" s="196" customFormat="1" ht="18.75" customHeight="1" x14ac:dyDescent="0.25">
      <c r="A256" s="661"/>
      <c r="B256" s="579">
        <v>71956000</v>
      </c>
      <c r="C256" s="570" t="s">
        <v>13</v>
      </c>
      <c r="D256" s="570"/>
      <c r="E256" s="590"/>
      <c r="F256" s="360"/>
      <c r="G256" s="579"/>
      <c r="H256" s="415"/>
      <c r="I256" s="342"/>
      <c r="J256" s="557" t="s">
        <v>205</v>
      </c>
      <c r="K256" s="465" t="s">
        <v>206</v>
      </c>
      <c r="L256" s="415">
        <v>10804273</v>
      </c>
      <c r="M256" s="415">
        <v>10804273</v>
      </c>
      <c r="N256" s="415"/>
      <c r="O256" s="415"/>
      <c r="P256" s="415"/>
      <c r="Q256" s="385">
        <f t="shared" si="76"/>
        <v>10804273</v>
      </c>
    </row>
    <row r="257" spans="1:17" s="196" customFormat="1" ht="18.75" customHeight="1" x14ac:dyDescent="0.25">
      <c r="A257" s="662"/>
      <c r="B257" s="579">
        <v>71956000</v>
      </c>
      <c r="C257" s="570" t="s">
        <v>13</v>
      </c>
      <c r="D257" s="570"/>
      <c r="E257" s="590"/>
      <c r="F257" s="359"/>
      <c r="G257" s="579"/>
      <c r="H257" s="415"/>
      <c r="I257" s="342"/>
      <c r="J257" s="570" t="s">
        <v>207</v>
      </c>
      <c r="K257" s="343">
        <v>21</v>
      </c>
      <c r="L257" s="362">
        <f>L256*2.14%</f>
        <v>231211.44220000002</v>
      </c>
      <c r="M257" s="362">
        <f>M256*2.14%</f>
        <v>231211.44220000002</v>
      </c>
      <c r="N257" s="362"/>
      <c r="O257" s="362"/>
      <c r="P257" s="419"/>
      <c r="Q257" s="385">
        <f t="shared" si="76"/>
        <v>231211.44220000002</v>
      </c>
    </row>
    <row r="258" spans="1:17" s="253" customFormat="1" ht="18.75" customHeight="1" x14ac:dyDescent="0.25">
      <c r="A258" s="660">
        <v>6</v>
      </c>
      <c r="B258" s="579">
        <v>71956000</v>
      </c>
      <c r="C258" s="570" t="s">
        <v>13</v>
      </c>
      <c r="D258" s="570" t="s">
        <v>13</v>
      </c>
      <c r="E258" s="590" t="s">
        <v>327</v>
      </c>
      <c r="F258" s="360" t="s">
        <v>324</v>
      </c>
      <c r="G258" s="579" t="s">
        <v>106</v>
      </c>
      <c r="H258" s="359">
        <v>15353.7</v>
      </c>
      <c r="I258" s="342">
        <v>705</v>
      </c>
      <c r="J258" s="570" t="s">
        <v>107</v>
      </c>
      <c r="K258" s="343" t="s">
        <v>2</v>
      </c>
      <c r="L258" s="415">
        <f>L259+L260</f>
        <v>21785136.222800002</v>
      </c>
      <c r="M258" s="415">
        <f t="shared" ref="M258:P258" si="91">M259+M260</f>
        <v>21785136.222800002</v>
      </c>
      <c r="N258" s="415">
        <f t="shared" si="91"/>
        <v>0</v>
      </c>
      <c r="O258" s="415">
        <f t="shared" si="91"/>
        <v>0</v>
      </c>
      <c r="P258" s="415">
        <f t="shared" si="91"/>
        <v>0</v>
      </c>
      <c r="Q258" s="385">
        <f t="shared" si="76"/>
        <v>21785136.222800002</v>
      </c>
    </row>
    <row r="259" spans="1:17" s="196" customFormat="1" ht="47.25" customHeight="1" x14ac:dyDescent="0.25">
      <c r="A259" s="661"/>
      <c r="B259" s="579">
        <v>71956000</v>
      </c>
      <c r="C259" s="570" t="s">
        <v>13</v>
      </c>
      <c r="D259" s="570"/>
      <c r="E259" s="590"/>
      <c r="F259" s="360"/>
      <c r="G259" s="579"/>
      <c r="H259" s="415"/>
      <c r="I259" s="342"/>
      <c r="J259" s="416" t="s">
        <v>393</v>
      </c>
      <c r="K259" s="465" t="s">
        <v>278</v>
      </c>
      <c r="L259" s="415">
        <v>21328702</v>
      </c>
      <c r="M259" s="415">
        <v>21328702</v>
      </c>
      <c r="N259" s="415"/>
      <c r="O259" s="415"/>
      <c r="P259" s="415"/>
      <c r="Q259" s="385">
        <f t="shared" si="76"/>
        <v>21328702</v>
      </c>
    </row>
    <row r="260" spans="1:17" s="253" customFormat="1" ht="18.75" customHeight="1" x14ac:dyDescent="0.25">
      <c r="A260" s="662"/>
      <c r="B260" s="579">
        <v>71956000</v>
      </c>
      <c r="C260" s="570" t="s">
        <v>13</v>
      </c>
      <c r="D260" s="570"/>
      <c r="E260" s="590"/>
      <c r="F260" s="359"/>
      <c r="G260" s="579"/>
      <c r="H260" s="415"/>
      <c r="I260" s="342"/>
      <c r="J260" s="570" t="s">
        <v>207</v>
      </c>
      <c r="K260" s="343">
        <v>21</v>
      </c>
      <c r="L260" s="362">
        <f>L259*2.14%</f>
        <v>456434.22280000005</v>
      </c>
      <c r="M260" s="362">
        <f>M259*2.14%</f>
        <v>456434.22280000005</v>
      </c>
      <c r="N260" s="385"/>
      <c r="O260" s="362"/>
      <c r="P260" s="419"/>
      <c r="Q260" s="385">
        <f t="shared" si="76"/>
        <v>456434.22280000005</v>
      </c>
    </row>
    <row r="261" spans="1:17" s="253" customFormat="1" ht="18.75" customHeight="1" x14ac:dyDescent="0.25">
      <c r="A261" s="660">
        <v>7</v>
      </c>
      <c r="B261" s="579">
        <v>71956000</v>
      </c>
      <c r="C261" s="570" t="s">
        <v>13</v>
      </c>
      <c r="D261" s="570" t="s">
        <v>13</v>
      </c>
      <c r="E261" s="590" t="s">
        <v>329</v>
      </c>
      <c r="F261" s="360" t="s">
        <v>330</v>
      </c>
      <c r="G261" s="579" t="s">
        <v>106</v>
      </c>
      <c r="H261" s="359">
        <v>8554.4</v>
      </c>
      <c r="I261" s="342">
        <v>432</v>
      </c>
      <c r="J261" s="416" t="s">
        <v>107</v>
      </c>
      <c r="K261" s="360" t="s">
        <v>2</v>
      </c>
      <c r="L261" s="415">
        <f>L262+L263+L264</f>
        <v>13818616.6116</v>
      </c>
      <c r="M261" s="415">
        <f t="shared" ref="M261:P261" si="92">M262+M263+M264</f>
        <v>13818616.6116</v>
      </c>
      <c r="N261" s="415">
        <f t="shared" si="92"/>
        <v>0</v>
      </c>
      <c r="O261" s="415">
        <f t="shared" si="92"/>
        <v>0</v>
      </c>
      <c r="P261" s="415">
        <f t="shared" si="92"/>
        <v>0</v>
      </c>
      <c r="Q261" s="385">
        <f t="shared" si="76"/>
        <v>13818616.6116</v>
      </c>
    </row>
    <row r="262" spans="1:17" s="196" customFormat="1" ht="18.75" customHeight="1" x14ac:dyDescent="0.25">
      <c r="A262" s="661"/>
      <c r="B262" s="579">
        <v>71956000</v>
      </c>
      <c r="C262" s="570" t="s">
        <v>13</v>
      </c>
      <c r="D262" s="570"/>
      <c r="E262" s="590"/>
      <c r="F262" s="360"/>
      <c r="G262" s="579"/>
      <c r="H262" s="415"/>
      <c r="I262" s="342"/>
      <c r="J262" s="570" t="s">
        <v>208</v>
      </c>
      <c r="K262" s="468" t="s">
        <v>209</v>
      </c>
      <c r="L262" s="415">
        <v>5247838</v>
      </c>
      <c r="M262" s="415">
        <v>5247838</v>
      </c>
      <c r="N262" s="415"/>
      <c r="O262" s="415"/>
      <c r="P262" s="415"/>
      <c r="Q262" s="385">
        <f t="shared" si="76"/>
        <v>5247838</v>
      </c>
    </row>
    <row r="263" spans="1:17" s="196" customFormat="1" ht="18.75" customHeight="1" x14ac:dyDescent="0.25">
      <c r="A263" s="661"/>
      <c r="B263" s="579">
        <v>71956000</v>
      </c>
      <c r="C263" s="570" t="s">
        <v>13</v>
      </c>
      <c r="D263" s="570"/>
      <c r="E263" s="590"/>
      <c r="F263" s="360"/>
      <c r="G263" s="579"/>
      <c r="H263" s="415"/>
      <c r="I263" s="342"/>
      <c r="J263" s="557" t="s">
        <v>205</v>
      </c>
      <c r="K263" s="465" t="s">
        <v>206</v>
      </c>
      <c r="L263" s="415">
        <v>8281256</v>
      </c>
      <c r="M263" s="415">
        <v>8281256</v>
      </c>
      <c r="N263" s="415"/>
      <c r="O263" s="415"/>
      <c r="P263" s="415"/>
      <c r="Q263" s="385">
        <f t="shared" si="76"/>
        <v>8281256</v>
      </c>
    </row>
    <row r="264" spans="1:17" s="196" customFormat="1" ht="18.75" customHeight="1" x14ac:dyDescent="0.25">
      <c r="A264" s="662"/>
      <c r="B264" s="579">
        <v>71956000</v>
      </c>
      <c r="C264" s="570" t="s">
        <v>13</v>
      </c>
      <c r="D264" s="570"/>
      <c r="E264" s="590"/>
      <c r="F264" s="359"/>
      <c r="G264" s="579"/>
      <c r="H264" s="415"/>
      <c r="I264" s="342"/>
      <c r="J264" s="570" t="s">
        <v>207</v>
      </c>
      <c r="K264" s="343">
        <v>21</v>
      </c>
      <c r="L264" s="362">
        <f>(L263+L262)*2.14%</f>
        <v>289522.6116</v>
      </c>
      <c r="M264" s="362">
        <f>(M263+M262)*2.14%</f>
        <v>289522.6116</v>
      </c>
      <c r="N264" s="362"/>
      <c r="O264" s="362"/>
      <c r="P264" s="419"/>
      <c r="Q264" s="385">
        <f t="shared" si="76"/>
        <v>289522.6116</v>
      </c>
    </row>
    <row r="265" spans="1:17" s="196" customFormat="1" ht="18.75" customHeight="1" x14ac:dyDescent="0.25">
      <c r="A265" s="660">
        <v>8</v>
      </c>
      <c r="B265" s="579">
        <v>71956000</v>
      </c>
      <c r="C265" s="570" t="s">
        <v>13</v>
      </c>
      <c r="D265" s="570" t="s">
        <v>13</v>
      </c>
      <c r="E265" s="590" t="s">
        <v>329</v>
      </c>
      <c r="F265" s="360" t="s">
        <v>331</v>
      </c>
      <c r="G265" s="579" t="s">
        <v>106</v>
      </c>
      <c r="H265" s="359">
        <v>10439.700000000001</v>
      </c>
      <c r="I265" s="342">
        <v>486</v>
      </c>
      <c r="J265" s="570" t="s">
        <v>107</v>
      </c>
      <c r="K265" s="343" t="s">
        <v>2</v>
      </c>
      <c r="L265" s="415">
        <f>L266+L267</f>
        <v>5237187.6440000003</v>
      </c>
      <c r="M265" s="415">
        <f t="shared" ref="M265:P265" si="93">M266+M267</f>
        <v>5237187.6440000003</v>
      </c>
      <c r="N265" s="415">
        <f t="shared" si="93"/>
        <v>0</v>
      </c>
      <c r="O265" s="415">
        <f t="shared" si="93"/>
        <v>0</v>
      </c>
      <c r="P265" s="415">
        <f t="shared" si="93"/>
        <v>0</v>
      </c>
      <c r="Q265" s="385">
        <f t="shared" si="76"/>
        <v>5237187.6440000003</v>
      </c>
    </row>
    <row r="266" spans="1:17" s="196" customFormat="1" ht="18.75" customHeight="1" x14ac:dyDescent="0.25">
      <c r="A266" s="661"/>
      <c r="B266" s="579">
        <v>71956000</v>
      </c>
      <c r="C266" s="570" t="s">
        <v>13</v>
      </c>
      <c r="D266" s="570"/>
      <c r="E266" s="590"/>
      <c r="F266" s="360"/>
      <c r="G266" s="579"/>
      <c r="H266" s="415"/>
      <c r="I266" s="342"/>
      <c r="J266" s="570" t="s">
        <v>208</v>
      </c>
      <c r="K266" s="468" t="s">
        <v>209</v>
      </c>
      <c r="L266" s="415">
        <v>5127460</v>
      </c>
      <c r="M266" s="415">
        <v>5127460</v>
      </c>
      <c r="N266" s="415"/>
      <c r="O266" s="415"/>
      <c r="P266" s="415"/>
      <c r="Q266" s="385">
        <f t="shared" si="76"/>
        <v>5127460</v>
      </c>
    </row>
    <row r="267" spans="1:17" s="196" customFormat="1" ht="18.75" customHeight="1" x14ac:dyDescent="0.25">
      <c r="A267" s="662"/>
      <c r="B267" s="579">
        <v>71956000</v>
      </c>
      <c r="C267" s="570" t="s">
        <v>13</v>
      </c>
      <c r="D267" s="570"/>
      <c r="E267" s="590"/>
      <c r="F267" s="359"/>
      <c r="G267" s="579"/>
      <c r="H267" s="415"/>
      <c r="I267" s="342"/>
      <c r="J267" s="570" t="s">
        <v>207</v>
      </c>
      <c r="K267" s="343">
        <v>21</v>
      </c>
      <c r="L267" s="362">
        <f>L266*2.14%</f>
        <v>109727.64400000001</v>
      </c>
      <c r="M267" s="362">
        <f>M266*2.14%</f>
        <v>109727.64400000001</v>
      </c>
      <c r="N267" s="385"/>
      <c r="O267" s="362"/>
      <c r="P267" s="419"/>
      <c r="Q267" s="385">
        <f t="shared" si="76"/>
        <v>109727.64400000001</v>
      </c>
    </row>
    <row r="268" spans="1:17" s="196" customFormat="1" ht="18.75" customHeight="1" x14ac:dyDescent="0.25">
      <c r="A268" s="660">
        <v>9</v>
      </c>
      <c r="B268" s="579">
        <v>71956000</v>
      </c>
      <c r="C268" s="570" t="s">
        <v>13</v>
      </c>
      <c r="D268" s="570" t="s">
        <v>13</v>
      </c>
      <c r="E268" s="590" t="s">
        <v>332</v>
      </c>
      <c r="F268" s="360" t="s">
        <v>333</v>
      </c>
      <c r="G268" s="579" t="s">
        <v>106</v>
      </c>
      <c r="H268" s="359">
        <v>4359.5</v>
      </c>
      <c r="I268" s="342">
        <v>204</v>
      </c>
      <c r="J268" s="570" t="s">
        <v>107</v>
      </c>
      <c r="K268" s="363" t="s">
        <v>2</v>
      </c>
      <c r="L268" s="415">
        <f>L269+L270</f>
        <v>4237197.2094000001</v>
      </c>
      <c r="M268" s="415">
        <f t="shared" ref="M268:P268" si="94">M269+M270</f>
        <v>4237197.2094000001</v>
      </c>
      <c r="N268" s="415">
        <f t="shared" si="94"/>
        <v>0</v>
      </c>
      <c r="O268" s="415">
        <f t="shared" si="94"/>
        <v>0</v>
      </c>
      <c r="P268" s="415">
        <f t="shared" si="94"/>
        <v>0</v>
      </c>
      <c r="Q268" s="385">
        <f t="shared" si="76"/>
        <v>4237197.2094000001</v>
      </c>
    </row>
    <row r="269" spans="1:17" s="196" customFormat="1" ht="18.75" customHeight="1" x14ac:dyDescent="0.25">
      <c r="A269" s="661"/>
      <c r="B269" s="579">
        <v>71956000</v>
      </c>
      <c r="C269" s="570" t="s">
        <v>13</v>
      </c>
      <c r="D269" s="570"/>
      <c r="E269" s="590"/>
      <c r="F269" s="360"/>
      <c r="G269" s="579"/>
      <c r="H269" s="415"/>
      <c r="I269" s="342"/>
      <c r="J269" s="557" t="s">
        <v>205</v>
      </c>
      <c r="K269" s="465" t="s">
        <v>206</v>
      </c>
      <c r="L269" s="415">
        <v>4148421</v>
      </c>
      <c r="M269" s="415">
        <v>4148421</v>
      </c>
      <c r="N269" s="415"/>
      <c r="O269" s="415"/>
      <c r="P269" s="415"/>
      <c r="Q269" s="385">
        <f t="shared" si="76"/>
        <v>4148421</v>
      </c>
    </row>
    <row r="270" spans="1:17" s="196" customFormat="1" ht="18.75" customHeight="1" x14ac:dyDescent="0.25">
      <c r="A270" s="662"/>
      <c r="B270" s="579">
        <v>71956000</v>
      </c>
      <c r="C270" s="570" t="s">
        <v>13</v>
      </c>
      <c r="D270" s="570"/>
      <c r="E270" s="590"/>
      <c r="F270" s="359"/>
      <c r="G270" s="579"/>
      <c r="H270" s="415"/>
      <c r="I270" s="342"/>
      <c r="J270" s="570" t="s">
        <v>207</v>
      </c>
      <c r="K270" s="343">
        <v>21</v>
      </c>
      <c r="L270" s="362">
        <f>L269*2.14%</f>
        <v>88776.209400000007</v>
      </c>
      <c r="M270" s="362">
        <f>M269*2.14%</f>
        <v>88776.209400000007</v>
      </c>
      <c r="N270" s="362"/>
      <c r="O270" s="362"/>
      <c r="P270" s="419"/>
      <c r="Q270" s="385">
        <f t="shared" si="76"/>
        <v>88776.209400000007</v>
      </c>
    </row>
    <row r="271" spans="1:17" s="196" customFormat="1" ht="18.75" customHeight="1" x14ac:dyDescent="0.25">
      <c r="A271" s="660">
        <v>10</v>
      </c>
      <c r="B271" s="579">
        <v>71956000</v>
      </c>
      <c r="C271" s="570" t="s">
        <v>13</v>
      </c>
      <c r="D271" s="570" t="s">
        <v>13</v>
      </c>
      <c r="E271" s="590" t="s">
        <v>332</v>
      </c>
      <c r="F271" s="360" t="s">
        <v>334</v>
      </c>
      <c r="G271" s="579" t="s">
        <v>106</v>
      </c>
      <c r="H271" s="359">
        <v>4839.3999999999996</v>
      </c>
      <c r="I271" s="342">
        <v>215</v>
      </c>
      <c r="J271" s="570" t="s">
        <v>107</v>
      </c>
      <c r="K271" s="343" t="s">
        <v>2</v>
      </c>
      <c r="L271" s="415">
        <f>L272+L273</f>
        <v>4231779.7038000003</v>
      </c>
      <c r="M271" s="415">
        <f>M272+M273</f>
        <v>4231779.7038000003</v>
      </c>
      <c r="N271" s="415">
        <f t="shared" ref="N271:P271" si="95">N272+N273</f>
        <v>0</v>
      </c>
      <c r="O271" s="415">
        <f t="shared" si="95"/>
        <v>0</v>
      </c>
      <c r="P271" s="415">
        <f t="shared" si="95"/>
        <v>0</v>
      </c>
      <c r="Q271" s="385">
        <f t="shared" si="76"/>
        <v>4231779.7038000003</v>
      </c>
    </row>
    <row r="272" spans="1:17" s="196" customFormat="1" ht="18.75" customHeight="1" x14ac:dyDescent="0.25">
      <c r="A272" s="661"/>
      <c r="B272" s="579">
        <v>71956000</v>
      </c>
      <c r="C272" s="570" t="s">
        <v>13</v>
      </c>
      <c r="D272" s="570"/>
      <c r="E272" s="590"/>
      <c r="F272" s="360"/>
      <c r="G272" s="579"/>
      <c r="H272" s="415"/>
      <c r="I272" s="342"/>
      <c r="J272" s="557" t="s">
        <v>205</v>
      </c>
      <c r="K272" s="465" t="s">
        <v>206</v>
      </c>
      <c r="L272" s="415">
        <v>4143117</v>
      </c>
      <c r="M272" s="415">
        <v>4143117</v>
      </c>
      <c r="N272" s="415"/>
      <c r="O272" s="415"/>
      <c r="P272" s="415"/>
      <c r="Q272" s="385">
        <f t="shared" si="76"/>
        <v>4143117</v>
      </c>
    </row>
    <row r="273" spans="1:17" s="196" customFormat="1" ht="18.75" customHeight="1" x14ac:dyDescent="0.25">
      <c r="A273" s="662"/>
      <c r="B273" s="579">
        <v>71956000</v>
      </c>
      <c r="C273" s="570" t="s">
        <v>13</v>
      </c>
      <c r="D273" s="570"/>
      <c r="E273" s="590"/>
      <c r="F273" s="359"/>
      <c r="G273" s="579"/>
      <c r="H273" s="415"/>
      <c r="I273" s="342"/>
      <c r="J273" s="570" t="s">
        <v>207</v>
      </c>
      <c r="K273" s="343">
        <v>21</v>
      </c>
      <c r="L273" s="362">
        <f>L272*2.14%</f>
        <v>88662.703800000003</v>
      </c>
      <c r="M273" s="362">
        <f>M272*2.14%</f>
        <v>88662.703800000003</v>
      </c>
      <c r="N273" s="385"/>
      <c r="O273" s="362"/>
      <c r="P273" s="419"/>
      <c r="Q273" s="385">
        <f t="shared" si="76"/>
        <v>88662.703800000003</v>
      </c>
    </row>
    <row r="274" spans="1:17" s="196" customFormat="1" ht="18.75" customHeight="1" x14ac:dyDescent="0.25">
      <c r="A274" s="660">
        <v>11</v>
      </c>
      <c r="B274" s="579">
        <v>71956000</v>
      </c>
      <c r="C274" s="570" t="s">
        <v>13</v>
      </c>
      <c r="D274" s="570" t="s">
        <v>13</v>
      </c>
      <c r="E274" s="590" t="s">
        <v>335</v>
      </c>
      <c r="F274" s="342" t="s">
        <v>336</v>
      </c>
      <c r="G274" s="579" t="s">
        <v>106</v>
      </c>
      <c r="H274" s="359">
        <v>12718.7</v>
      </c>
      <c r="I274" s="342">
        <v>544</v>
      </c>
      <c r="J274" s="570" t="s">
        <v>107</v>
      </c>
      <c r="K274" s="360" t="s">
        <v>2</v>
      </c>
      <c r="L274" s="362">
        <f>L275+L276</f>
        <v>13355516.9158</v>
      </c>
      <c r="M274" s="362">
        <f t="shared" ref="M274:P274" si="96">M275+M276</f>
        <v>13355516.9158</v>
      </c>
      <c r="N274" s="362">
        <f t="shared" si="96"/>
        <v>0</v>
      </c>
      <c r="O274" s="362">
        <f t="shared" si="96"/>
        <v>0</v>
      </c>
      <c r="P274" s="362">
        <f t="shared" si="96"/>
        <v>0</v>
      </c>
      <c r="Q274" s="385">
        <f t="shared" si="76"/>
        <v>13355516.9158</v>
      </c>
    </row>
    <row r="275" spans="1:17" s="196" customFormat="1" ht="18.75" customHeight="1" x14ac:dyDescent="0.25">
      <c r="A275" s="685"/>
      <c r="B275" s="579">
        <v>71956000</v>
      </c>
      <c r="C275" s="570" t="s">
        <v>13</v>
      </c>
      <c r="D275" s="570"/>
      <c r="E275" s="590"/>
      <c r="F275" s="342"/>
      <c r="G275" s="579"/>
      <c r="H275" s="415"/>
      <c r="I275" s="342"/>
      <c r="J275" s="557" t="s">
        <v>205</v>
      </c>
      <c r="K275" s="465" t="s">
        <v>206</v>
      </c>
      <c r="L275" s="362">
        <v>13075697</v>
      </c>
      <c r="M275" s="362">
        <v>13075697</v>
      </c>
      <c r="N275" s="362"/>
      <c r="O275" s="423"/>
      <c r="P275" s="423"/>
      <c r="Q275" s="385">
        <f t="shared" si="76"/>
        <v>13075697</v>
      </c>
    </row>
    <row r="276" spans="1:17" s="196" customFormat="1" ht="18.75" customHeight="1" x14ac:dyDescent="0.25">
      <c r="A276" s="719"/>
      <c r="B276" s="579">
        <v>71956000</v>
      </c>
      <c r="C276" s="570" t="s">
        <v>13</v>
      </c>
      <c r="D276" s="570"/>
      <c r="E276" s="590"/>
      <c r="F276" s="342"/>
      <c r="G276" s="579"/>
      <c r="H276" s="415"/>
      <c r="I276" s="342"/>
      <c r="J276" s="570" t="s">
        <v>207</v>
      </c>
      <c r="K276" s="343">
        <v>21</v>
      </c>
      <c r="L276" s="362">
        <f>L275*2.14%</f>
        <v>279819.91580000002</v>
      </c>
      <c r="M276" s="362">
        <f>M275*2.14%</f>
        <v>279819.91580000002</v>
      </c>
      <c r="N276" s="362"/>
      <c r="O276" s="362"/>
      <c r="P276" s="362"/>
      <c r="Q276" s="385">
        <f t="shared" si="76"/>
        <v>279819.91580000002</v>
      </c>
    </row>
    <row r="277" spans="1:17" s="196" customFormat="1" ht="18.75" customHeight="1" x14ac:dyDescent="0.25">
      <c r="A277" s="660">
        <v>12</v>
      </c>
      <c r="B277" s="579">
        <v>71956000</v>
      </c>
      <c r="C277" s="570" t="s">
        <v>13</v>
      </c>
      <c r="D277" s="570" t="s">
        <v>13</v>
      </c>
      <c r="E277" s="590" t="s">
        <v>335</v>
      </c>
      <c r="F277" s="360" t="s">
        <v>337</v>
      </c>
      <c r="G277" s="579" t="s">
        <v>106</v>
      </c>
      <c r="H277" s="359">
        <v>2065.6</v>
      </c>
      <c r="I277" s="342">
        <v>93</v>
      </c>
      <c r="J277" s="570" t="s">
        <v>107</v>
      </c>
      <c r="K277" s="343" t="s">
        <v>2</v>
      </c>
      <c r="L277" s="415">
        <f>L278+L279+L280</f>
        <v>4829911.5438000001</v>
      </c>
      <c r="M277" s="415">
        <f t="shared" ref="M277:P277" si="97">M278+M279+M280</f>
        <v>4829911.5438000001</v>
      </c>
      <c r="N277" s="415">
        <f t="shared" si="97"/>
        <v>0</v>
      </c>
      <c r="O277" s="415">
        <f t="shared" si="97"/>
        <v>0</v>
      </c>
      <c r="P277" s="415">
        <f t="shared" si="97"/>
        <v>0</v>
      </c>
      <c r="Q277" s="385">
        <f t="shared" si="76"/>
        <v>4829911.5438000001</v>
      </c>
    </row>
    <row r="278" spans="1:17" s="196" customFormat="1" ht="18.75" customHeight="1" x14ac:dyDescent="0.25">
      <c r="A278" s="661"/>
      <c r="B278" s="579">
        <v>71956000</v>
      </c>
      <c r="C278" s="570" t="s">
        <v>13</v>
      </c>
      <c r="D278" s="570"/>
      <c r="E278" s="590"/>
      <c r="F278" s="360"/>
      <c r="G278" s="579"/>
      <c r="H278" s="415"/>
      <c r="I278" s="342"/>
      <c r="J278" s="570" t="s">
        <v>208</v>
      </c>
      <c r="K278" s="468" t="s">
        <v>209</v>
      </c>
      <c r="L278" s="415">
        <v>2618561</v>
      </c>
      <c r="M278" s="415">
        <v>2618561</v>
      </c>
      <c r="N278" s="415"/>
      <c r="O278" s="415"/>
      <c r="P278" s="415"/>
      <c r="Q278" s="385">
        <f t="shared" si="76"/>
        <v>2618561</v>
      </c>
    </row>
    <row r="279" spans="1:17" s="196" customFormat="1" ht="18.75" customHeight="1" x14ac:dyDescent="0.25">
      <c r="A279" s="661"/>
      <c r="B279" s="579">
        <v>71956000</v>
      </c>
      <c r="C279" s="570" t="s">
        <v>13</v>
      </c>
      <c r="D279" s="570"/>
      <c r="E279" s="590"/>
      <c r="F279" s="360"/>
      <c r="G279" s="579"/>
      <c r="H279" s="415"/>
      <c r="I279" s="342"/>
      <c r="J279" s="557" t="s">
        <v>205</v>
      </c>
      <c r="K279" s="465" t="s">
        <v>206</v>
      </c>
      <c r="L279" s="415">
        <v>2110156</v>
      </c>
      <c r="M279" s="415">
        <v>2110156</v>
      </c>
      <c r="N279" s="415"/>
      <c r="O279" s="415"/>
      <c r="P279" s="415"/>
      <c r="Q279" s="385">
        <f t="shared" si="76"/>
        <v>2110156</v>
      </c>
    </row>
    <row r="280" spans="1:17" s="201" customFormat="1" ht="18.75" customHeight="1" x14ac:dyDescent="0.25">
      <c r="A280" s="662"/>
      <c r="B280" s="579">
        <v>71956000</v>
      </c>
      <c r="C280" s="570" t="s">
        <v>13</v>
      </c>
      <c r="D280" s="570"/>
      <c r="E280" s="590"/>
      <c r="F280" s="359"/>
      <c r="G280" s="579"/>
      <c r="H280" s="415"/>
      <c r="I280" s="342"/>
      <c r="J280" s="570" t="s">
        <v>207</v>
      </c>
      <c r="K280" s="343">
        <v>21</v>
      </c>
      <c r="L280" s="362">
        <f>(L279+L278)*2.14%</f>
        <v>101194.54380000001</v>
      </c>
      <c r="M280" s="362">
        <f>(M279+M278)*2.14%</f>
        <v>101194.54380000001</v>
      </c>
      <c r="N280" s="385"/>
      <c r="O280" s="362"/>
      <c r="P280" s="419"/>
      <c r="Q280" s="385">
        <f t="shared" si="76"/>
        <v>101194.54380000001</v>
      </c>
    </row>
    <row r="281" spans="1:17" s="196" customFormat="1" ht="18.75" customHeight="1" x14ac:dyDescent="0.25">
      <c r="A281" s="660">
        <v>13</v>
      </c>
      <c r="B281" s="579">
        <v>71956000</v>
      </c>
      <c r="C281" s="570" t="s">
        <v>13</v>
      </c>
      <c r="D281" s="570" t="s">
        <v>13</v>
      </c>
      <c r="E281" s="590" t="s">
        <v>335</v>
      </c>
      <c r="F281" s="360" t="s">
        <v>338</v>
      </c>
      <c r="G281" s="579" t="s">
        <v>106</v>
      </c>
      <c r="H281" s="359">
        <v>2885.1</v>
      </c>
      <c r="I281" s="342">
        <v>121</v>
      </c>
      <c r="J281" s="416" t="s">
        <v>107</v>
      </c>
      <c r="K281" s="360" t="s">
        <v>2</v>
      </c>
      <c r="L281" s="415">
        <f>L282+L283</f>
        <v>1554448.2320000001</v>
      </c>
      <c r="M281" s="415">
        <f t="shared" ref="M281:P281" si="98">M282+M283</f>
        <v>1554448.2320000001</v>
      </c>
      <c r="N281" s="415">
        <f t="shared" si="98"/>
        <v>0</v>
      </c>
      <c r="O281" s="415">
        <f t="shared" si="98"/>
        <v>0</v>
      </c>
      <c r="P281" s="415">
        <f t="shared" si="98"/>
        <v>0</v>
      </c>
      <c r="Q281" s="385">
        <f t="shared" si="76"/>
        <v>1554448.2320000001</v>
      </c>
    </row>
    <row r="282" spans="1:17" s="196" customFormat="1" ht="18.75" customHeight="1" x14ac:dyDescent="0.25">
      <c r="A282" s="661"/>
      <c r="B282" s="579">
        <v>71956000</v>
      </c>
      <c r="C282" s="570" t="s">
        <v>13</v>
      </c>
      <c r="D282" s="570"/>
      <c r="E282" s="590"/>
      <c r="F282" s="360"/>
      <c r="G282" s="579"/>
      <c r="H282" s="415"/>
      <c r="I282" s="342"/>
      <c r="J282" s="570" t="s">
        <v>208</v>
      </c>
      <c r="K282" s="468" t="s">
        <v>209</v>
      </c>
      <c r="L282" s="415">
        <v>1521880</v>
      </c>
      <c r="M282" s="415">
        <v>1521880</v>
      </c>
      <c r="N282" s="415"/>
      <c r="O282" s="415"/>
      <c r="P282" s="415"/>
      <c r="Q282" s="385">
        <f t="shared" ref="Q282:Q345" si="99">M282+N282+O282+P282</f>
        <v>1521880</v>
      </c>
    </row>
    <row r="283" spans="1:17" s="201" customFormat="1" ht="18.75" customHeight="1" x14ac:dyDescent="0.25">
      <c r="A283" s="662"/>
      <c r="B283" s="579">
        <v>71956000</v>
      </c>
      <c r="C283" s="570" t="s">
        <v>13</v>
      </c>
      <c r="D283" s="570"/>
      <c r="E283" s="590"/>
      <c r="F283" s="359"/>
      <c r="G283" s="579"/>
      <c r="H283" s="415"/>
      <c r="I283" s="342"/>
      <c r="J283" s="570" t="s">
        <v>207</v>
      </c>
      <c r="K283" s="343">
        <v>21</v>
      </c>
      <c r="L283" s="362">
        <f>L282*2.14%</f>
        <v>32568.232000000004</v>
      </c>
      <c r="M283" s="362">
        <f>M282*2.14%</f>
        <v>32568.232000000004</v>
      </c>
      <c r="N283" s="362"/>
      <c r="O283" s="362"/>
      <c r="P283" s="419"/>
      <c r="Q283" s="385">
        <f t="shared" si="99"/>
        <v>32568.232000000004</v>
      </c>
    </row>
    <row r="284" spans="1:17" s="196" customFormat="1" ht="18.75" customHeight="1" x14ac:dyDescent="0.25">
      <c r="A284" s="660">
        <v>14</v>
      </c>
      <c r="B284" s="579">
        <v>71956000</v>
      </c>
      <c r="C284" s="570" t="s">
        <v>13</v>
      </c>
      <c r="D284" s="570" t="s">
        <v>13</v>
      </c>
      <c r="E284" s="590" t="s">
        <v>335</v>
      </c>
      <c r="F284" s="360" t="s">
        <v>339</v>
      </c>
      <c r="G284" s="579" t="s">
        <v>106</v>
      </c>
      <c r="H284" s="359">
        <v>2786.1</v>
      </c>
      <c r="I284" s="342">
        <v>123</v>
      </c>
      <c r="J284" s="570" t="s">
        <v>107</v>
      </c>
      <c r="K284" s="343" t="s">
        <v>2</v>
      </c>
      <c r="L284" s="415">
        <f>L285+L286</f>
        <v>1545830.6802000001</v>
      </c>
      <c r="M284" s="415">
        <f t="shared" ref="M284:P284" si="100">M285+M286</f>
        <v>1545830.6802000001</v>
      </c>
      <c r="N284" s="415">
        <f t="shared" si="100"/>
        <v>0</v>
      </c>
      <c r="O284" s="415">
        <f t="shared" si="100"/>
        <v>0</v>
      </c>
      <c r="P284" s="415">
        <f t="shared" si="100"/>
        <v>0</v>
      </c>
      <c r="Q284" s="385">
        <f t="shared" si="99"/>
        <v>1545830.6802000001</v>
      </c>
    </row>
    <row r="285" spans="1:17" s="196" customFormat="1" ht="18.75" customHeight="1" x14ac:dyDescent="0.25">
      <c r="A285" s="661"/>
      <c r="B285" s="579">
        <v>71956000</v>
      </c>
      <c r="C285" s="570" t="s">
        <v>13</v>
      </c>
      <c r="D285" s="570"/>
      <c r="E285" s="590"/>
      <c r="F285" s="360"/>
      <c r="G285" s="579"/>
      <c r="H285" s="415"/>
      <c r="I285" s="342"/>
      <c r="J285" s="570" t="s">
        <v>208</v>
      </c>
      <c r="K285" s="468" t="s">
        <v>209</v>
      </c>
      <c r="L285" s="415">
        <v>1513443</v>
      </c>
      <c r="M285" s="415">
        <v>1513443</v>
      </c>
      <c r="N285" s="415"/>
      <c r="O285" s="415"/>
      <c r="P285" s="415"/>
      <c r="Q285" s="385">
        <f t="shared" si="99"/>
        <v>1513443</v>
      </c>
    </row>
    <row r="286" spans="1:17" s="201" customFormat="1" ht="18.75" customHeight="1" x14ac:dyDescent="0.25">
      <c r="A286" s="662"/>
      <c r="B286" s="579">
        <v>71956000</v>
      </c>
      <c r="C286" s="570" t="s">
        <v>13</v>
      </c>
      <c r="D286" s="570"/>
      <c r="E286" s="590"/>
      <c r="F286" s="359"/>
      <c r="G286" s="579"/>
      <c r="H286" s="415"/>
      <c r="I286" s="342"/>
      <c r="J286" s="570" t="s">
        <v>207</v>
      </c>
      <c r="K286" s="343">
        <v>21</v>
      </c>
      <c r="L286" s="362">
        <f>L285*2.14%</f>
        <v>32387.680200000003</v>
      </c>
      <c r="M286" s="362">
        <f>M285*2.14%</f>
        <v>32387.680200000003</v>
      </c>
      <c r="N286" s="385"/>
      <c r="O286" s="362"/>
      <c r="P286" s="419"/>
      <c r="Q286" s="385">
        <f t="shared" si="99"/>
        <v>32387.680200000003</v>
      </c>
    </row>
    <row r="287" spans="1:17" s="196" customFormat="1" ht="18.75" customHeight="1" x14ac:dyDescent="0.25">
      <c r="A287" s="660">
        <v>15</v>
      </c>
      <c r="B287" s="579">
        <v>71956000</v>
      </c>
      <c r="C287" s="570" t="s">
        <v>13</v>
      </c>
      <c r="D287" s="570" t="s">
        <v>13</v>
      </c>
      <c r="E287" s="590" t="s">
        <v>173</v>
      </c>
      <c r="F287" s="343">
        <v>3</v>
      </c>
      <c r="G287" s="579" t="s">
        <v>106</v>
      </c>
      <c r="H287" s="359">
        <v>7107.3</v>
      </c>
      <c r="I287" s="342">
        <v>325</v>
      </c>
      <c r="J287" s="416" t="s">
        <v>107</v>
      </c>
      <c r="K287" s="360" t="s">
        <v>2</v>
      </c>
      <c r="L287" s="415">
        <f>L288+L289</f>
        <v>6215447.7936000004</v>
      </c>
      <c r="M287" s="415">
        <f t="shared" ref="M287:P287" si="101">M288+M289</f>
        <v>6215447.7936000004</v>
      </c>
      <c r="N287" s="415">
        <f t="shared" si="101"/>
        <v>0</v>
      </c>
      <c r="O287" s="415">
        <f t="shared" si="101"/>
        <v>0</v>
      </c>
      <c r="P287" s="415">
        <f t="shared" si="101"/>
        <v>0</v>
      </c>
      <c r="Q287" s="385">
        <f t="shared" si="99"/>
        <v>6215447.7936000004</v>
      </c>
    </row>
    <row r="288" spans="1:17" s="196" customFormat="1" ht="18.75" customHeight="1" x14ac:dyDescent="0.25">
      <c r="A288" s="661"/>
      <c r="B288" s="579">
        <v>71956000</v>
      </c>
      <c r="C288" s="570" t="s">
        <v>13</v>
      </c>
      <c r="D288" s="570"/>
      <c r="E288" s="590"/>
      <c r="F288" s="360"/>
      <c r="G288" s="579"/>
      <c r="H288" s="415"/>
      <c r="I288" s="342"/>
      <c r="J288" s="557" t="s">
        <v>205</v>
      </c>
      <c r="K288" s="465" t="s">
        <v>206</v>
      </c>
      <c r="L288" s="415">
        <v>6085224</v>
      </c>
      <c r="M288" s="415">
        <v>6085224</v>
      </c>
      <c r="N288" s="415"/>
      <c r="O288" s="415"/>
      <c r="P288" s="415"/>
      <c r="Q288" s="385">
        <f t="shared" si="99"/>
        <v>6085224</v>
      </c>
    </row>
    <row r="289" spans="1:17" s="201" customFormat="1" ht="18.75" customHeight="1" x14ac:dyDescent="0.25">
      <c r="A289" s="662"/>
      <c r="B289" s="579">
        <v>71956000</v>
      </c>
      <c r="C289" s="570" t="s">
        <v>13</v>
      </c>
      <c r="D289" s="570"/>
      <c r="E289" s="590"/>
      <c r="F289" s="343"/>
      <c r="G289" s="579"/>
      <c r="H289" s="415"/>
      <c r="I289" s="342"/>
      <c r="J289" s="570" t="s">
        <v>207</v>
      </c>
      <c r="K289" s="343">
        <v>21</v>
      </c>
      <c r="L289" s="362">
        <f>L288*2.14%</f>
        <v>130223.79360000002</v>
      </c>
      <c r="M289" s="362">
        <f>M288*2.14%</f>
        <v>130223.79360000002</v>
      </c>
      <c r="N289" s="362"/>
      <c r="O289" s="362"/>
      <c r="P289" s="419"/>
      <c r="Q289" s="385">
        <f t="shared" si="99"/>
        <v>130223.79360000002</v>
      </c>
    </row>
    <row r="290" spans="1:17" s="196" customFormat="1" ht="18.75" customHeight="1" x14ac:dyDescent="0.25">
      <c r="A290" s="660">
        <v>16</v>
      </c>
      <c r="B290" s="579">
        <v>71956000</v>
      </c>
      <c r="C290" s="570" t="s">
        <v>13</v>
      </c>
      <c r="D290" s="570" t="s">
        <v>13</v>
      </c>
      <c r="E290" s="590" t="s">
        <v>173</v>
      </c>
      <c r="F290" s="343" t="s">
        <v>151</v>
      </c>
      <c r="G290" s="579" t="s">
        <v>106</v>
      </c>
      <c r="H290" s="359">
        <v>9253.5</v>
      </c>
      <c r="I290" s="342">
        <v>420</v>
      </c>
      <c r="J290" s="570" t="s">
        <v>107</v>
      </c>
      <c r="K290" s="343" t="s">
        <v>2</v>
      </c>
      <c r="L290" s="415">
        <f>L291+L292</f>
        <v>8143617.0930000003</v>
      </c>
      <c r="M290" s="415">
        <f t="shared" ref="M290:P290" si="102">M291+M292</f>
        <v>8143617.0930000003</v>
      </c>
      <c r="N290" s="415">
        <f t="shared" si="102"/>
        <v>0</v>
      </c>
      <c r="O290" s="415">
        <f t="shared" si="102"/>
        <v>0</v>
      </c>
      <c r="P290" s="415">
        <f t="shared" si="102"/>
        <v>0</v>
      </c>
      <c r="Q290" s="385">
        <f t="shared" si="99"/>
        <v>8143617.0930000003</v>
      </c>
    </row>
    <row r="291" spans="1:17" s="196" customFormat="1" ht="18.75" customHeight="1" x14ac:dyDescent="0.25">
      <c r="A291" s="661"/>
      <c r="B291" s="579">
        <v>71956000</v>
      </c>
      <c r="C291" s="570" t="s">
        <v>13</v>
      </c>
      <c r="D291" s="570"/>
      <c r="E291" s="590"/>
      <c r="F291" s="360"/>
      <c r="G291" s="579"/>
      <c r="H291" s="415"/>
      <c r="I291" s="342"/>
      <c r="J291" s="557" t="s">
        <v>205</v>
      </c>
      <c r="K291" s="465" t="s">
        <v>206</v>
      </c>
      <c r="L291" s="415">
        <v>7972995</v>
      </c>
      <c r="M291" s="415">
        <v>7972995</v>
      </c>
      <c r="N291" s="415"/>
      <c r="O291" s="415"/>
      <c r="P291" s="415"/>
      <c r="Q291" s="385">
        <f t="shared" si="99"/>
        <v>7972995</v>
      </c>
    </row>
    <row r="292" spans="1:17" s="201" customFormat="1" ht="18.75" customHeight="1" x14ac:dyDescent="0.25">
      <c r="A292" s="662"/>
      <c r="B292" s="579">
        <v>71956000</v>
      </c>
      <c r="C292" s="570" t="s">
        <v>13</v>
      </c>
      <c r="D292" s="570"/>
      <c r="E292" s="590"/>
      <c r="F292" s="343"/>
      <c r="G292" s="579"/>
      <c r="H292" s="415"/>
      <c r="I292" s="342"/>
      <c r="J292" s="570" t="s">
        <v>207</v>
      </c>
      <c r="K292" s="343">
        <v>21</v>
      </c>
      <c r="L292" s="362">
        <f>L291*2.14%</f>
        <v>170622.09300000002</v>
      </c>
      <c r="M292" s="362">
        <f>M291*2.14%</f>
        <v>170622.09300000002</v>
      </c>
      <c r="N292" s="385"/>
      <c r="O292" s="362"/>
      <c r="P292" s="419"/>
      <c r="Q292" s="385">
        <f t="shared" si="99"/>
        <v>170622.09300000002</v>
      </c>
    </row>
    <row r="293" spans="1:17" s="196" customFormat="1" ht="18.75" customHeight="1" x14ac:dyDescent="0.25">
      <c r="A293" s="660">
        <v>17</v>
      </c>
      <c r="B293" s="579">
        <v>71956000</v>
      </c>
      <c r="C293" s="570" t="s">
        <v>13</v>
      </c>
      <c r="D293" s="570" t="s">
        <v>13</v>
      </c>
      <c r="E293" s="590" t="s">
        <v>173</v>
      </c>
      <c r="F293" s="343">
        <v>7</v>
      </c>
      <c r="G293" s="579" t="s">
        <v>106</v>
      </c>
      <c r="H293" s="359">
        <v>7102</v>
      </c>
      <c r="I293" s="342">
        <v>315</v>
      </c>
      <c r="J293" s="416" t="s">
        <v>107</v>
      </c>
      <c r="K293" s="360" t="s">
        <v>2</v>
      </c>
      <c r="L293" s="415">
        <f>L294+L295</f>
        <v>3917716.5676000002</v>
      </c>
      <c r="M293" s="415">
        <f t="shared" ref="M293:P293" si="103">M294+M295</f>
        <v>3917716.5676000002</v>
      </c>
      <c r="N293" s="415">
        <f t="shared" si="103"/>
        <v>0</v>
      </c>
      <c r="O293" s="415">
        <f t="shared" si="103"/>
        <v>0</v>
      </c>
      <c r="P293" s="415">
        <f t="shared" si="103"/>
        <v>0</v>
      </c>
      <c r="Q293" s="385">
        <f t="shared" si="99"/>
        <v>3917716.5676000002</v>
      </c>
    </row>
    <row r="294" spans="1:17" s="196" customFormat="1" ht="18.75" customHeight="1" x14ac:dyDescent="0.25">
      <c r="A294" s="661"/>
      <c r="B294" s="579">
        <v>71956000</v>
      </c>
      <c r="C294" s="570" t="s">
        <v>13</v>
      </c>
      <c r="D294" s="570"/>
      <c r="E294" s="590"/>
      <c r="F294" s="360"/>
      <c r="G294" s="579"/>
      <c r="H294" s="415"/>
      <c r="I294" s="342"/>
      <c r="J294" s="570" t="s">
        <v>208</v>
      </c>
      <c r="K294" s="468" t="s">
        <v>209</v>
      </c>
      <c r="L294" s="415">
        <v>3835634</v>
      </c>
      <c r="M294" s="415">
        <v>3835634</v>
      </c>
      <c r="N294" s="415"/>
      <c r="O294" s="415"/>
      <c r="P294" s="415"/>
      <c r="Q294" s="385">
        <f t="shared" si="99"/>
        <v>3835634</v>
      </c>
    </row>
    <row r="295" spans="1:17" s="201" customFormat="1" ht="18.75" customHeight="1" x14ac:dyDescent="0.25">
      <c r="A295" s="662"/>
      <c r="B295" s="579">
        <v>71956000</v>
      </c>
      <c r="C295" s="570" t="s">
        <v>13</v>
      </c>
      <c r="D295" s="570"/>
      <c r="E295" s="590"/>
      <c r="F295" s="343"/>
      <c r="G295" s="579"/>
      <c r="H295" s="415"/>
      <c r="I295" s="342"/>
      <c r="J295" s="570" t="s">
        <v>207</v>
      </c>
      <c r="K295" s="343">
        <v>21</v>
      </c>
      <c r="L295" s="362">
        <f>L294*2.14%</f>
        <v>82082.567600000009</v>
      </c>
      <c r="M295" s="362">
        <f>M294*2.14%</f>
        <v>82082.567600000009</v>
      </c>
      <c r="N295" s="362"/>
      <c r="O295" s="362"/>
      <c r="P295" s="419"/>
      <c r="Q295" s="385">
        <f t="shared" si="99"/>
        <v>82082.567600000009</v>
      </c>
    </row>
    <row r="296" spans="1:17" s="196" customFormat="1" ht="18.75" customHeight="1" x14ac:dyDescent="0.25">
      <c r="A296" s="660">
        <v>18</v>
      </c>
      <c r="B296" s="579">
        <v>71956000</v>
      </c>
      <c r="C296" s="570" t="s">
        <v>13</v>
      </c>
      <c r="D296" s="570" t="s">
        <v>13</v>
      </c>
      <c r="E296" s="590" t="s">
        <v>173</v>
      </c>
      <c r="F296" s="343">
        <v>11</v>
      </c>
      <c r="G296" s="579" t="s">
        <v>106</v>
      </c>
      <c r="H296" s="359">
        <v>6840.5</v>
      </c>
      <c r="I296" s="342">
        <v>345</v>
      </c>
      <c r="J296" s="570" t="s">
        <v>107</v>
      </c>
      <c r="K296" s="343" t="s">
        <v>2</v>
      </c>
      <c r="L296" s="415">
        <f>L297+L298</f>
        <v>6239216.7929999996</v>
      </c>
      <c r="M296" s="415">
        <f t="shared" ref="M296:P296" si="104">M297+M298</f>
        <v>6239216.7929999996</v>
      </c>
      <c r="N296" s="415">
        <f t="shared" si="104"/>
        <v>0</v>
      </c>
      <c r="O296" s="415">
        <f t="shared" si="104"/>
        <v>0</v>
      </c>
      <c r="P296" s="415">
        <f t="shared" si="104"/>
        <v>0</v>
      </c>
      <c r="Q296" s="385">
        <f t="shared" si="99"/>
        <v>6239216.7929999996</v>
      </c>
    </row>
    <row r="297" spans="1:17" s="196" customFormat="1" ht="18.75" customHeight="1" x14ac:dyDescent="0.25">
      <c r="A297" s="661"/>
      <c r="B297" s="579">
        <v>71956000</v>
      </c>
      <c r="C297" s="570" t="s">
        <v>13</v>
      </c>
      <c r="D297" s="570"/>
      <c r="E297" s="590"/>
      <c r="F297" s="360"/>
      <c r="G297" s="579"/>
      <c r="H297" s="415"/>
      <c r="I297" s="342"/>
      <c r="J297" s="557" t="s">
        <v>205</v>
      </c>
      <c r="K297" s="465" t="s">
        <v>206</v>
      </c>
      <c r="L297" s="415">
        <v>6108495</v>
      </c>
      <c r="M297" s="415">
        <v>6108495</v>
      </c>
      <c r="N297" s="415"/>
      <c r="O297" s="415"/>
      <c r="P297" s="415"/>
      <c r="Q297" s="385">
        <f t="shared" si="99"/>
        <v>6108495</v>
      </c>
    </row>
    <row r="298" spans="1:17" s="201" customFormat="1" ht="18.75" customHeight="1" x14ac:dyDescent="0.25">
      <c r="A298" s="662"/>
      <c r="B298" s="579">
        <v>71956000</v>
      </c>
      <c r="C298" s="570" t="s">
        <v>13</v>
      </c>
      <c r="D298" s="570"/>
      <c r="E298" s="590"/>
      <c r="F298" s="343"/>
      <c r="G298" s="579"/>
      <c r="H298" s="415"/>
      <c r="I298" s="342"/>
      <c r="J298" s="570" t="s">
        <v>207</v>
      </c>
      <c r="K298" s="343">
        <v>21</v>
      </c>
      <c r="L298" s="362">
        <f>L297*2.14%</f>
        <v>130721.79300000002</v>
      </c>
      <c r="M298" s="362">
        <f>M297*2.14%</f>
        <v>130721.79300000002</v>
      </c>
      <c r="N298" s="385"/>
      <c r="O298" s="362"/>
      <c r="P298" s="419"/>
      <c r="Q298" s="385">
        <f t="shared" si="99"/>
        <v>130721.79300000002</v>
      </c>
    </row>
    <row r="299" spans="1:17" s="196" customFormat="1" ht="18.75" customHeight="1" x14ac:dyDescent="0.25">
      <c r="A299" s="660">
        <v>19</v>
      </c>
      <c r="B299" s="579">
        <v>71956000</v>
      </c>
      <c r="C299" s="570" t="s">
        <v>13</v>
      </c>
      <c r="D299" s="570" t="s">
        <v>13</v>
      </c>
      <c r="E299" s="590" t="s">
        <v>173</v>
      </c>
      <c r="F299" s="343" t="s">
        <v>174</v>
      </c>
      <c r="G299" s="579" t="s">
        <v>106</v>
      </c>
      <c r="H299" s="359">
        <v>11058.3</v>
      </c>
      <c r="I299" s="342">
        <v>581</v>
      </c>
      <c r="J299" s="416" t="s">
        <v>107</v>
      </c>
      <c r="K299" s="360" t="s">
        <v>2</v>
      </c>
      <c r="L299" s="415">
        <f>L300+L301</f>
        <v>6328693.4758000001</v>
      </c>
      <c r="M299" s="415">
        <f t="shared" ref="M299:P299" si="105">M300+M301</f>
        <v>6328693.4758000001</v>
      </c>
      <c r="N299" s="415">
        <f t="shared" si="105"/>
        <v>0</v>
      </c>
      <c r="O299" s="415">
        <f t="shared" si="105"/>
        <v>0</v>
      </c>
      <c r="P299" s="415">
        <f t="shared" si="105"/>
        <v>0</v>
      </c>
      <c r="Q299" s="385">
        <f t="shared" si="99"/>
        <v>6328693.4758000001</v>
      </c>
    </row>
    <row r="300" spans="1:17" s="196" customFormat="1" ht="18.75" customHeight="1" x14ac:dyDescent="0.25">
      <c r="A300" s="661"/>
      <c r="B300" s="579">
        <v>71956000</v>
      </c>
      <c r="C300" s="570" t="s">
        <v>13</v>
      </c>
      <c r="D300" s="570"/>
      <c r="E300" s="590"/>
      <c r="F300" s="360"/>
      <c r="G300" s="579"/>
      <c r="H300" s="415"/>
      <c r="I300" s="342"/>
      <c r="J300" s="570" t="s">
        <v>208</v>
      </c>
      <c r="K300" s="468" t="s">
        <v>209</v>
      </c>
      <c r="L300" s="415">
        <v>6196097</v>
      </c>
      <c r="M300" s="415">
        <v>6196097</v>
      </c>
      <c r="N300" s="415"/>
      <c r="O300" s="415"/>
      <c r="P300" s="415"/>
      <c r="Q300" s="385">
        <f t="shared" si="99"/>
        <v>6196097</v>
      </c>
    </row>
    <row r="301" spans="1:17" s="201" customFormat="1" ht="18.75" customHeight="1" x14ac:dyDescent="0.25">
      <c r="A301" s="662"/>
      <c r="B301" s="579">
        <v>71956000</v>
      </c>
      <c r="C301" s="570" t="s">
        <v>13</v>
      </c>
      <c r="D301" s="570"/>
      <c r="E301" s="590"/>
      <c r="F301" s="343"/>
      <c r="G301" s="579"/>
      <c r="H301" s="415"/>
      <c r="I301" s="342"/>
      <c r="J301" s="570" t="s">
        <v>207</v>
      </c>
      <c r="K301" s="343">
        <v>21</v>
      </c>
      <c r="L301" s="362">
        <f>L300*2.14%</f>
        <v>132596.47580000001</v>
      </c>
      <c r="M301" s="362">
        <f>M300*2.14%</f>
        <v>132596.47580000001</v>
      </c>
      <c r="N301" s="362"/>
      <c r="O301" s="362"/>
      <c r="P301" s="419"/>
      <c r="Q301" s="385">
        <f t="shared" si="99"/>
        <v>132596.47580000001</v>
      </c>
    </row>
    <row r="302" spans="1:17" s="196" customFormat="1" ht="18.75" customHeight="1" x14ac:dyDescent="0.25">
      <c r="A302" s="660">
        <v>20</v>
      </c>
      <c r="B302" s="579">
        <v>71956000</v>
      </c>
      <c r="C302" s="570" t="s">
        <v>13</v>
      </c>
      <c r="D302" s="570" t="s">
        <v>13</v>
      </c>
      <c r="E302" s="590" t="s">
        <v>173</v>
      </c>
      <c r="F302" s="343">
        <v>14</v>
      </c>
      <c r="G302" s="579" t="s">
        <v>106</v>
      </c>
      <c r="H302" s="359">
        <v>7048.8</v>
      </c>
      <c r="I302" s="342">
        <v>341</v>
      </c>
      <c r="J302" s="570" t="s">
        <v>107</v>
      </c>
      <c r="K302" s="343" t="s">
        <v>2</v>
      </c>
      <c r="L302" s="415">
        <f>L303+L304+L305</f>
        <v>10186510.0404</v>
      </c>
      <c r="M302" s="415">
        <f t="shared" ref="M302:P302" si="106">M303+M304+M305</f>
        <v>10186510.0404</v>
      </c>
      <c r="N302" s="415">
        <f t="shared" si="106"/>
        <v>0</v>
      </c>
      <c r="O302" s="415">
        <f t="shared" si="106"/>
        <v>0</v>
      </c>
      <c r="P302" s="415">
        <f t="shared" si="106"/>
        <v>0</v>
      </c>
      <c r="Q302" s="385">
        <f t="shared" si="99"/>
        <v>10186510.0404</v>
      </c>
    </row>
    <row r="303" spans="1:17" s="196" customFormat="1" ht="18.75" customHeight="1" x14ac:dyDescent="0.25">
      <c r="A303" s="661"/>
      <c r="B303" s="579">
        <v>71956000</v>
      </c>
      <c r="C303" s="570" t="s">
        <v>13</v>
      </c>
      <c r="D303" s="570"/>
      <c r="E303" s="590"/>
      <c r="F303" s="360"/>
      <c r="G303" s="579"/>
      <c r="H303" s="415"/>
      <c r="I303" s="342"/>
      <c r="J303" s="570" t="s">
        <v>208</v>
      </c>
      <c r="K303" s="468" t="s">
        <v>209</v>
      </c>
      <c r="L303" s="415">
        <v>3868488</v>
      </c>
      <c r="M303" s="415">
        <v>3868488</v>
      </c>
      <c r="N303" s="415"/>
      <c r="O303" s="415"/>
      <c r="P303" s="415"/>
      <c r="Q303" s="385">
        <f t="shared" si="99"/>
        <v>3868488</v>
      </c>
    </row>
    <row r="304" spans="1:17" s="201" customFormat="1" ht="18.75" customHeight="1" x14ac:dyDescent="0.25">
      <c r="A304" s="661"/>
      <c r="B304" s="579">
        <v>71956000</v>
      </c>
      <c r="C304" s="570" t="s">
        <v>13</v>
      </c>
      <c r="D304" s="570"/>
      <c r="E304" s="590"/>
      <c r="F304" s="360"/>
      <c r="G304" s="579"/>
      <c r="H304" s="415"/>
      <c r="I304" s="342"/>
      <c r="J304" s="557" t="s">
        <v>205</v>
      </c>
      <c r="K304" s="465" t="s">
        <v>206</v>
      </c>
      <c r="L304" s="415">
        <v>6104598</v>
      </c>
      <c r="M304" s="415">
        <v>6104598</v>
      </c>
      <c r="N304" s="415"/>
      <c r="O304" s="415"/>
      <c r="P304" s="415"/>
      <c r="Q304" s="385">
        <f t="shared" si="99"/>
        <v>6104598</v>
      </c>
    </row>
    <row r="305" spans="1:17" s="196" customFormat="1" ht="18.75" customHeight="1" x14ac:dyDescent="0.25">
      <c r="A305" s="662"/>
      <c r="B305" s="579">
        <v>71956000</v>
      </c>
      <c r="C305" s="570" t="s">
        <v>13</v>
      </c>
      <c r="D305" s="570"/>
      <c r="E305" s="590"/>
      <c r="F305" s="343"/>
      <c r="G305" s="579"/>
      <c r="H305" s="415"/>
      <c r="I305" s="342"/>
      <c r="J305" s="570" t="s">
        <v>207</v>
      </c>
      <c r="K305" s="343">
        <v>21</v>
      </c>
      <c r="L305" s="362">
        <f>(L304+L303)*2.14%</f>
        <v>213424.04040000003</v>
      </c>
      <c r="M305" s="362">
        <f>(M304+M303)*2.14%</f>
        <v>213424.04040000003</v>
      </c>
      <c r="N305" s="385"/>
      <c r="O305" s="362"/>
      <c r="P305" s="419"/>
      <c r="Q305" s="385">
        <f t="shared" si="99"/>
        <v>213424.04040000003</v>
      </c>
    </row>
    <row r="306" spans="1:17" s="196" customFormat="1" ht="18.75" customHeight="1" x14ac:dyDescent="0.25">
      <c r="A306" s="660">
        <v>21</v>
      </c>
      <c r="B306" s="579">
        <v>71956000</v>
      </c>
      <c r="C306" s="570" t="s">
        <v>13</v>
      </c>
      <c r="D306" s="570" t="s">
        <v>13</v>
      </c>
      <c r="E306" s="590" t="s">
        <v>173</v>
      </c>
      <c r="F306" s="343" t="s">
        <v>175</v>
      </c>
      <c r="G306" s="579" t="s">
        <v>106</v>
      </c>
      <c r="H306" s="359">
        <v>4942.5</v>
      </c>
      <c r="I306" s="342">
        <v>199</v>
      </c>
      <c r="J306" s="416" t="s">
        <v>107</v>
      </c>
      <c r="K306" s="360" t="s">
        <v>2</v>
      </c>
      <c r="L306" s="415">
        <f>L307+L308+L309</f>
        <v>7129112.5643999996</v>
      </c>
      <c r="M306" s="415">
        <f t="shared" ref="M306:P306" si="107">M307+M308+M309</f>
        <v>7129112.5643999996</v>
      </c>
      <c r="N306" s="415">
        <f t="shared" si="107"/>
        <v>0</v>
      </c>
      <c r="O306" s="415">
        <f t="shared" si="107"/>
        <v>0</v>
      </c>
      <c r="P306" s="415">
        <f t="shared" si="107"/>
        <v>0</v>
      </c>
      <c r="Q306" s="385">
        <f t="shared" si="99"/>
        <v>7129112.5643999996</v>
      </c>
    </row>
    <row r="307" spans="1:17" s="201" customFormat="1" ht="18.75" customHeight="1" x14ac:dyDescent="0.25">
      <c r="A307" s="661"/>
      <c r="B307" s="579">
        <v>71956000</v>
      </c>
      <c r="C307" s="570" t="s">
        <v>13</v>
      </c>
      <c r="D307" s="570"/>
      <c r="E307" s="590"/>
      <c r="F307" s="360"/>
      <c r="G307" s="579"/>
      <c r="H307" s="415"/>
      <c r="I307" s="342"/>
      <c r="J307" s="570" t="s">
        <v>208</v>
      </c>
      <c r="K307" s="468" t="s">
        <v>209</v>
      </c>
      <c r="L307" s="415">
        <v>2707393</v>
      </c>
      <c r="M307" s="415">
        <v>2707393</v>
      </c>
      <c r="N307" s="415"/>
      <c r="O307" s="415"/>
      <c r="P307" s="415"/>
      <c r="Q307" s="385">
        <f t="shared" si="99"/>
        <v>2707393</v>
      </c>
    </row>
    <row r="308" spans="1:17" s="196" customFormat="1" ht="18" customHeight="1" x14ac:dyDescent="0.25">
      <c r="A308" s="661"/>
      <c r="B308" s="579">
        <v>71956000</v>
      </c>
      <c r="C308" s="570" t="s">
        <v>13</v>
      </c>
      <c r="D308" s="570"/>
      <c r="E308" s="590"/>
      <c r="F308" s="360"/>
      <c r="G308" s="579"/>
      <c r="H308" s="415"/>
      <c r="I308" s="342"/>
      <c r="J308" s="557" t="s">
        <v>205</v>
      </c>
      <c r="K308" s="465" t="s">
        <v>206</v>
      </c>
      <c r="L308" s="415">
        <v>4272353</v>
      </c>
      <c r="M308" s="415">
        <v>4272353</v>
      </c>
      <c r="N308" s="415"/>
      <c r="O308" s="415"/>
      <c r="P308" s="415"/>
      <c r="Q308" s="385">
        <f t="shared" si="99"/>
        <v>4272353</v>
      </c>
    </row>
    <row r="309" spans="1:17" s="201" customFormat="1" ht="18" customHeight="1" x14ac:dyDescent="0.25">
      <c r="A309" s="662"/>
      <c r="B309" s="579">
        <v>71956000</v>
      </c>
      <c r="C309" s="570" t="s">
        <v>13</v>
      </c>
      <c r="D309" s="570"/>
      <c r="E309" s="590"/>
      <c r="F309" s="343"/>
      <c r="G309" s="579"/>
      <c r="H309" s="415"/>
      <c r="I309" s="342"/>
      <c r="J309" s="570" t="s">
        <v>207</v>
      </c>
      <c r="K309" s="343">
        <v>21</v>
      </c>
      <c r="L309" s="362">
        <f>(L308+L307)*2.14%</f>
        <v>149366.5644</v>
      </c>
      <c r="M309" s="362">
        <f>(M308+M307)*2.14%</f>
        <v>149366.5644</v>
      </c>
      <c r="N309" s="362"/>
      <c r="O309" s="362"/>
      <c r="P309" s="419"/>
      <c r="Q309" s="385">
        <f t="shared" si="99"/>
        <v>149366.5644</v>
      </c>
    </row>
    <row r="310" spans="1:17" s="196" customFormat="1" ht="18.75" customHeight="1" x14ac:dyDescent="0.25">
      <c r="A310" s="660">
        <v>22</v>
      </c>
      <c r="B310" s="579">
        <v>71956000</v>
      </c>
      <c r="C310" s="570" t="s">
        <v>13</v>
      </c>
      <c r="D310" s="570" t="s">
        <v>13</v>
      </c>
      <c r="E310" s="590" t="s">
        <v>173</v>
      </c>
      <c r="F310" s="343">
        <v>16</v>
      </c>
      <c r="G310" s="579" t="s">
        <v>106</v>
      </c>
      <c r="H310" s="359">
        <v>6352</v>
      </c>
      <c r="I310" s="342">
        <v>352</v>
      </c>
      <c r="J310" s="570" t="s">
        <v>107</v>
      </c>
      <c r="K310" s="343" t="s">
        <v>2</v>
      </c>
      <c r="L310" s="415">
        <f>L311+L312</f>
        <v>6224181.7850000001</v>
      </c>
      <c r="M310" s="415">
        <f t="shared" ref="M310:P310" si="108">M311+M312</f>
        <v>6224181.7850000001</v>
      </c>
      <c r="N310" s="415">
        <f t="shared" si="108"/>
        <v>0</v>
      </c>
      <c r="O310" s="415">
        <f t="shared" si="108"/>
        <v>0</v>
      </c>
      <c r="P310" s="415">
        <f t="shared" si="108"/>
        <v>0</v>
      </c>
      <c r="Q310" s="385">
        <f t="shared" si="99"/>
        <v>6224181.7850000001</v>
      </c>
    </row>
    <row r="311" spans="1:17" s="196" customFormat="1" ht="18.75" customHeight="1" x14ac:dyDescent="0.25">
      <c r="A311" s="661"/>
      <c r="B311" s="579">
        <v>71956000</v>
      </c>
      <c r="C311" s="570" t="s">
        <v>13</v>
      </c>
      <c r="D311" s="570"/>
      <c r="E311" s="590"/>
      <c r="F311" s="360"/>
      <c r="G311" s="579"/>
      <c r="H311" s="415"/>
      <c r="I311" s="342"/>
      <c r="J311" s="557" t="s">
        <v>205</v>
      </c>
      <c r="K311" s="465" t="s">
        <v>206</v>
      </c>
      <c r="L311" s="415">
        <v>6093775</v>
      </c>
      <c r="M311" s="415">
        <v>6093775</v>
      </c>
      <c r="N311" s="415"/>
      <c r="O311" s="415"/>
      <c r="P311" s="415"/>
      <c r="Q311" s="385">
        <f t="shared" si="99"/>
        <v>6093775</v>
      </c>
    </row>
    <row r="312" spans="1:17" s="201" customFormat="1" ht="18.75" customHeight="1" x14ac:dyDescent="0.25">
      <c r="A312" s="662"/>
      <c r="B312" s="579">
        <v>71956000</v>
      </c>
      <c r="C312" s="570" t="s">
        <v>13</v>
      </c>
      <c r="D312" s="570"/>
      <c r="E312" s="590"/>
      <c r="F312" s="343"/>
      <c r="G312" s="579"/>
      <c r="H312" s="415"/>
      <c r="I312" s="342"/>
      <c r="J312" s="570" t="s">
        <v>207</v>
      </c>
      <c r="K312" s="343">
        <v>21</v>
      </c>
      <c r="L312" s="362">
        <f>L311*2.14%</f>
        <v>130406.78500000002</v>
      </c>
      <c r="M312" s="362">
        <f>M311*2.14%</f>
        <v>130406.78500000002</v>
      </c>
      <c r="N312" s="385"/>
      <c r="O312" s="362"/>
      <c r="P312" s="419"/>
      <c r="Q312" s="385">
        <f t="shared" si="99"/>
        <v>130406.78500000002</v>
      </c>
    </row>
    <row r="313" spans="1:17" s="196" customFormat="1" ht="18.75" customHeight="1" x14ac:dyDescent="0.25">
      <c r="A313" s="660">
        <v>23</v>
      </c>
      <c r="B313" s="579">
        <v>71956000</v>
      </c>
      <c r="C313" s="570" t="s">
        <v>13</v>
      </c>
      <c r="D313" s="570" t="s">
        <v>13</v>
      </c>
      <c r="E313" s="590" t="s">
        <v>176</v>
      </c>
      <c r="F313" s="343">
        <v>4</v>
      </c>
      <c r="G313" s="579" t="s">
        <v>106</v>
      </c>
      <c r="H313" s="359">
        <v>10552.4</v>
      </c>
      <c r="I313" s="342">
        <v>257</v>
      </c>
      <c r="J313" s="416" t="s">
        <v>107</v>
      </c>
      <c r="K313" s="360" t="s">
        <v>2</v>
      </c>
      <c r="L313" s="415">
        <f>L314+L315</f>
        <v>8973892.7249999996</v>
      </c>
      <c r="M313" s="415">
        <f t="shared" ref="M313:P313" si="109">M314+M315</f>
        <v>8973892.7249999996</v>
      </c>
      <c r="N313" s="415">
        <f t="shared" si="109"/>
        <v>0</v>
      </c>
      <c r="O313" s="415">
        <f t="shared" si="109"/>
        <v>0</v>
      </c>
      <c r="P313" s="415">
        <f t="shared" si="109"/>
        <v>0</v>
      </c>
      <c r="Q313" s="385">
        <f t="shared" si="99"/>
        <v>8973892.7249999996</v>
      </c>
    </row>
    <row r="314" spans="1:17" s="196" customFormat="1" ht="18.75" customHeight="1" x14ac:dyDescent="0.25">
      <c r="A314" s="661"/>
      <c r="B314" s="579">
        <v>71956000</v>
      </c>
      <c r="C314" s="570" t="s">
        <v>13</v>
      </c>
      <c r="D314" s="570"/>
      <c r="E314" s="590"/>
      <c r="F314" s="360"/>
      <c r="G314" s="579"/>
      <c r="H314" s="415"/>
      <c r="I314" s="342"/>
      <c r="J314" s="570" t="s">
        <v>208</v>
      </c>
      <c r="K314" s="468" t="s">
        <v>209</v>
      </c>
      <c r="L314" s="415">
        <v>8785875</v>
      </c>
      <c r="M314" s="415">
        <v>8785875</v>
      </c>
      <c r="N314" s="415"/>
      <c r="O314" s="415"/>
      <c r="P314" s="415"/>
      <c r="Q314" s="385">
        <f t="shared" si="99"/>
        <v>8785875</v>
      </c>
    </row>
    <row r="315" spans="1:17" s="201" customFormat="1" ht="18.75" customHeight="1" x14ac:dyDescent="0.25">
      <c r="A315" s="662"/>
      <c r="B315" s="579">
        <v>71956000</v>
      </c>
      <c r="C315" s="570" t="s">
        <v>13</v>
      </c>
      <c r="D315" s="570"/>
      <c r="E315" s="590"/>
      <c r="F315" s="343"/>
      <c r="G315" s="579"/>
      <c r="H315" s="415"/>
      <c r="I315" s="342"/>
      <c r="J315" s="570" t="s">
        <v>207</v>
      </c>
      <c r="K315" s="343">
        <v>21</v>
      </c>
      <c r="L315" s="362">
        <f>L314*2.14%</f>
        <v>188017.72500000003</v>
      </c>
      <c r="M315" s="362">
        <f>M314*2.14%</f>
        <v>188017.72500000003</v>
      </c>
      <c r="N315" s="362"/>
      <c r="O315" s="362"/>
      <c r="P315" s="419"/>
      <c r="Q315" s="385">
        <f t="shared" si="99"/>
        <v>188017.72500000003</v>
      </c>
    </row>
    <row r="316" spans="1:17" s="196" customFormat="1" ht="18.75" customHeight="1" x14ac:dyDescent="0.25">
      <c r="A316" s="660">
        <v>24</v>
      </c>
      <c r="B316" s="579">
        <v>71956000</v>
      </c>
      <c r="C316" s="570" t="s">
        <v>13</v>
      </c>
      <c r="D316" s="570" t="s">
        <v>13</v>
      </c>
      <c r="E316" s="590" t="s">
        <v>176</v>
      </c>
      <c r="F316" s="343" t="s">
        <v>177</v>
      </c>
      <c r="G316" s="579" t="s">
        <v>106</v>
      </c>
      <c r="H316" s="359">
        <v>7128.1</v>
      </c>
      <c r="I316" s="342">
        <v>254</v>
      </c>
      <c r="J316" s="570" t="s">
        <v>107</v>
      </c>
      <c r="K316" s="343" t="s">
        <v>2</v>
      </c>
      <c r="L316" s="415">
        <f>L317+L319+L318</f>
        <v>6978924.6359999999</v>
      </c>
      <c r="M316" s="415">
        <f t="shared" ref="M316:P316" si="110">M317+M319+M318</f>
        <v>6978924.6359999999</v>
      </c>
      <c r="N316" s="415">
        <f t="shared" si="110"/>
        <v>0</v>
      </c>
      <c r="O316" s="415">
        <f t="shared" si="110"/>
        <v>0</v>
      </c>
      <c r="P316" s="415">
        <f t="shared" si="110"/>
        <v>0</v>
      </c>
      <c r="Q316" s="385">
        <f t="shared" si="99"/>
        <v>6978924.6359999999</v>
      </c>
    </row>
    <row r="317" spans="1:17" s="196" customFormat="1" ht="31.5" customHeight="1" x14ac:dyDescent="0.25">
      <c r="A317" s="661"/>
      <c r="B317" s="579">
        <v>71956000</v>
      </c>
      <c r="C317" s="570" t="s">
        <v>13</v>
      </c>
      <c r="D317" s="570"/>
      <c r="E317" s="590"/>
      <c r="F317" s="360"/>
      <c r="G317" s="579"/>
      <c r="H317" s="415"/>
      <c r="I317" s="342"/>
      <c r="J317" s="570" t="s">
        <v>212</v>
      </c>
      <c r="K317" s="468" t="s">
        <v>213</v>
      </c>
      <c r="L317" s="415">
        <v>5292740</v>
      </c>
      <c r="M317" s="415">
        <v>5292740</v>
      </c>
      <c r="N317" s="415"/>
      <c r="O317" s="415"/>
      <c r="P317" s="415"/>
      <c r="Q317" s="385">
        <f t="shared" si="99"/>
        <v>5292740</v>
      </c>
    </row>
    <row r="318" spans="1:17" ht="31.5" customHeight="1" x14ac:dyDescent="0.25">
      <c r="A318" s="661"/>
      <c r="B318" s="579">
        <v>71956000</v>
      </c>
      <c r="C318" s="570" t="s">
        <v>13</v>
      </c>
      <c r="D318" s="570"/>
      <c r="E318" s="590"/>
      <c r="F318" s="360"/>
      <c r="G318" s="579"/>
      <c r="H318" s="415"/>
      <c r="I318" s="342"/>
      <c r="J318" s="338" t="s">
        <v>214</v>
      </c>
      <c r="K318" s="468" t="s">
        <v>215</v>
      </c>
      <c r="L318" s="415">
        <v>1572920</v>
      </c>
      <c r="M318" s="415">
        <v>1572920</v>
      </c>
      <c r="N318" s="415"/>
      <c r="O318" s="415"/>
      <c r="P318" s="415"/>
      <c r="Q318" s="385">
        <f t="shared" si="99"/>
        <v>1572920</v>
      </c>
    </row>
    <row r="319" spans="1:17" s="201" customFormat="1" ht="18.75" customHeight="1" x14ac:dyDescent="0.25">
      <c r="A319" s="661"/>
      <c r="B319" s="579">
        <v>71956000</v>
      </c>
      <c r="C319" s="570" t="s">
        <v>13</v>
      </c>
      <c r="D319" s="570"/>
      <c r="E319" s="590"/>
      <c r="F319" s="360"/>
      <c r="G319" s="579"/>
      <c r="H319" s="415"/>
      <c r="I319" s="342"/>
      <c r="J319" s="570" t="s">
        <v>207</v>
      </c>
      <c r="K319" s="343">
        <v>21</v>
      </c>
      <c r="L319" s="415">
        <f>+L317*2.14%</f>
        <v>113264.63600000001</v>
      </c>
      <c r="M319" s="415">
        <f>+M317*2.14%</f>
        <v>113264.63600000001</v>
      </c>
      <c r="N319" s="415"/>
      <c r="O319" s="415"/>
      <c r="P319" s="415"/>
      <c r="Q319" s="385">
        <f t="shared" si="99"/>
        <v>113264.63600000001</v>
      </c>
    </row>
    <row r="320" spans="1:17" s="196" customFormat="1" ht="18.75" customHeight="1" x14ac:dyDescent="0.25">
      <c r="A320" s="660">
        <v>25</v>
      </c>
      <c r="B320" s="579">
        <v>71956000</v>
      </c>
      <c r="C320" s="570" t="s">
        <v>13</v>
      </c>
      <c r="D320" s="570" t="s">
        <v>13</v>
      </c>
      <c r="E320" s="590" t="s">
        <v>176</v>
      </c>
      <c r="F320" s="343">
        <v>6</v>
      </c>
      <c r="G320" s="579" t="s">
        <v>106</v>
      </c>
      <c r="H320" s="359">
        <v>4605.5</v>
      </c>
      <c r="I320" s="342">
        <v>215</v>
      </c>
      <c r="J320" s="416" t="s">
        <v>107</v>
      </c>
      <c r="K320" s="360" t="s">
        <v>2</v>
      </c>
      <c r="L320" s="415">
        <f>L321+L322+L323</f>
        <v>7110329.0184000004</v>
      </c>
      <c r="M320" s="415">
        <f t="shared" ref="M320:P320" si="111">M321+M322+M323</f>
        <v>7110329.0184000004</v>
      </c>
      <c r="N320" s="415">
        <f t="shared" si="111"/>
        <v>0</v>
      </c>
      <c r="O320" s="415">
        <f t="shared" si="111"/>
        <v>0</v>
      </c>
      <c r="P320" s="415">
        <f t="shared" si="111"/>
        <v>0</v>
      </c>
      <c r="Q320" s="385">
        <f t="shared" si="99"/>
        <v>7110329.0184000004</v>
      </c>
    </row>
    <row r="321" spans="1:17" s="196" customFormat="1" ht="18.75" customHeight="1" x14ac:dyDescent="0.25">
      <c r="A321" s="661"/>
      <c r="B321" s="579">
        <v>71956000</v>
      </c>
      <c r="C321" s="570" t="s">
        <v>13</v>
      </c>
      <c r="D321" s="570"/>
      <c r="E321" s="590"/>
      <c r="F321" s="360"/>
      <c r="G321" s="579"/>
      <c r="H321" s="415"/>
      <c r="I321" s="342"/>
      <c r="J321" s="570" t="s">
        <v>208</v>
      </c>
      <c r="K321" s="468" t="s">
        <v>209</v>
      </c>
      <c r="L321" s="415">
        <v>2700260</v>
      </c>
      <c r="M321" s="415">
        <v>2700260</v>
      </c>
      <c r="N321" s="415"/>
      <c r="O321" s="415"/>
      <c r="P321" s="415"/>
      <c r="Q321" s="385">
        <f t="shared" si="99"/>
        <v>2700260</v>
      </c>
    </row>
    <row r="322" spans="1:17" s="201" customFormat="1" ht="18.75" customHeight="1" x14ac:dyDescent="0.25">
      <c r="A322" s="661"/>
      <c r="B322" s="579">
        <v>71956000</v>
      </c>
      <c r="C322" s="570" t="s">
        <v>13</v>
      </c>
      <c r="D322" s="570"/>
      <c r="E322" s="590"/>
      <c r="F322" s="360"/>
      <c r="G322" s="579"/>
      <c r="H322" s="415"/>
      <c r="I322" s="342"/>
      <c r="J322" s="557" t="s">
        <v>205</v>
      </c>
      <c r="K322" s="465" t="s">
        <v>206</v>
      </c>
      <c r="L322" s="415">
        <v>4261096</v>
      </c>
      <c r="M322" s="415">
        <v>4261096</v>
      </c>
      <c r="N322" s="415"/>
      <c r="O322" s="415"/>
      <c r="P322" s="415"/>
      <c r="Q322" s="385">
        <f t="shared" si="99"/>
        <v>4261096</v>
      </c>
    </row>
    <row r="323" spans="1:17" s="196" customFormat="1" ht="18.75" customHeight="1" x14ac:dyDescent="0.25">
      <c r="A323" s="662"/>
      <c r="B323" s="579">
        <v>71956000</v>
      </c>
      <c r="C323" s="570" t="s">
        <v>13</v>
      </c>
      <c r="D323" s="570"/>
      <c r="E323" s="590"/>
      <c r="F323" s="359"/>
      <c r="G323" s="579"/>
      <c r="H323" s="415"/>
      <c r="I323" s="342"/>
      <c r="J323" s="570" t="s">
        <v>207</v>
      </c>
      <c r="K323" s="343">
        <v>21</v>
      </c>
      <c r="L323" s="362">
        <f>(L322+L321)*2.14%</f>
        <v>148973.01840000003</v>
      </c>
      <c r="M323" s="362">
        <f>(M322+M321)*2.14%</f>
        <v>148973.01840000003</v>
      </c>
      <c r="N323" s="362"/>
      <c r="O323" s="362"/>
      <c r="P323" s="419"/>
      <c r="Q323" s="385">
        <f t="shared" si="99"/>
        <v>148973.01840000003</v>
      </c>
    </row>
    <row r="324" spans="1:17" s="196" customFormat="1" ht="18.75" customHeight="1" x14ac:dyDescent="0.25">
      <c r="A324" s="660">
        <v>26</v>
      </c>
      <c r="B324" s="579">
        <v>71956000</v>
      </c>
      <c r="C324" s="570" t="s">
        <v>13</v>
      </c>
      <c r="D324" s="570" t="s">
        <v>13</v>
      </c>
      <c r="E324" s="590" t="s">
        <v>258</v>
      </c>
      <c r="F324" s="342" t="s">
        <v>151</v>
      </c>
      <c r="G324" s="579" t="s">
        <v>106</v>
      </c>
      <c r="H324" s="359">
        <v>4931.8999999999996</v>
      </c>
      <c r="I324" s="342">
        <v>158</v>
      </c>
      <c r="J324" s="570" t="s">
        <v>107</v>
      </c>
      <c r="K324" s="360" t="s">
        <v>2</v>
      </c>
      <c r="L324" s="362">
        <f>L325+L326</f>
        <v>2718042.4330000002</v>
      </c>
      <c r="M324" s="362">
        <f t="shared" ref="M324:P324" si="112">M325+M326</f>
        <v>2718042.4330000002</v>
      </c>
      <c r="N324" s="362">
        <f t="shared" si="112"/>
        <v>0</v>
      </c>
      <c r="O324" s="362">
        <f t="shared" si="112"/>
        <v>0</v>
      </c>
      <c r="P324" s="362">
        <f t="shared" si="112"/>
        <v>0</v>
      </c>
      <c r="Q324" s="385">
        <f t="shared" si="99"/>
        <v>2718042.4330000002</v>
      </c>
    </row>
    <row r="325" spans="1:17" s="201" customFormat="1" ht="18.75" customHeight="1" x14ac:dyDescent="0.25">
      <c r="A325" s="685"/>
      <c r="B325" s="579">
        <v>71956000</v>
      </c>
      <c r="C325" s="570" t="s">
        <v>13</v>
      </c>
      <c r="D325" s="570"/>
      <c r="E325" s="590"/>
      <c r="F325" s="342"/>
      <c r="G325" s="579"/>
      <c r="H325" s="415"/>
      <c r="I325" s="342"/>
      <c r="J325" s="570" t="s">
        <v>208</v>
      </c>
      <c r="K325" s="468" t="s">
        <v>209</v>
      </c>
      <c r="L325" s="362">
        <v>2661095</v>
      </c>
      <c r="M325" s="362">
        <v>2661095</v>
      </c>
      <c r="N325" s="362"/>
      <c r="O325" s="423"/>
      <c r="P325" s="423"/>
      <c r="Q325" s="385">
        <f t="shared" si="99"/>
        <v>2661095</v>
      </c>
    </row>
    <row r="326" spans="1:17" s="196" customFormat="1" ht="18.75" customHeight="1" x14ac:dyDescent="0.25">
      <c r="A326" s="685"/>
      <c r="B326" s="579">
        <v>71956000</v>
      </c>
      <c r="C326" s="570" t="s">
        <v>13</v>
      </c>
      <c r="D326" s="570"/>
      <c r="E326" s="590"/>
      <c r="F326" s="342"/>
      <c r="G326" s="579"/>
      <c r="H326" s="415"/>
      <c r="I326" s="342"/>
      <c r="J326" s="570" t="s">
        <v>207</v>
      </c>
      <c r="K326" s="343">
        <v>21</v>
      </c>
      <c r="L326" s="362">
        <f>L325*2.14%</f>
        <v>56947.433000000005</v>
      </c>
      <c r="M326" s="362">
        <f>M325*2.14%</f>
        <v>56947.433000000005</v>
      </c>
      <c r="N326" s="362"/>
      <c r="O326" s="362"/>
      <c r="P326" s="362"/>
      <c r="Q326" s="385">
        <f t="shared" si="99"/>
        <v>56947.433000000005</v>
      </c>
    </row>
    <row r="327" spans="1:17" s="251" customFormat="1" ht="18.75" customHeight="1" x14ac:dyDescent="0.25">
      <c r="A327" s="660">
        <v>27</v>
      </c>
      <c r="B327" s="579">
        <v>71956000</v>
      </c>
      <c r="C327" s="570" t="s">
        <v>13</v>
      </c>
      <c r="D327" s="570" t="s">
        <v>13</v>
      </c>
      <c r="E327" s="590" t="s">
        <v>176</v>
      </c>
      <c r="F327" s="343">
        <v>8</v>
      </c>
      <c r="G327" s="579" t="s">
        <v>106</v>
      </c>
      <c r="H327" s="359">
        <v>9132.7999999999993</v>
      </c>
      <c r="I327" s="342">
        <v>216</v>
      </c>
      <c r="J327" s="416" t="s">
        <v>107</v>
      </c>
      <c r="K327" s="360" t="s">
        <v>2</v>
      </c>
      <c r="L327" s="415">
        <f>L328+L329</f>
        <v>8314449.3071999997</v>
      </c>
      <c r="M327" s="415">
        <f t="shared" ref="M327:P327" si="113">M328+M329</f>
        <v>8314449.3071999997</v>
      </c>
      <c r="N327" s="415">
        <f t="shared" si="113"/>
        <v>0</v>
      </c>
      <c r="O327" s="415">
        <f t="shared" si="113"/>
        <v>0</v>
      </c>
      <c r="P327" s="415">
        <f t="shared" si="113"/>
        <v>0</v>
      </c>
      <c r="Q327" s="385">
        <f t="shared" si="99"/>
        <v>8314449.3071999997</v>
      </c>
    </row>
    <row r="328" spans="1:17" s="201" customFormat="1" ht="18.75" customHeight="1" x14ac:dyDescent="0.25">
      <c r="A328" s="661"/>
      <c r="B328" s="579">
        <v>71956000</v>
      </c>
      <c r="C328" s="570" t="s">
        <v>13</v>
      </c>
      <c r="D328" s="570"/>
      <c r="E328" s="590"/>
      <c r="F328" s="360"/>
      <c r="G328" s="579"/>
      <c r="H328" s="415"/>
      <c r="I328" s="342"/>
      <c r="J328" s="557" t="s">
        <v>205</v>
      </c>
      <c r="K328" s="465" t="s">
        <v>206</v>
      </c>
      <c r="L328" s="415">
        <v>8140248</v>
      </c>
      <c r="M328" s="415">
        <v>8140248</v>
      </c>
      <c r="N328" s="415"/>
      <c r="O328" s="415"/>
      <c r="P328" s="415"/>
      <c r="Q328" s="385">
        <f t="shared" si="99"/>
        <v>8140248</v>
      </c>
    </row>
    <row r="329" spans="1:17" s="196" customFormat="1" ht="18.75" customHeight="1" x14ac:dyDescent="0.25">
      <c r="A329" s="662"/>
      <c r="B329" s="579">
        <v>71956000</v>
      </c>
      <c r="C329" s="570" t="s">
        <v>13</v>
      </c>
      <c r="D329" s="570"/>
      <c r="E329" s="590"/>
      <c r="F329" s="359"/>
      <c r="G329" s="579"/>
      <c r="H329" s="415"/>
      <c r="I329" s="342"/>
      <c r="J329" s="570" t="s">
        <v>207</v>
      </c>
      <c r="K329" s="343">
        <v>21</v>
      </c>
      <c r="L329" s="362">
        <f>L328*2.14%</f>
        <v>174201.30720000001</v>
      </c>
      <c r="M329" s="362">
        <f>M328*2.14%</f>
        <v>174201.30720000001</v>
      </c>
      <c r="N329" s="362"/>
      <c r="O329" s="362"/>
      <c r="P329" s="419"/>
      <c r="Q329" s="385">
        <f t="shared" si="99"/>
        <v>174201.30720000001</v>
      </c>
    </row>
    <row r="330" spans="1:17" s="251" customFormat="1" ht="18.75" customHeight="1" x14ac:dyDescent="0.25">
      <c r="A330" s="686">
        <v>28</v>
      </c>
      <c r="B330" s="579">
        <v>71956000</v>
      </c>
      <c r="C330" s="570" t="s">
        <v>13</v>
      </c>
      <c r="D330" s="570" t="s">
        <v>13</v>
      </c>
      <c r="E330" s="590" t="s">
        <v>258</v>
      </c>
      <c r="F330" s="342" t="s">
        <v>178</v>
      </c>
      <c r="G330" s="579" t="s">
        <v>106</v>
      </c>
      <c r="H330" s="359">
        <v>6960.6</v>
      </c>
      <c r="I330" s="342">
        <v>305</v>
      </c>
      <c r="J330" s="570" t="s">
        <v>107</v>
      </c>
      <c r="K330" s="360" t="s">
        <v>2</v>
      </c>
      <c r="L330" s="362">
        <f>L331+L332</f>
        <v>8252365.551</v>
      </c>
      <c r="M330" s="362">
        <f t="shared" ref="M330:P330" si="114">M331+M332</f>
        <v>8252365.551</v>
      </c>
      <c r="N330" s="362">
        <f t="shared" si="114"/>
        <v>0</v>
      </c>
      <c r="O330" s="362">
        <f t="shared" si="114"/>
        <v>0</v>
      </c>
      <c r="P330" s="362">
        <f t="shared" si="114"/>
        <v>0</v>
      </c>
      <c r="Q330" s="385">
        <f t="shared" si="99"/>
        <v>8252365.551</v>
      </c>
    </row>
    <row r="331" spans="1:17" s="201" customFormat="1" ht="18.75" customHeight="1" x14ac:dyDescent="0.25">
      <c r="A331" s="687"/>
      <c r="B331" s="579">
        <v>71956000</v>
      </c>
      <c r="C331" s="570" t="s">
        <v>13</v>
      </c>
      <c r="D331" s="570"/>
      <c r="E331" s="590"/>
      <c r="F331" s="342"/>
      <c r="G331" s="579"/>
      <c r="H331" s="415"/>
      <c r="I331" s="342"/>
      <c r="J331" s="570" t="s">
        <v>208</v>
      </c>
      <c r="K331" s="468" t="s">
        <v>209</v>
      </c>
      <c r="L331" s="362">
        <v>8079465</v>
      </c>
      <c r="M331" s="362">
        <v>8079465</v>
      </c>
      <c r="N331" s="362"/>
      <c r="O331" s="423"/>
      <c r="P331" s="423"/>
      <c r="Q331" s="385">
        <f t="shared" si="99"/>
        <v>8079465</v>
      </c>
    </row>
    <row r="332" spans="1:17" s="244" customFormat="1" ht="18.75" customHeight="1" x14ac:dyDescent="0.3">
      <c r="A332" s="687"/>
      <c r="B332" s="579">
        <v>71956000</v>
      </c>
      <c r="C332" s="570" t="s">
        <v>13</v>
      </c>
      <c r="D332" s="570"/>
      <c r="E332" s="590"/>
      <c r="F332" s="342"/>
      <c r="G332" s="579"/>
      <c r="H332" s="415"/>
      <c r="I332" s="342"/>
      <c r="J332" s="570" t="s">
        <v>207</v>
      </c>
      <c r="K332" s="343">
        <v>21</v>
      </c>
      <c r="L332" s="362">
        <f>L331*2.14%</f>
        <v>172900.55100000001</v>
      </c>
      <c r="M332" s="362">
        <f>M331*2.14%</f>
        <v>172900.55100000001</v>
      </c>
      <c r="N332" s="362"/>
      <c r="O332" s="362"/>
      <c r="P332" s="362"/>
      <c r="Q332" s="385">
        <f t="shared" si="99"/>
        <v>172900.55100000001</v>
      </c>
    </row>
    <row r="333" spans="1:17" s="256" customFormat="1" ht="15.75" customHeight="1" x14ac:dyDescent="0.25">
      <c r="A333" s="660">
        <v>29</v>
      </c>
      <c r="B333" s="579">
        <v>71956000</v>
      </c>
      <c r="C333" s="570" t="s">
        <v>13</v>
      </c>
      <c r="D333" s="570" t="s">
        <v>13</v>
      </c>
      <c r="E333" s="590" t="s">
        <v>179</v>
      </c>
      <c r="F333" s="343">
        <v>6</v>
      </c>
      <c r="G333" s="579" t="s">
        <v>106</v>
      </c>
      <c r="H333" s="359">
        <v>7169.8</v>
      </c>
      <c r="I333" s="342">
        <v>339</v>
      </c>
      <c r="J333" s="416" t="s">
        <v>107</v>
      </c>
      <c r="K333" s="360" t="s">
        <v>2</v>
      </c>
      <c r="L333" s="415">
        <f>L334+L335</f>
        <v>6257015.7094000001</v>
      </c>
      <c r="M333" s="415">
        <f t="shared" ref="M333:P333" si="115">M334+M335</f>
        <v>6257015.7094000001</v>
      </c>
      <c r="N333" s="415">
        <f t="shared" si="115"/>
        <v>0</v>
      </c>
      <c r="O333" s="415">
        <f t="shared" si="115"/>
        <v>0</v>
      </c>
      <c r="P333" s="415">
        <f t="shared" si="115"/>
        <v>0</v>
      </c>
      <c r="Q333" s="385">
        <f t="shared" si="99"/>
        <v>6257015.7094000001</v>
      </c>
    </row>
    <row r="334" spans="1:17" s="242" customFormat="1" ht="15.75" customHeight="1" x14ac:dyDescent="0.25">
      <c r="A334" s="661"/>
      <c r="B334" s="579">
        <v>71956000</v>
      </c>
      <c r="C334" s="570" t="s">
        <v>13</v>
      </c>
      <c r="D334" s="570"/>
      <c r="E334" s="590"/>
      <c r="F334" s="360"/>
      <c r="G334" s="579"/>
      <c r="H334" s="415"/>
      <c r="I334" s="342"/>
      <c r="J334" s="557" t="s">
        <v>205</v>
      </c>
      <c r="K334" s="465" t="s">
        <v>206</v>
      </c>
      <c r="L334" s="415">
        <v>6125921</v>
      </c>
      <c r="M334" s="415">
        <v>6125921</v>
      </c>
      <c r="N334" s="415"/>
      <c r="O334" s="415"/>
      <c r="P334" s="415"/>
      <c r="Q334" s="385">
        <f t="shared" si="99"/>
        <v>6125921</v>
      </c>
    </row>
    <row r="335" spans="1:17" s="256" customFormat="1" ht="15.75" customHeight="1" x14ac:dyDescent="0.25">
      <c r="A335" s="662"/>
      <c r="B335" s="579">
        <v>71956000</v>
      </c>
      <c r="C335" s="570" t="s">
        <v>13</v>
      </c>
      <c r="D335" s="570"/>
      <c r="E335" s="590"/>
      <c r="F335" s="343"/>
      <c r="G335" s="579"/>
      <c r="H335" s="415"/>
      <c r="I335" s="342"/>
      <c r="J335" s="570" t="s">
        <v>207</v>
      </c>
      <c r="K335" s="343">
        <v>21</v>
      </c>
      <c r="L335" s="362">
        <f>L334*2.14%</f>
        <v>131094.70940000002</v>
      </c>
      <c r="M335" s="362">
        <f>M334*2.14%</f>
        <v>131094.70940000002</v>
      </c>
      <c r="N335" s="362"/>
      <c r="O335" s="362"/>
      <c r="P335" s="419"/>
      <c r="Q335" s="385">
        <f t="shared" si="99"/>
        <v>131094.70940000002</v>
      </c>
    </row>
    <row r="336" spans="1:17" s="242" customFormat="1" ht="15.75" customHeight="1" x14ac:dyDescent="0.25">
      <c r="A336" s="660">
        <v>30</v>
      </c>
      <c r="B336" s="579">
        <v>71956000</v>
      </c>
      <c r="C336" s="570" t="s">
        <v>13</v>
      </c>
      <c r="D336" s="570" t="s">
        <v>13</v>
      </c>
      <c r="E336" s="590" t="s">
        <v>179</v>
      </c>
      <c r="F336" s="343">
        <v>8</v>
      </c>
      <c r="G336" s="579" t="s">
        <v>106</v>
      </c>
      <c r="H336" s="359">
        <v>4926.3999999999996</v>
      </c>
      <c r="I336" s="342">
        <v>269</v>
      </c>
      <c r="J336" s="570" t="s">
        <v>107</v>
      </c>
      <c r="K336" s="343" t="s">
        <v>2</v>
      </c>
      <c r="L336" s="415">
        <f>L337+L338+L339</f>
        <v>7117012.0385999996</v>
      </c>
      <c r="M336" s="415">
        <f t="shared" ref="M336:P336" si="116">M337+M338+M339</f>
        <v>7117012.0385999996</v>
      </c>
      <c r="N336" s="415">
        <f t="shared" si="116"/>
        <v>0</v>
      </c>
      <c r="O336" s="415">
        <f t="shared" si="116"/>
        <v>0</v>
      </c>
      <c r="P336" s="415">
        <f t="shared" si="116"/>
        <v>0</v>
      </c>
      <c r="Q336" s="385">
        <f t="shared" si="99"/>
        <v>7117012.0385999996</v>
      </c>
    </row>
    <row r="337" spans="1:17" s="242" customFormat="1" ht="15.75" customHeight="1" x14ac:dyDescent="0.25">
      <c r="A337" s="661"/>
      <c r="B337" s="579">
        <v>71956000</v>
      </c>
      <c r="C337" s="570" t="s">
        <v>13</v>
      </c>
      <c r="D337" s="570"/>
      <c r="E337" s="590"/>
      <c r="F337" s="360"/>
      <c r="G337" s="579"/>
      <c r="H337" s="415"/>
      <c r="I337" s="342"/>
      <c r="J337" s="570" t="s">
        <v>208</v>
      </c>
      <c r="K337" s="468" t="s">
        <v>209</v>
      </c>
      <c r="L337" s="415">
        <v>2702798</v>
      </c>
      <c r="M337" s="415">
        <v>2702798</v>
      </c>
      <c r="N337" s="415"/>
      <c r="O337" s="415"/>
      <c r="P337" s="415"/>
      <c r="Q337" s="385">
        <f t="shared" si="99"/>
        <v>2702798</v>
      </c>
    </row>
    <row r="338" spans="1:17" s="256" customFormat="1" ht="15.75" customHeight="1" x14ac:dyDescent="0.25">
      <c r="A338" s="661"/>
      <c r="B338" s="579">
        <v>71956000</v>
      </c>
      <c r="C338" s="570" t="s">
        <v>13</v>
      </c>
      <c r="D338" s="570"/>
      <c r="E338" s="590"/>
      <c r="F338" s="360"/>
      <c r="G338" s="579"/>
      <c r="H338" s="415"/>
      <c r="I338" s="342"/>
      <c r="J338" s="557" t="s">
        <v>205</v>
      </c>
      <c r="K338" s="465" t="s">
        <v>206</v>
      </c>
      <c r="L338" s="415">
        <v>4265101</v>
      </c>
      <c r="M338" s="415">
        <v>4265101</v>
      </c>
      <c r="N338" s="415"/>
      <c r="O338" s="415"/>
      <c r="P338" s="415"/>
      <c r="Q338" s="385">
        <f t="shared" si="99"/>
        <v>4265101</v>
      </c>
    </row>
    <row r="339" spans="1:17" s="242" customFormat="1" ht="15.75" customHeight="1" x14ac:dyDescent="0.25">
      <c r="A339" s="662"/>
      <c r="B339" s="579">
        <v>71956000</v>
      </c>
      <c r="C339" s="570" t="s">
        <v>13</v>
      </c>
      <c r="D339" s="570"/>
      <c r="E339" s="590"/>
      <c r="F339" s="343"/>
      <c r="G339" s="579"/>
      <c r="H339" s="415"/>
      <c r="I339" s="342"/>
      <c r="J339" s="570" t="s">
        <v>207</v>
      </c>
      <c r="K339" s="343">
        <v>21</v>
      </c>
      <c r="L339" s="362">
        <f>(L338+L337)*2.14%</f>
        <v>149113.03860000003</v>
      </c>
      <c r="M339" s="362">
        <f>(M338+M337)*2.14%</f>
        <v>149113.03860000003</v>
      </c>
      <c r="N339" s="385"/>
      <c r="O339" s="362"/>
      <c r="P339" s="419"/>
      <c r="Q339" s="385">
        <f t="shared" si="99"/>
        <v>149113.03860000003</v>
      </c>
    </row>
    <row r="340" spans="1:17" s="256" customFormat="1" ht="15.75" customHeight="1" x14ac:dyDescent="0.25">
      <c r="A340" s="660">
        <v>31</v>
      </c>
      <c r="B340" s="579">
        <v>71956000</v>
      </c>
      <c r="C340" s="570" t="s">
        <v>13</v>
      </c>
      <c r="D340" s="570" t="s">
        <v>13</v>
      </c>
      <c r="E340" s="590" t="s">
        <v>179</v>
      </c>
      <c r="F340" s="343" t="s">
        <v>178</v>
      </c>
      <c r="G340" s="579" t="s">
        <v>106</v>
      </c>
      <c r="H340" s="359">
        <v>7142.9</v>
      </c>
      <c r="I340" s="342">
        <v>325</v>
      </c>
      <c r="J340" s="416" t="s">
        <v>107</v>
      </c>
      <c r="K340" s="360" t="s">
        <v>2</v>
      </c>
      <c r="L340" s="415">
        <f>L341+L342+L343</f>
        <v>10121670.547</v>
      </c>
      <c r="M340" s="415">
        <f t="shared" ref="M340:P340" si="117">M341+M342+M343</f>
        <v>10121670.547</v>
      </c>
      <c r="N340" s="415">
        <f t="shared" si="117"/>
        <v>0</v>
      </c>
      <c r="O340" s="415">
        <f t="shared" si="117"/>
        <v>0</v>
      </c>
      <c r="P340" s="415">
        <f t="shared" si="117"/>
        <v>0</v>
      </c>
      <c r="Q340" s="385">
        <f t="shared" si="99"/>
        <v>10121670.547</v>
      </c>
    </row>
    <row r="341" spans="1:17" s="242" customFormat="1" ht="15.75" customHeight="1" x14ac:dyDescent="0.25">
      <c r="A341" s="661"/>
      <c r="B341" s="579">
        <v>71956000</v>
      </c>
      <c r="C341" s="570" t="s">
        <v>13</v>
      </c>
      <c r="D341" s="570"/>
      <c r="E341" s="590"/>
      <c r="F341" s="360"/>
      <c r="G341" s="579"/>
      <c r="H341" s="415"/>
      <c r="I341" s="342"/>
      <c r="J341" s="570" t="s">
        <v>208</v>
      </c>
      <c r="K341" s="468" t="s">
        <v>209</v>
      </c>
      <c r="L341" s="415">
        <v>3843864</v>
      </c>
      <c r="M341" s="415">
        <v>3843864</v>
      </c>
      <c r="N341" s="415"/>
      <c r="O341" s="415"/>
      <c r="P341" s="415"/>
      <c r="Q341" s="385">
        <f t="shared" si="99"/>
        <v>3843864</v>
      </c>
    </row>
    <row r="342" spans="1:17" s="201" customFormat="1" ht="18.75" customHeight="1" x14ac:dyDescent="0.25">
      <c r="A342" s="661"/>
      <c r="B342" s="579">
        <v>71956000</v>
      </c>
      <c r="C342" s="570" t="s">
        <v>13</v>
      </c>
      <c r="D342" s="570"/>
      <c r="E342" s="590"/>
      <c r="F342" s="360"/>
      <c r="G342" s="579"/>
      <c r="H342" s="415"/>
      <c r="I342" s="342"/>
      <c r="J342" s="557" t="s">
        <v>205</v>
      </c>
      <c r="K342" s="465" t="s">
        <v>206</v>
      </c>
      <c r="L342" s="415">
        <v>6065741</v>
      </c>
      <c r="M342" s="415">
        <v>6065741</v>
      </c>
      <c r="N342" s="415"/>
      <c r="O342" s="415"/>
      <c r="P342" s="415"/>
      <c r="Q342" s="385">
        <f t="shared" si="99"/>
        <v>6065741</v>
      </c>
    </row>
    <row r="343" spans="1:17" s="256" customFormat="1" ht="15.75" customHeight="1" x14ac:dyDescent="0.25">
      <c r="A343" s="662"/>
      <c r="B343" s="579">
        <v>71956000</v>
      </c>
      <c r="C343" s="570" t="s">
        <v>13</v>
      </c>
      <c r="D343" s="570"/>
      <c r="E343" s="590"/>
      <c r="F343" s="343"/>
      <c r="G343" s="579"/>
      <c r="H343" s="415"/>
      <c r="I343" s="342"/>
      <c r="J343" s="570" t="s">
        <v>207</v>
      </c>
      <c r="K343" s="343">
        <v>21</v>
      </c>
      <c r="L343" s="362">
        <f>(L342+L341)*2.14%</f>
        <v>212065.54700000002</v>
      </c>
      <c r="M343" s="362">
        <f>(M342+M341)*2.14%</f>
        <v>212065.54700000002</v>
      </c>
      <c r="N343" s="362"/>
      <c r="O343" s="362"/>
      <c r="P343" s="419"/>
      <c r="Q343" s="385">
        <f t="shared" si="99"/>
        <v>212065.54700000002</v>
      </c>
    </row>
    <row r="344" spans="1:17" s="242" customFormat="1" ht="15.75" customHeight="1" x14ac:dyDescent="0.25">
      <c r="A344" s="660">
        <v>32</v>
      </c>
      <c r="B344" s="579">
        <v>71956000</v>
      </c>
      <c r="C344" s="570" t="s">
        <v>13</v>
      </c>
      <c r="D344" s="570" t="s">
        <v>13</v>
      </c>
      <c r="E344" s="590" t="s">
        <v>179</v>
      </c>
      <c r="F344" s="343">
        <v>14</v>
      </c>
      <c r="G344" s="579" t="s">
        <v>106</v>
      </c>
      <c r="H344" s="359">
        <v>4902.8</v>
      </c>
      <c r="I344" s="342">
        <v>138</v>
      </c>
      <c r="J344" s="570" t="s">
        <v>107</v>
      </c>
      <c r="K344" s="343" t="s">
        <v>2</v>
      </c>
      <c r="L344" s="415">
        <f>L345+L346+L347</f>
        <v>10772735.420600001</v>
      </c>
      <c r="M344" s="415">
        <f t="shared" ref="M344:P344" si="118">M345+M346+M347</f>
        <v>10772735.420600001</v>
      </c>
      <c r="N344" s="415">
        <f t="shared" si="118"/>
        <v>0</v>
      </c>
      <c r="O344" s="415">
        <f t="shared" si="118"/>
        <v>0</v>
      </c>
      <c r="P344" s="415">
        <f t="shared" si="118"/>
        <v>0</v>
      </c>
      <c r="Q344" s="385">
        <f t="shared" si="99"/>
        <v>10772735.420600001</v>
      </c>
    </row>
    <row r="345" spans="1:17" s="201" customFormat="1" ht="18.75" customHeight="1" x14ac:dyDescent="0.25">
      <c r="A345" s="661"/>
      <c r="B345" s="579">
        <v>71956000</v>
      </c>
      <c r="C345" s="570" t="s">
        <v>13</v>
      </c>
      <c r="D345" s="570"/>
      <c r="E345" s="590"/>
      <c r="F345" s="360"/>
      <c r="G345" s="579"/>
      <c r="H345" s="415"/>
      <c r="I345" s="342"/>
      <c r="J345" s="570" t="s">
        <v>208</v>
      </c>
      <c r="K345" s="468" t="s">
        <v>209</v>
      </c>
      <c r="L345" s="415">
        <v>5840494</v>
      </c>
      <c r="M345" s="415">
        <v>5840494</v>
      </c>
      <c r="N345" s="415"/>
      <c r="O345" s="415"/>
      <c r="P345" s="415"/>
      <c r="Q345" s="385">
        <f t="shared" si="99"/>
        <v>5840494</v>
      </c>
    </row>
    <row r="346" spans="1:17" s="257" customFormat="1" ht="15.75" customHeight="1" x14ac:dyDescent="0.25">
      <c r="A346" s="661"/>
      <c r="B346" s="579">
        <v>71956000</v>
      </c>
      <c r="C346" s="570" t="s">
        <v>13</v>
      </c>
      <c r="D346" s="570"/>
      <c r="E346" s="590"/>
      <c r="F346" s="360"/>
      <c r="G346" s="579"/>
      <c r="H346" s="415"/>
      <c r="I346" s="342"/>
      <c r="J346" s="557" t="s">
        <v>205</v>
      </c>
      <c r="K346" s="465" t="s">
        <v>206</v>
      </c>
      <c r="L346" s="415">
        <v>4706535</v>
      </c>
      <c r="M346" s="415">
        <v>4706535</v>
      </c>
      <c r="N346" s="415"/>
      <c r="O346" s="415"/>
      <c r="P346" s="415"/>
      <c r="Q346" s="385">
        <f t="shared" ref="Q346:Q409" si="119">M346+N346+O346+P346</f>
        <v>4706535</v>
      </c>
    </row>
    <row r="347" spans="1:17" s="258" customFormat="1" ht="18.75" customHeight="1" x14ac:dyDescent="0.25">
      <c r="A347" s="662"/>
      <c r="B347" s="579">
        <v>71956000</v>
      </c>
      <c r="C347" s="570" t="s">
        <v>13</v>
      </c>
      <c r="D347" s="570"/>
      <c r="E347" s="590"/>
      <c r="F347" s="343"/>
      <c r="G347" s="579"/>
      <c r="H347" s="415"/>
      <c r="I347" s="342"/>
      <c r="J347" s="570" t="s">
        <v>207</v>
      </c>
      <c r="K347" s="343">
        <v>21</v>
      </c>
      <c r="L347" s="362">
        <f>(L346+L345)*2.14%</f>
        <v>225706.42060000001</v>
      </c>
      <c r="M347" s="362">
        <f>(M346+M345)*2.14%</f>
        <v>225706.42060000001</v>
      </c>
      <c r="N347" s="385"/>
      <c r="O347" s="362"/>
      <c r="P347" s="419"/>
      <c r="Q347" s="385">
        <f t="shared" si="119"/>
        <v>225706.42060000001</v>
      </c>
    </row>
    <row r="348" spans="1:17" s="258" customFormat="1" ht="18.75" customHeight="1" x14ac:dyDescent="0.25">
      <c r="A348" s="660">
        <v>33</v>
      </c>
      <c r="B348" s="579">
        <v>71956000</v>
      </c>
      <c r="C348" s="570" t="s">
        <v>13</v>
      </c>
      <c r="D348" s="570" t="s">
        <v>13</v>
      </c>
      <c r="E348" s="590" t="s">
        <v>180</v>
      </c>
      <c r="F348" s="343">
        <v>1</v>
      </c>
      <c r="G348" s="579" t="s">
        <v>106</v>
      </c>
      <c r="H348" s="359">
        <v>8387.7000000000007</v>
      </c>
      <c r="I348" s="342">
        <v>240</v>
      </c>
      <c r="J348" s="416" t="s">
        <v>107</v>
      </c>
      <c r="K348" s="360" t="s">
        <v>2</v>
      </c>
      <c r="L348" s="415">
        <f>L349+L350</f>
        <v>7231294.4418000001</v>
      </c>
      <c r="M348" s="415">
        <f t="shared" ref="M348:P348" si="120">M349+M350</f>
        <v>7231294.4418000001</v>
      </c>
      <c r="N348" s="415">
        <f t="shared" si="120"/>
        <v>0</v>
      </c>
      <c r="O348" s="415">
        <f t="shared" si="120"/>
        <v>0</v>
      </c>
      <c r="P348" s="415">
        <f t="shared" si="120"/>
        <v>0</v>
      </c>
      <c r="Q348" s="385">
        <f t="shared" si="119"/>
        <v>7231294.4418000001</v>
      </c>
    </row>
    <row r="349" spans="1:17" s="258" customFormat="1" ht="18.75" customHeight="1" x14ac:dyDescent="0.25">
      <c r="A349" s="661"/>
      <c r="B349" s="579">
        <v>71956000</v>
      </c>
      <c r="C349" s="570" t="s">
        <v>13</v>
      </c>
      <c r="D349" s="570"/>
      <c r="E349" s="590"/>
      <c r="F349" s="360"/>
      <c r="G349" s="579"/>
      <c r="H349" s="415"/>
      <c r="I349" s="342"/>
      <c r="J349" s="557" t="s">
        <v>205</v>
      </c>
      <c r="K349" s="465" t="s">
        <v>206</v>
      </c>
      <c r="L349" s="415">
        <v>7079787</v>
      </c>
      <c r="M349" s="415">
        <v>7079787</v>
      </c>
      <c r="N349" s="415"/>
      <c r="O349" s="415"/>
      <c r="P349" s="415"/>
      <c r="Q349" s="385">
        <f t="shared" si="119"/>
        <v>7079787</v>
      </c>
    </row>
    <row r="350" spans="1:17" s="258" customFormat="1" ht="18.75" customHeight="1" x14ac:dyDescent="0.25">
      <c r="A350" s="662"/>
      <c r="B350" s="579">
        <v>71956000</v>
      </c>
      <c r="C350" s="570" t="s">
        <v>13</v>
      </c>
      <c r="D350" s="570"/>
      <c r="E350" s="590"/>
      <c r="F350" s="343"/>
      <c r="G350" s="579"/>
      <c r="H350" s="415"/>
      <c r="I350" s="342"/>
      <c r="J350" s="570" t="s">
        <v>207</v>
      </c>
      <c r="K350" s="343">
        <v>21</v>
      </c>
      <c r="L350" s="362">
        <f>L349*2.14%</f>
        <v>151507.44180000003</v>
      </c>
      <c r="M350" s="362">
        <f>M349*2.14%</f>
        <v>151507.44180000003</v>
      </c>
      <c r="N350" s="362"/>
      <c r="O350" s="362"/>
      <c r="P350" s="419"/>
      <c r="Q350" s="385">
        <f t="shared" si="119"/>
        <v>151507.44180000003</v>
      </c>
    </row>
    <row r="351" spans="1:17" s="256" customFormat="1" ht="15.75" customHeight="1" x14ac:dyDescent="0.25">
      <c r="A351" s="660">
        <v>34</v>
      </c>
      <c r="B351" s="579">
        <v>71956000</v>
      </c>
      <c r="C351" s="570" t="s">
        <v>13</v>
      </c>
      <c r="D351" s="570" t="s">
        <v>13</v>
      </c>
      <c r="E351" s="590" t="s">
        <v>180</v>
      </c>
      <c r="F351" s="343">
        <v>3</v>
      </c>
      <c r="G351" s="579" t="s">
        <v>106</v>
      </c>
      <c r="H351" s="359">
        <v>6337</v>
      </c>
      <c r="I351" s="342">
        <v>203</v>
      </c>
      <c r="J351" s="570" t="s">
        <v>107</v>
      </c>
      <c r="K351" s="360" t="s">
        <v>2</v>
      </c>
      <c r="L351" s="415">
        <f>L352+L353</f>
        <v>6063988.4731999999</v>
      </c>
      <c r="M351" s="415">
        <f t="shared" ref="M351:P351" si="121">M352+M353</f>
        <v>6063988.4731999999</v>
      </c>
      <c r="N351" s="415">
        <f t="shared" si="121"/>
        <v>0</v>
      </c>
      <c r="O351" s="415">
        <f t="shared" si="121"/>
        <v>0</v>
      </c>
      <c r="P351" s="415">
        <f t="shared" si="121"/>
        <v>0</v>
      </c>
      <c r="Q351" s="385">
        <f t="shared" si="119"/>
        <v>6063988.4731999999</v>
      </c>
    </row>
    <row r="352" spans="1:17" s="242" customFormat="1" ht="15.75" customHeight="1" x14ac:dyDescent="0.25">
      <c r="A352" s="661"/>
      <c r="B352" s="579">
        <v>71956000</v>
      </c>
      <c r="C352" s="570" t="s">
        <v>13</v>
      </c>
      <c r="D352" s="570"/>
      <c r="E352" s="590"/>
      <c r="F352" s="360"/>
      <c r="G352" s="579"/>
      <c r="H352" s="415"/>
      <c r="I352" s="342"/>
      <c r="J352" s="557" t="s">
        <v>205</v>
      </c>
      <c r="K352" s="465" t="s">
        <v>206</v>
      </c>
      <c r="L352" s="415">
        <v>5936938</v>
      </c>
      <c r="M352" s="415">
        <v>5936938</v>
      </c>
      <c r="N352" s="415"/>
      <c r="O352" s="415"/>
      <c r="P352" s="415"/>
      <c r="Q352" s="385">
        <f t="shared" si="119"/>
        <v>5936938</v>
      </c>
    </row>
    <row r="353" spans="1:17" s="201" customFormat="1" ht="18.75" customHeight="1" x14ac:dyDescent="0.25">
      <c r="A353" s="662"/>
      <c r="B353" s="579">
        <v>71956000</v>
      </c>
      <c r="C353" s="570" t="s">
        <v>13</v>
      </c>
      <c r="D353" s="570"/>
      <c r="E353" s="590"/>
      <c r="F353" s="342"/>
      <c r="G353" s="579"/>
      <c r="H353" s="415"/>
      <c r="I353" s="342"/>
      <c r="J353" s="570" t="s">
        <v>207</v>
      </c>
      <c r="K353" s="343">
        <v>21</v>
      </c>
      <c r="L353" s="362">
        <f>L352*2.14%</f>
        <v>127050.47320000001</v>
      </c>
      <c r="M353" s="362">
        <f>M352*2.14%</f>
        <v>127050.47320000001</v>
      </c>
      <c r="N353" s="385"/>
      <c r="O353" s="362"/>
      <c r="P353" s="419"/>
      <c r="Q353" s="385">
        <f t="shared" si="119"/>
        <v>127050.47320000001</v>
      </c>
    </row>
    <row r="354" spans="1:17" s="256" customFormat="1" ht="15.75" customHeight="1" x14ac:dyDescent="0.25">
      <c r="A354" s="660">
        <v>35</v>
      </c>
      <c r="B354" s="579">
        <v>71956000</v>
      </c>
      <c r="C354" s="570" t="s">
        <v>13</v>
      </c>
      <c r="D354" s="570" t="s">
        <v>13</v>
      </c>
      <c r="E354" s="590" t="s">
        <v>181</v>
      </c>
      <c r="F354" s="343" t="s">
        <v>182</v>
      </c>
      <c r="G354" s="579" t="s">
        <v>106</v>
      </c>
      <c r="H354" s="359">
        <v>1023</v>
      </c>
      <c r="I354" s="342">
        <v>41</v>
      </c>
      <c r="J354" s="570" t="s">
        <v>107</v>
      </c>
      <c r="K354" s="360" t="s">
        <v>2</v>
      </c>
      <c r="L354" s="415">
        <f>L355+L356+L357</f>
        <v>1853939.0544</v>
      </c>
      <c r="M354" s="415">
        <f t="shared" ref="M354:P354" si="122">M355+M356+M357</f>
        <v>1853939.0544</v>
      </c>
      <c r="N354" s="415">
        <f t="shared" si="122"/>
        <v>0</v>
      </c>
      <c r="O354" s="415">
        <f t="shared" si="122"/>
        <v>0</v>
      </c>
      <c r="P354" s="415">
        <f t="shared" si="122"/>
        <v>0</v>
      </c>
      <c r="Q354" s="385">
        <f t="shared" si="119"/>
        <v>1853939.0544</v>
      </c>
    </row>
    <row r="355" spans="1:17" s="242" customFormat="1" ht="15.75" customHeight="1" x14ac:dyDescent="0.25">
      <c r="A355" s="661"/>
      <c r="B355" s="579">
        <v>71956000</v>
      </c>
      <c r="C355" s="570" t="s">
        <v>13</v>
      </c>
      <c r="D355" s="570"/>
      <c r="E355" s="590"/>
      <c r="F355" s="360"/>
      <c r="G355" s="579"/>
      <c r="H355" s="415"/>
      <c r="I355" s="342"/>
      <c r="J355" s="570" t="s">
        <v>208</v>
      </c>
      <c r="K355" s="468" t="s">
        <v>209</v>
      </c>
      <c r="L355" s="415">
        <v>1379889</v>
      </c>
      <c r="M355" s="415">
        <v>1379889</v>
      </c>
      <c r="N355" s="415"/>
      <c r="O355" s="415"/>
      <c r="P355" s="415"/>
      <c r="Q355" s="385">
        <f t="shared" si="119"/>
        <v>1379889</v>
      </c>
    </row>
    <row r="356" spans="1:17" s="201" customFormat="1" ht="18.75" customHeight="1" x14ac:dyDescent="0.25">
      <c r="A356" s="661"/>
      <c r="B356" s="579">
        <v>71956000</v>
      </c>
      <c r="C356" s="570" t="s">
        <v>13</v>
      </c>
      <c r="D356" s="570"/>
      <c r="E356" s="590"/>
      <c r="F356" s="360"/>
      <c r="G356" s="579"/>
      <c r="H356" s="415"/>
      <c r="I356" s="342"/>
      <c r="J356" s="557" t="s">
        <v>205</v>
      </c>
      <c r="K356" s="465" t="s">
        <v>206</v>
      </c>
      <c r="L356" s="415">
        <v>435207</v>
      </c>
      <c r="M356" s="415">
        <v>435207</v>
      </c>
      <c r="N356" s="415"/>
      <c r="O356" s="415"/>
      <c r="P356" s="415"/>
      <c r="Q356" s="385">
        <f t="shared" si="119"/>
        <v>435207</v>
      </c>
    </row>
    <row r="357" spans="1:17" s="256" customFormat="1" ht="15.75" customHeight="1" x14ac:dyDescent="0.25">
      <c r="A357" s="662"/>
      <c r="B357" s="579">
        <v>71956000</v>
      </c>
      <c r="C357" s="570" t="s">
        <v>13</v>
      </c>
      <c r="D357" s="570"/>
      <c r="E357" s="590"/>
      <c r="F357" s="343"/>
      <c r="G357" s="579"/>
      <c r="H357" s="415"/>
      <c r="I357" s="342"/>
      <c r="J357" s="570" t="s">
        <v>207</v>
      </c>
      <c r="K357" s="343">
        <v>21</v>
      </c>
      <c r="L357" s="362">
        <f>(L356+L355)*2.14%</f>
        <v>38843.054400000001</v>
      </c>
      <c r="M357" s="362">
        <f>(M356+M355)*2.14%</f>
        <v>38843.054400000001</v>
      </c>
      <c r="N357" s="362"/>
      <c r="O357" s="362"/>
      <c r="P357" s="419"/>
      <c r="Q357" s="385">
        <f t="shared" si="119"/>
        <v>38843.054400000001</v>
      </c>
    </row>
    <row r="358" spans="1:17" s="242" customFormat="1" ht="15.75" customHeight="1" x14ac:dyDescent="0.25">
      <c r="A358" s="660">
        <v>36</v>
      </c>
      <c r="B358" s="579">
        <v>71956000</v>
      </c>
      <c r="C358" s="570" t="s">
        <v>13</v>
      </c>
      <c r="D358" s="570" t="s">
        <v>13</v>
      </c>
      <c r="E358" s="590" t="s">
        <v>181</v>
      </c>
      <c r="F358" s="343" t="s">
        <v>183</v>
      </c>
      <c r="G358" s="579" t="s">
        <v>106</v>
      </c>
      <c r="H358" s="359">
        <v>901</v>
      </c>
      <c r="I358" s="342">
        <v>33</v>
      </c>
      <c r="J358" s="570" t="s">
        <v>107</v>
      </c>
      <c r="K358" s="360" t="s">
        <v>2</v>
      </c>
      <c r="L358" s="415">
        <f>L359+L360+L361</f>
        <v>1792420.1324</v>
      </c>
      <c r="M358" s="415">
        <f t="shared" ref="M358:P358" si="123">M359+M360+M361</f>
        <v>1792420.1324</v>
      </c>
      <c r="N358" s="415">
        <f t="shared" si="123"/>
        <v>0</v>
      </c>
      <c r="O358" s="415">
        <f t="shared" si="123"/>
        <v>0</v>
      </c>
      <c r="P358" s="415">
        <f t="shared" si="123"/>
        <v>0</v>
      </c>
      <c r="Q358" s="385">
        <f t="shared" si="119"/>
        <v>1792420.1324</v>
      </c>
    </row>
    <row r="359" spans="1:17" s="253" customFormat="1" ht="18.75" customHeight="1" x14ac:dyDescent="0.25">
      <c r="A359" s="661"/>
      <c r="B359" s="579">
        <v>71956000</v>
      </c>
      <c r="C359" s="570" t="s">
        <v>13</v>
      </c>
      <c r="D359" s="570"/>
      <c r="E359" s="590"/>
      <c r="F359" s="360"/>
      <c r="G359" s="579"/>
      <c r="H359" s="415"/>
      <c r="I359" s="342"/>
      <c r="J359" s="570" t="s">
        <v>208</v>
      </c>
      <c r="K359" s="468" t="s">
        <v>209</v>
      </c>
      <c r="L359" s="415">
        <v>1334101</v>
      </c>
      <c r="M359" s="415">
        <v>1334101</v>
      </c>
      <c r="N359" s="415"/>
      <c r="O359" s="415"/>
      <c r="P359" s="415"/>
      <c r="Q359" s="385">
        <f t="shared" si="119"/>
        <v>1334101</v>
      </c>
    </row>
    <row r="360" spans="1:17" s="253" customFormat="1" ht="18.75" customHeight="1" x14ac:dyDescent="0.25">
      <c r="A360" s="661"/>
      <c r="B360" s="579">
        <v>71956000</v>
      </c>
      <c r="C360" s="570" t="s">
        <v>13</v>
      </c>
      <c r="D360" s="570"/>
      <c r="E360" s="590"/>
      <c r="F360" s="360"/>
      <c r="G360" s="579"/>
      <c r="H360" s="415"/>
      <c r="I360" s="342"/>
      <c r="J360" s="557" t="s">
        <v>205</v>
      </c>
      <c r="K360" s="465" t="s">
        <v>206</v>
      </c>
      <c r="L360" s="469">
        <v>420765</v>
      </c>
      <c r="M360" s="469">
        <v>420765</v>
      </c>
      <c r="N360" s="415"/>
      <c r="O360" s="415"/>
      <c r="P360" s="415"/>
      <c r="Q360" s="385">
        <f t="shared" si="119"/>
        <v>420765</v>
      </c>
    </row>
    <row r="361" spans="1:17" s="256" customFormat="1" ht="15.75" customHeight="1" x14ac:dyDescent="0.25">
      <c r="A361" s="662"/>
      <c r="B361" s="579">
        <v>71956000</v>
      </c>
      <c r="C361" s="570" t="s">
        <v>13</v>
      </c>
      <c r="D361" s="570"/>
      <c r="E361" s="590"/>
      <c r="F361" s="343"/>
      <c r="G361" s="579"/>
      <c r="H361" s="415"/>
      <c r="I361" s="342"/>
      <c r="J361" s="570" t="s">
        <v>207</v>
      </c>
      <c r="K361" s="343">
        <v>21</v>
      </c>
      <c r="L361" s="362">
        <f>(L360+L359)*2.14%</f>
        <v>37554.132400000002</v>
      </c>
      <c r="M361" s="362">
        <f>(M360+M359)*2.14%</f>
        <v>37554.132400000002</v>
      </c>
      <c r="N361" s="385"/>
      <c r="O361" s="362"/>
      <c r="P361" s="419"/>
      <c r="Q361" s="385">
        <f t="shared" si="119"/>
        <v>37554.132400000002</v>
      </c>
    </row>
    <row r="362" spans="1:17" s="242" customFormat="1" ht="15.75" customHeight="1" x14ac:dyDescent="0.25">
      <c r="A362" s="660">
        <v>37</v>
      </c>
      <c r="B362" s="579">
        <v>71956000</v>
      </c>
      <c r="C362" s="570" t="s">
        <v>13</v>
      </c>
      <c r="D362" s="570" t="s">
        <v>13</v>
      </c>
      <c r="E362" s="590" t="s">
        <v>181</v>
      </c>
      <c r="F362" s="343">
        <v>15</v>
      </c>
      <c r="G362" s="579" t="s">
        <v>106</v>
      </c>
      <c r="H362" s="359">
        <v>4973.3999999999996</v>
      </c>
      <c r="I362" s="342">
        <v>241</v>
      </c>
      <c r="J362" s="570" t="s">
        <v>107</v>
      </c>
      <c r="K362" s="360" t="s">
        <v>2</v>
      </c>
      <c r="L362" s="415">
        <f>L363+L364</f>
        <v>4357811.2712000003</v>
      </c>
      <c r="M362" s="415">
        <f t="shared" ref="M362:P362" si="124">M363+M364</f>
        <v>4357811.2712000003</v>
      </c>
      <c r="N362" s="415">
        <f t="shared" si="124"/>
        <v>0</v>
      </c>
      <c r="O362" s="415">
        <f t="shared" si="124"/>
        <v>0</v>
      </c>
      <c r="P362" s="415">
        <f t="shared" si="124"/>
        <v>0</v>
      </c>
      <c r="Q362" s="385">
        <f t="shared" si="119"/>
        <v>4357811.2712000003</v>
      </c>
    </row>
    <row r="363" spans="1:17" s="242" customFormat="1" ht="15.75" customHeight="1" x14ac:dyDescent="0.25">
      <c r="A363" s="661"/>
      <c r="B363" s="579">
        <v>71956000</v>
      </c>
      <c r="C363" s="570" t="s">
        <v>13</v>
      </c>
      <c r="D363" s="570"/>
      <c r="E363" s="590"/>
      <c r="F363" s="360"/>
      <c r="G363" s="579"/>
      <c r="H363" s="415"/>
      <c r="I363" s="342"/>
      <c r="J363" s="557" t="s">
        <v>205</v>
      </c>
      <c r="K363" s="465" t="s">
        <v>206</v>
      </c>
      <c r="L363" s="415">
        <v>4266508</v>
      </c>
      <c r="M363" s="415">
        <v>4266508</v>
      </c>
      <c r="N363" s="415"/>
      <c r="O363" s="415"/>
      <c r="P363" s="415"/>
      <c r="Q363" s="385">
        <f t="shared" si="119"/>
        <v>4266508</v>
      </c>
    </row>
    <row r="364" spans="1:17" s="242" customFormat="1" ht="15.75" customHeight="1" x14ac:dyDescent="0.25">
      <c r="A364" s="662"/>
      <c r="B364" s="579">
        <v>71956000</v>
      </c>
      <c r="C364" s="570" t="s">
        <v>13</v>
      </c>
      <c r="D364" s="570"/>
      <c r="E364" s="590"/>
      <c r="F364" s="343"/>
      <c r="G364" s="579"/>
      <c r="H364" s="415"/>
      <c r="I364" s="342"/>
      <c r="J364" s="570" t="s">
        <v>207</v>
      </c>
      <c r="K364" s="343">
        <v>21</v>
      </c>
      <c r="L364" s="362">
        <f>L363*2.14%</f>
        <v>91303.271200000003</v>
      </c>
      <c r="M364" s="362">
        <f>M363*2.14%</f>
        <v>91303.271200000003</v>
      </c>
      <c r="N364" s="362"/>
      <c r="O364" s="362"/>
      <c r="P364" s="419"/>
      <c r="Q364" s="385">
        <f t="shared" si="119"/>
        <v>91303.271200000003</v>
      </c>
    </row>
    <row r="365" spans="1:17" s="256" customFormat="1" ht="15.75" customHeight="1" x14ac:dyDescent="0.25">
      <c r="A365" s="660">
        <v>38</v>
      </c>
      <c r="B365" s="579">
        <v>71956000</v>
      </c>
      <c r="C365" s="570" t="s">
        <v>13</v>
      </c>
      <c r="D365" s="570" t="s">
        <v>13</v>
      </c>
      <c r="E365" s="590" t="s">
        <v>184</v>
      </c>
      <c r="F365" s="343">
        <v>5</v>
      </c>
      <c r="G365" s="579" t="s">
        <v>106</v>
      </c>
      <c r="H365" s="359">
        <v>3649.2</v>
      </c>
      <c r="I365" s="342">
        <v>179</v>
      </c>
      <c r="J365" s="570" t="s">
        <v>107</v>
      </c>
      <c r="K365" s="360" t="s">
        <v>2</v>
      </c>
      <c r="L365" s="415">
        <f>L366+L367+L368+L369</f>
        <v>9350584.0236000009</v>
      </c>
      <c r="M365" s="415">
        <f t="shared" ref="M365:P365" si="125">M366+M367+M368+M369</f>
        <v>9350584.0236000009</v>
      </c>
      <c r="N365" s="415">
        <f t="shared" si="125"/>
        <v>0</v>
      </c>
      <c r="O365" s="415">
        <f t="shared" si="125"/>
        <v>0</v>
      </c>
      <c r="P365" s="415">
        <f t="shared" si="125"/>
        <v>0</v>
      </c>
      <c r="Q365" s="385">
        <f t="shared" si="119"/>
        <v>9350584.0236000009</v>
      </c>
    </row>
    <row r="366" spans="1:17" s="242" customFormat="1" ht="31.5" customHeight="1" x14ac:dyDescent="0.25">
      <c r="A366" s="661"/>
      <c r="B366" s="579">
        <v>71956000</v>
      </c>
      <c r="C366" s="570" t="s">
        <v>13</v>
      </c>
      <c r="D366" s="570"/>
      <c r="E366" s="590"/>
      <c r="F366" s="360"/>
      <c r="G366" s="579"/>
      <c r="H366" s="415"/>
      <c r="I366" s="342"/>
      <c r="J366" s="570" t="s">
        <v>219</v>
      </c>
      <c r="K366" s="468" t="s">
        <v>220</v>
      </c>
      <c r="L366" s="415">
        <v>4727186</v>
      </c>
      <c r="M366" s="415">
        <v>4727186</v>
      </c>
      <c r="N366" s="415"/>
      <c r="O366" s="415"/>
      <c r="P366" s="415"/>
      <c r="Q366" s="385">
        <f t="shared" si="119"/>
        <v>4727186</v>
      </c>
    </row>
    <row r="367" spans="1:17" s="242" customFormat="1" ht="31.5" customHeight="1" x14ac:dyDescent="0.25">
      <c r="A367" s="661"/>
      <c r="B367" s="579">
        <v>71956000</v>
      </c>
      <c r="C367" s="570" t="s">
        <v>13</v>
      </c>
      <c r="D367" s="570"/>
      <c r="E367" s="590"/>
      <c r="F367" s="360"/>
      <c r="G367" s="579"/>
      <c r="H367" s="415"/>
      <c r="I367" s="342"/>
      <c r="J367" s="570" t="s">
        <v>212</v>
      </c>
      <c r="K367" s="468" t="s">
        <v>213</v>
      </c>
      <c r="L367" s="415">
        <v>3413150</v>
      </c>
      <c r="M367" s="415">
        <v>3413150</v>
      </c>
      <c r="N367" s="415"/>
      <c r="O367" s="415"/>
      <c r="P367" s="415"/>
      <c r="Q367" s="385">
        <f t="shared" si="119"/>
        <v>3413150</v>
      </c>
    </row>
    <row r="368" spans="1:17" s="242" customFormat="1" ht="31.5" customHeight="1" x14ac:dyDescent="0.25">
      <c r="A368" s="661"/>
      <c r="B368" s="579">
        <v>71956000</v>
      </c>
      <c r="C368" s="570" t="s">
        <v>13</v>
      </c>
      <c r="D368" s="570"/>
      <c r="E368" s="590"/>
      <c r="F368" s="360"/>
      <c r="G368" s="579"/>
      <c r="H368" s="415"/>
      <c r="I368" s="342"/>
      <c r="J368" s="570" t="s">
        <v>214</v>
      </c>
      <c r="K368" s="468" t="s">
        <v>215</v>
      </c>
      <c r="L368" s="415">
        <v>1014338</v>
      </c>
      <c r="M368" s="415">
        <v>1014338</v>
      </c>
      <c r="N368" s="415"/>
      <c r="O368" s="415"/>
      <c r="P368" s="415"/>
      <c r="Q368" s="385">
        <f t="shared" si="119"/>
        <v>1014338</v>
      </c>
    </row>
    <row r="369" spans="1:17" s="242" customFormat="1" ht="15.75" customHeight="1" x14ac:dyDescent="0.25">
      <c r="A369" s="662"/>
      <c r="B369" s="579">
        <v>71956000</v>
      </c>
      <c r="C369" s="570" t="s">
        <v>13</v>
      </c>
      <c r="D369" s="570"/>
      <c r="E369" s="590"/>
      <c r="F369" s="343"/>
      <c r="G369" s="579"/>
      <c r="H369" s="415"/>
      <c r="I369" s="342"/>
      <c r="J369" s="570" t="s">
        <v>207</v>
      </c>
      <c r="K369" s="343">
        <v>21</v>
      </c>
      <c r="L369" s="362">
        <f>(L368+L367+L366)*2.14%</f>
        <v>195910.02360000001</v>
      </c>
      <c r="M369" s="362">
        <f>(M368+M367+M366)*2.14%</f>
        <v>195910.02360000001</v>
      </c>
      <c r="N369" s="385"/>
      <c r="O369" s="362"/>
      <c r="P369" s="419"/>
      <c r="Q369" s="385">
        <f t="shared" si="119"/>
        <v>195910.02360000001</v>
      </c>
    </row>
    <row r="370" spans="1:17" s="242" customFormat="1" ht="15.75" customHeight="1" x14ac:dyDescent="0.25">
      <c r="A370" s="660">
        <v>39</v>
      </c>
      <c r="B370" s="579">
        <v>71956000</v>
      </c>
      <c r="C370" s="570" t="s">
        <v>13</v>
      </c>
      <c r="D370" s="570" t="s">
        <v>13</v>
      </c>
      <c r="E370" s="590" t="s">
        <v>185</v>
      </c>
      <c r="F370" s="343">
        <v>21</v>
      </c>
      <c r="G370" s="579" t="s">
        <v>106</v>
      </c>
      <c r="H370" s="359">
        <v>4607.5</v>
      </c>
      <c r="I370" s="342">
        <v>222</v>
      </c>
      <c r="J370" s="570" t="s">
        <v>107</v>
      </c>
      <c r="K370" s="360" t="s">
        <v>2</v>
      </c>
      <c r="L370" s="415">
        <f>L371+L372</f>
        <v>2641118.7562000002</v>
      </c>
      <c r="M370" s="415">
        <f t="shared" ref="M370:P370" si="126">M371+M372</f>
        <v>2641118.7562000002</v>
      </c>
      <c r="N370" s="415">
        <f t="shared" si="126"/>
        <v>0</v>
      </c>
      <c r="O370" s="415">
        <f t="shared" si="126"/>
        <v>0</v>
      </c>
      <c r="P370" s="415">
        <f t="shared" si="126"/>
        <v>0</v>
      </c>
      <c r="Q370" s="385">
        <f t="shared" si="119"/>
        <v>2641118.7562000002</v>
      </c>
    </row>
    <row r="371" spans="1:17" s="242" customFormat="1" ht="15.75" customHeight="1" x14ac:dyDescent="0.25">
      <c r="A371" s="661"/>
      <c r="B371" s="579">
        <v>71956000</v>
      </c>
      <c r="C371" s="570" t="s">
        <v>13</v>
      </c>
      <c r="D371" s="570"/>
      <c r="E371" s="590"/>
      <c r="F371" s="360"/>
      <c r="G371" s="579"/>
      <c r="H371" s="415"/>
      <c r="I371" s="342"/>
      <c r="J371" s="570" t="s">
        <v>208</v>
      </c>
      <c r="K371" s="468" t="s">
        <v>209</v>
      </c>
      <c r="L371" s="415">
        <v>2585783</v>
      </c>
      <c r="M371" s="415">
        <v>2585783</v>
      </c>
      <c r="N371" s="415"/>
      <c r="O371" s="415"/>
      <c r="P371" s="415"/>
      <c r="Q371" s="385">
        <f t="shared" si="119"/>
        <v>2585783</v>
      </c>
    </row>
    <row r="372" spans="1:17" s="242" customFormat="1" ht="15.75" customHeight="1" x14ac:dyDescent="0.25">
      <c r="A372" s="662"/>
      <c r="B372" s="579">
        <v>71956000</v>
      </c>
      <c r="C372" s="570" t="s">
        <v>13</v>
      </c>
      <c r="D372" s="570"/>
      <c r="E372" s="590"/>
      <c r="F372" s="342"/>
      <c r="G372" s="579"/>
      <c r="H372" s="415"/>
      <c r="I372" s="342"/>
      <c r="J372" s="570" t="s">
        <v>207</v>
      </c>
      <c r="K372" s="343">
        <v>21</v>
      </c>
      <c r="L372" s="362">
        <f>L371*2.14%</f>
        <v>55335.756200000003</v>
      </c>
      <c r="M372" s="362">
        <f>M371*2.14%</f>
        <v>55335.756200000003</v>
      </c>
      <c r="N372" s="362"/>
      <c r="O372" s="362"/>
      <c r="P372" s="419"/>
      <c r="Q372" s="385">
        <f t="shared" si="119"/>
        <v>55335.756200000003</v>
      </c>
    </row>
    <row r="373" spans="1:17" s="242" customFormat="1" ht="15.75" customHeight="1" x14ac:dyDescent="0.25">
      <c r="A373" s="660">
        <v>40</v>
      </c>
      <c r="B373" s="579">
        <v>71956000</v>
      </c>
      <c r="C373" s="570" t="s">
        <v>13</v>
      </c>
      <c r="D373" s="570" t="s">
        <v>13</v>
      </c>
      <c r="E373" s="590" t="s">
        <v>186</v>
      </c>
      <c r="F373" s="342" t="s">
        <v>187</v>
      </c>
      <c r="G373" s="579" t="s">
        <v>106</v>
      </c>
      <c r="H373" s="359">
        <v>1375.4</v>
      </c>
      <c r="I373" s="342">
        <v>86</v>
      </c>
      <c r="J373" s="570" t="s">
        <v>107</v>
      </c>
      <c r="K373" s="360" t="s">
        <v>2</v>
      </c>
      <c r="L373" s="415">
        <f>L374+L375</f>
        <v>545577.74580000003</v>
      </c>
      <c r="M373" s="415">
        <f t="shared" ref="M373:P373" si="127">M374+M375</f>
        <v>545577.74580000003</v>
      </c>
      <c r="N373" s="415">
        <f t="shared" si="127"/>
        <v>0</v>
      </c>
      <c r="O373" s="415">
        <f t="shared" si="127"/>
        <v>0</v>
      </c>
      <c r="P373" s="415">
        <f t="shared" si="127"/>
        <v>0</v>
      </c>
      <c r="Q373" s="385">
        <f t="shared" si="119"/>
        <v>545577.74580000003</v>
      </c>
    </row>
    <row r="374" spans="1:17" s="242" customFormat="1" ht="15.75" customHeight="1" x14ac:dyDescent="0.25">
      <c r="A374" s="661"/>
      <c r="B374" s="579">
        <v>71956000</v>
      </c>
      <c r="C374" s="570" t="s">
        <v>13</v>
      </c>
      <c r="D374" s="570"/>
      <c r="E374" s="590"/>
      <c r="F374" s="360"/>
      <c r="G374" s="579"/>
      <c r="H374" s="415"/>
      <c r="I374" s="342"/>
      <c r="J374" s="557" t="s">
        <v>205</v>
      </c>
      <c r="K374" s="465" t="s">
        <v>206</v>
      </c>
      <c r="L374" s="415">
        <v>534147</v>
      </c>
      <c r="M374" s="415">
        <v>534147</v>
      </c>
      <c r="N374" s="415"/>
      <c r="O374" s="415"/>
      <c r="P374" s="415"/>
      <c r="Q374" s="385">
        <f t="shared" si="119"/>
        <v>534147</v>
      </c>
    </row>
    <row r="375" spans="1:17" s="242" customFormat="1" ht="15.75" customHeight="1" x14ac:dyDescent="0.25">
      <c r="A375" s="662"/>
      <c r="B375" s="579">
        <v>71956000</v>
      </c>
      <c r="C375" s="570" t="s">
        <v>13</v>
      </c>
      <c r="D375" s="570"/>
      <c r="E375" s="590"/>
      <c r="F375" s="342"/>
      <c r="G375" s="579"/>
      <c r="H375" s="415"/>
      <c r="I375" s="342"/>
      <c r="J375" s="570" t="s">
        <v>207</v>
      </c>
      <c r="K375" s="343">
        <v>21</v>
      </c>
      <c r="L375" s="362">
        <f>L374*2.14%</f>
        <v>11430.745800000001</v>
      </c>
      <c r="M375" s="362">
        <f>M374*2.14%</f>
        <v>11430.745800000001</v>
      </c>
      <c r="N375" s="385"/>
      <c r="O375" s="362"/>
      <c r="P375" s="419"/>
      <c r="Q375" s="385">
        <f t="shared" si="119"/>
        <v>11430.745800000001</v>
      </c>
    </row>
    <row r="376" spans="1:17" s="242" customFormat="1" ht="15.75" customHeight="1" x14ac:dyDescent="0.25">
      <c r="A376" s="660">
        <v>41</v>
      </c>
      <c r="B376" s="579">
        <v>71956000</v>
      </c>
      <c r="C376" s="570" t="s">
        <v>13</v>
      </c>
      <c r="D376" s="570" t="s">
        <v>13</v>
      </c>
      <c r="E376" s="590" t="s">
        <v>322</v>
      </c>
      <c r="F376" s="360" t="s">
        <v>336</v>
      </c>
      <c r="G376" s="579" t="s">
        <v>106</v>
      </c>
      <c r="H376" s="359">
        <v>7474.8</v>
      </c>
      <c r="I376" s="342">
        <v>332</v>
      </c>
      <c r="J376" s="570" t="s">
        <v>107</v>
      </c>
      <c r="K376" s="343" t="s">
        <v>2</v>
      </c>
      <c r="L376" s="415">
        <f>L377+L378</f>
        <v>270000</v>
      </c>
      <c r="M376" s="415">
        <f t="shared" ref="M376:P376" si="128">M377+M378</f>
        <v>20000</v>
      </c>
      <c r="N376" s="415">
        <f t="shared" si="128"/>
        <v>0</v>
      </c>
      <c r="O376" s="415">
        <f t="shared" si="128"/>
        <v>237500</v>
      </c>
      <c r="P376" s="415">
        <f t="shared" si="128"/>
        <v>12500</v>
      </c>
      <c r="Q376" s="385">
        <f t="shared" si="119"/>
        <v>270000</v>
      </c>
    </row>
    <row r="377" spans="1:17" s="242" customFormat="1" ht="51.75" customHeight="1" x14ac:dyDescent="0.25">
      <c r="A377" s="661"/>
      <c r="B377" s="579">
        <v>71956000</v>
      </c>
      <c r="C377" s="570" t="s">
        <v>13</v>
      </c>
      <c r="D377" s="570"/>
      <c r="E377" s="590"/>
      <c r="F377" s="360"/>
      <c r="G377" s="579"/>
      <c r="H377" s="415"/>
      <c r="I377" s="342"/>
      <c r="J377" s="570" t="s">
        <v>117</v>
      </c>
      <c r="K377" s="345" t="s">
        <v>109</v>
      </c>
      <c r="L377" s="415">
        <v>250000</v>
      </c>
      <c r="M377" s="415"/>
      <c r="N377" s="415"/>
      <c r="O377" s="419">
        <f>L377*0.95</f>
        <v>237500</v>
      </c>
      <c r="P377" s="419">
        <f>L377*0.05</f>
        <v>12500</v>
      </c>
      <c r="Q377" s="385">
        <f t="shared" si="119"/>
        <v>250000</v>
      </c>
    </row>
    <row r="378" spans="1:17" s="242" customFormat="1" ht="50.25" customHeight="1" x14ac:dyDescent="0.25">
      <c r="A378" s="662"/>
      <c r="B378" s="579">
        <v>71956000</v>
      </c>
      <c r="C378" s="570" t="s">
        <v>13</v>
      </c>
      <c r="D378" s="570"/>
      <c r="E378" s="590"/>
      <c r="F378" s="359"/>
      <c r="G378" s="579"/>
      <c r="H378" s="415"/>
      <c r="I378" s="342"/>
      <c r="J378" s="570" t="s">
        <v>305</v>
      </c>
      <c r="K378" s="345" t="s">
        <v>110</v>
      </c>
      <c r="L378" s="415">
        <v>20000</v>
      </c>
      <c r="M378" s="415">
        <v>20000</v>
      </c>
      <c r="N378" s="362"/>
      <c r="O378" s="362"/>
      <c r="P378" s="419"/>
      <c r="Q378" s="385">
        <f t="shared" si="119"/>
        <v>20000</v>
      </c>
    </row>
    <row r="379" spans="1:17" s="242" customFormat="1" ht="15.75" customHeight="1" x14ac:dyDescent="0.25">
      <c r="A379" s="660">
        <v>42</v>
      </c>
      <c r="B379" s="579">
        <v>71956000</v>
      </c>
      <c r="C379" s="570" t="s">
        <v>13</v>
      </c>
      <c r="D379" s="570" t="s">
        <v>13</v>
      </c>
      <c r="E379" s="590" t="s">
        <v>322</v>
      </c>
      <c r="F379" s="360" t="s">
        <v>340</v>
      </c>
      <c r="G379" s="579" t="s">
        <v>106</v>
      </c>
      <c r="H379" s="359">
        <v>5151.3999999999996</v>
      </c>
      <c r="I379" s="342">
        <v>223</v>
      </c>
      <c r="J379" s="570" t="s">
        <v>107</v>
      </c>
      <c r="K379" s="343" t="s">
        <v>2</v>
      </c>
      <c r="L379" s="415">
        <f>L380+L381</f>
        <v>270000</v>
      </c>
      <c r="M379" s="415">
        <f t="shared" ref="M379:P379" si="129">M380+M381</f>
        <v>20000</v>
      </c>
      <c r="N379" s="415">
        <f t="shared" si="129"/>
        <v>0</v>
      </c>
      <c r="O379" s="415">
        <f t="shared" si="129"/>
        <v>237500</v>
      </c>
      <c r="P379" s="415">
        <f t="shared" si="129"/>
        <v>12500</v>
      </c>
      <c r="Q379" s="385">
        <f t="shared" si="119"/>
        <v>270000</v>
      </c>
    </row>
    <row r="380" spans="1:17" s="242" customFormat="1" ht="51.75" customHeight="1" x14ac:dyDescent="0.25">
      <c r="A380" s="661"/>
      <c r="B380" s="579">
        <v>71956000</v>
      </c>
      <c r="C380" s="570" t="s">
        <v>13</v>
      </c>
      <c r="D380" s="570"/>
      <c r="E380" s="590"/>
      <c r="F380" s="360"/>
      <c r="G380" s="579"/>
      <c r="H380" s="415"/>
      <c r="I380" s="342"/>
      <c r="J380" s="570" t="s">
        <v>117</v>
      </c>
      <c r="K380" s="345" t="s">
        <v>109</v>
      </c>
      <c r="L380" s="415">
        <v>250000</v>
      </c>
      <c r="M380" s="415"/>
      <c r="N380" s="415"/>
      <c r="O380" s="419">
        <f>L380*0.95</f>
        <v>237500</v>
      </c>
      <c r="P380" s="419">
        <f>L380*0.05</f>
        <v>12500</v>
      </c>
      <c r="Q380" s="385">
        <f t="shared" si="119"/>
        <v>250000</v>
      </c>
    </row>
    <row r="381" spans="1:17" s="242" customFormat="1" ht="50.25" customHeight="1" x14ac:dyDescent="0.25">
      <c r="A381" s="662"/>
      <c r="B381" s="579">
        <v>71956000</v>
      </c>
      <c r="C381" s="570" t="s">
        <v>13</v>
      </c>
      <c r="D381" s="570"/>
      <c r="E381" s="590"/>
      <c r="F381" s="359"/>
      <c r="G381" s="579"/>
      <c r="H381" s="415"/>
      <c r="I381" s="342"/>
      <c r="J381" s="570" t="s">
        <v>305</v>
      </c>
      <c r="K381" s="345" t="s">
        <v>110</v>
      </c>
      <c r="L381" s="415">
        <v>20000</v>
      </c>
      <c r="M381" s="415">
        <v>20000</v>
      </c>
      <c r="N381" s="362"/>
      <c r="O381" s="362"/>
      <c r="P381" s="419"/>
      <c r="Q381" s="385">
        <f t="shared" si="119"/>
        <v>20000</v>
      </c>
    </row>
    <row r="382" spans="1:17" s="242" customFormat="1" ht="15.75" customHeight="1" x14ac:dyDescent="0.25">
      <c r="A382" s="660">
        <v>43</v>
      </c>
      <c r="B382" s="579">
        <v>71956000</v>
      </c>
      <c r="C382" s="570" t="s">
        <v>13</v>
      </c>
      <c r="D382" s="570" t="s">
        <v>13</v>
      </c>
      <c r="E382" s="590" t="s">
        <v>322</v>
      </c>
      <c r="F382" s="360" t="s">
        <v>341</v>
      </c>
      <c r="G382" s="579" t="s">
        <v>106</v>
      </c>
      <c r="H382" s="359">
        <v>4536.5</v>
      </c>
      <c r="I382" s="342">
        <v>201</v>
      </c>
      <c r="J382" s="570" t="s">
        <v>107</v>
      </c>
      <c r="K382" s="343" t="s">
        <v>2</v>
      </c>
      <c r="L382" s="415">
        <f>L383+L384</f>
        <v>270000</v>
      </c>
      <c r="M382" s="415">
        <f t="shared" ref="M382:P382" si="130">M383+M384</f>
        <v>20000</v>
      </c>
      <c r="N382" s="415">
        <f t="shared" si="130"/>
        <v>0</v>
      </c>
      <c r="O382" s="415">
        <f t="shared" si="130"/>
        <v>237500</v>
      </c>
      <c r="P382" s="415">
        <f t="shared" si="130"/>
        <v>12500</v>
      </c>
      <c r="Q382" s="385">
        <f t="shared" si="119"/>
        <v>270000</v>
      </c>
    </row>
    <row r="383" spans="1:17" s="201" customFormat="1" ht="51.75" customHeight="1" x14ac:dyDescent="0.25">
      <c r="A383" s="661"/>
      <c r="B383" s="579">
        <v>71956000</v>
      </c>
      <c r="C383" s="570" t="s">
        <v>13</v>
      </c>
      <c r="D383" s="570"/>
      <c r="E383" s="590"/>
      <c r="F383" s="360"/>
      <c r="G383" s="579"/>
      <c r="H383" s="415"/>
      <c r="I383" s="342"/>
      <c r="J383" s="570" t="s">
        <v>117</v>
      </c>
      <c r="K383" s="345" t="s">
        <v>109</v>
      </c>
      <c r="L383" s="415">
        <v>250000</v>
      </c>
      <c r="M383" s="415"/>
      <c r="N383" s="415"/>
      <c r="O383" s="419">
        <f>L383*0.95</f>
        <v>237500</v>
      </c>
      <c r="P383" s="419">
        <f>L383*0.05</f>
        <v>12500</v>
      </c>
      <c r="Q383" s="385">
        <f t="shared" si="119"/>
        <v>250000</v>
      </c>
    </row>
    <row r="384" spans="1:17" s="242" customFormat="1" ht="50.25" customHeight="1" x14ac:dyDescent="0.25">
      <c r="A384" s="662"/>
      <c r="B384" s="579">
        <v>71956000</v>
      </c>
      <c r="C384" s="570" t="s">
        <v>13</v>
      </c>
      <c r="D384" s="570"/>
      <c r="E384" s="590"/>
      <c r="F384" s="359"/>
      <c r="G384" s="579"/>
      <c r="H384" s="415"/>
      <c r="I384" s="342"/>
      <c r="J384" s="570" t="s">
        <v>305</v>
      </c>
      <c r="K384" s="345" t="s">
        <v>110</v>
      </c>
      <c r="L384" s="415">
        <v>20000</v>
      </c>
      <c r="M384" s="415">
        <v>20000</v>
      </c>
      <c r="N384" s="362"/>
      <c r="O384" s="362"/>
      <c r="P384" s="419"/>
      <c r="Q384" s="385">
        <f t="shared" si="119"/>
        <v>20000</v>
      </c>
    </row>
    <row r="385" spans="1:17" s="242" customFormat="1" ht="15.75" customHeight="1" x14ac:dyDescent="0.25">
      <c r="A385" s="660">
        <v>44</v>
      </c>
      <c r="B385" s="579">
        <v>71956000</v>
      </c>
      <c r="C385" s="570" t="s">
        <v>13</v>
      </c>
      <c r="D385" s="570" t="s">
        <v>13</v>
      </c>
      <c r="E385" s="590" t="s">
        <v>342</v>
      </c>
      <c r="F385" s="360" t="s">
        <v>244</v>
      </c>
      <c r="G385" s="579" t="s">
        <v>106</v>
      </c>
      <c r="H385" s="359">
        <v>2888.1</v>
      </c>
      <c r="I385" s="342">
        <v>185</v>
      </c>
      <c r="J385" s="570" t="s">
        <v>107</v>
      </c>
      <c r="K385" s="343" t="s">
        <v>2</v>
      </c>
      <c r="L385" s="415">
        <f>L386+L387</f>
        <v>270000</v>
      </c>
      <c r="M385" s="415">
        <f t="shared" ref="M385:P385" si="131">M386+M387</f>
        <v>20000</v>
      </c>
      <c r="N385" s="415">
        <f t="shared" si="131"/>
        <v>0</v>
      </c>
      <c r="O385" s="415">
        <f t="shared" si="131"/>
        <v>237500</v>
      </c>
      <c r="P385" s="415">
        <f t="shared" si="131"/>
        <v>12500</v>
      </c>
      <c r="Q385" s="385">
        <f t="shared" si="119"/>
        <v>270000</v>
      </c>
    </row>
    <row r="386" spans="1:17" s="201" customFormat="1" ht="51.75" customHeight="1" x14ac:dyDescent="0.25">
      <c r="A386" s="661"/>
      <c r="B386" s="579">
        <v>71956000</v>
      </c>
      <c r="C386" s="570" t="s">
        <v>13</v>
      </c>
      <c r="D386" s="570"/>
      <c r="E386" s="590"/>
      <c r="F386" s="360"/>
      <c r="G386" s="579"/>
      <c r="H386" s="415"/>
      <c r="I386" s="342"/>
      <c r="J386" s="570" t="s">
        <v>117</v>
      </c>
      <c r="K386" s="345" t="s">
        <v>109</v>
      </c>
      <c r="L386" s="415">
        <v>250000</v>
      </c>
      <c r="M386" s="415"/>
      <c r="N386" s="415"/>
      <c r="O386" s="419">
        <f>L386*0.95</f>
        <v>237500</v>
      </c>
      <c r="P386" s="419">
        <f>L386*0.05</f>
        <v>12500</v>
      </c>
      <c r="Q386" s="385">
        <f t="shared" si="119"/>
        <v>250000</v>
      </c>
    </row>
    <row r="387" spans="1:17" s="242" customFormat="1" ht="50.25" customHeight="1" x14ac:dyDescent="0.25">
      <c r="A387" s="662"/>
      <c r="B387" s="579">
        <v>71956000</v>
      </c>
      <c r="C387" s="570" t="s">
        <v>13</v>
      </c>
      <c r="D387" s="570"/>
      <c r="E387" s="590"/>
      <c r="F387" s="359"/>
      <c r="G387" s="579"/>
      <c r="H387" s="415"/>
      <c r="I387" s="342"/>
      <c r="J387" s="570" t="s">
        <v>305</v>
      </c>
      <c r="K387" s="345" t="s">
        <v>110</v>
      </c>
      <c r="L387" s="415">
        <v>20000</v>
      </c>
      <c r="M387" s="415">
        <v>20000</v>
      </c>
      <c r="N387" s="362"/>
      <c r="O387" s="362"/>
      <c r="P387" s="419"/>
      <c r="Q387" s="385">
        <f t="shared" si="119"/>
        <v>20000</v>
      </c>
    </row>
    <row r="388" spans="1:17" s="242" customFormat="1" ht="15.75" customHeight="1" x14ac:dyDescent="0.25">
      <c r="A388" s="660">
        <v>45</v>
      </c>
      <c r="B388" s="579">
        <v>71956000</v>
      </c>
      <c r="C388" s="570" t="s">
        <v>13</v>
      </c>
      <c r="D388" s="570" t="s">
        <v>13</v>
      </c>
      <c r="E388" s="590" t="s">
        <v>342</v>
      </c>
      <c r="F388" s="360" t="s">
        <v>245</v>
      </c>
      <c r="G388" s="579" t="s">
        <v>106</v>
      </c>
      <c r="H388" s="359">
        <v>2831.3</v>
      </c>
      <c r="I388" s="342">
        <v>193</v>
      </c>
      <c r="J388" s="570" t="s">
        <v>107</v>
      </c>
      <c r="K388" s="343" t="s">
        <v>2</v>
      </c>
      <c r="L388" s="415">
        <f>L389+L390</f>
        <v>270000</v>
      </c>
      <c r="M388" s="415">
        <f t="shared" ref="M388:P388" si="132">M389+M390</f>
        <v>20000</v>
      </c>
      <c r="N388" s="415">
        <f t="shared" si="132"/>
        <v>0</v>
      </c>
      <c r="O388" s="415">
        <f t="shared" si="132"/>
        <v>237500</v>
      </c>
      <c r="P388" s="415">
        <f t="shared" si="132"/>
        <v>12500</v>
      </c>
      <c r="Q388" s="385">
        <f t="shared" si="119"/>
        <v>270000</v>
      </c>
    </row>
    <row r="389" spans="1:17" s="201" customFormat="1" ht="51.75" customHeight="1" x14ac:dyDescent="0.25">
      <c r="A389" s="661"/>
      <c r="B389" s="579">
        <v>71956000</v>
      </c>
      <c r="C389" s="570" t="s">
        <v>13</v>
      </c>
      <c r="D389" s="570"/>
      <c r="E389" s="590"/>
      <c r="F389" s="360"/>
      <c r="G389" s="579"/>
      <c r="H389" s="415"/>
      <c r="I389" s="342"/>
      <c r="J389" s="570" t="s">
        <v>117</v>
      </c>
      <c r="K389" s="345" t="s">
        <v>109</v>
      </c>
      <c r="L389" s="415">
        <v>250000</v>
      </c>
      <c r="M389" s="415"/>
      <c r="N389" s="415"/>
      <c r="O389" s="419">
        <f>L389*0.95</f>
        <v>237500</v>
      </c>
      <c r="P389" s="419">
        <f>L389*0.05</f>
        <v>12500</v>
      </c>
      <c r="Q389" s="385">
        <f t="shared" si="119"/>
        <v>250000</v>
      </c>
    </row>
    <row r="390" spans="1:17" s="242" customFormat="1" ht="50.25" customHeight="1" x14ac:dyDescent="0.25">
      <c r="A390" s="662"/>
      <c r="B390" s="579">
        <v>71956000</v>
      </c>
      <c r="C390" s="570" t="s">
        <v>13</v>
      </c>
      <c r="D390" s="570"/>
      <c r="E390" s="590"/>
      <c r="F390" s="359"/>
      <c r="G390" s="579"/>
      <c r="H390" s="415"/>
      <c r="I390" s="342"/>
      <c r="J390" s="570" t="s">
        <v>305</v>
      </c>
      <c r="K390" s="345" t="s">
        <v>110</v>
      </c>
      <c r="L390" s="415">
        <v>20000</v>
      </c>
      <c r="M390" s="415">
        <v>20000</v>
      </c>
      <c r="N390" s="362"/>
      <c r="O390" s="362"/>
      <c r="P390" s="419"/>
      <c r="Q390" s="385">
        <f t="shared" si="119"/>
        <v>20000</v>
      </c>
    </row>
    <row r="391" spans="1:17" s="242" customFormat="1" ht="15.75" customHeight="1" x14ac:dyDescent="0.25">
      <c r="A391" s="660">
        <v>46</v>
      </c>
      <c r="B391" s="579">
        <v>71956000</v>
      </c>
      <c r="C391" s="570" t="s">
        <v>13</v>
      </c>
      <c r="D391" s="570" t="s">
        <v>13</v>
      </c>
      <c r="E391" s="590" t="s">
        <v>342</v>
      </c>
      <c r="F391" s="360" t="s">
        <v>343</v>
      </c>
      <c r="G391" s="579" t="s">
        <v>106</v>
      </c>
      <c r="H391" s="359">
        <v>2734.6</v>
      </c>
      <c r="I391" s="342">
        <v>150</v>
      </c>
      <c r="J391" s="570" t="s">
        <v>107</v>
      </c>
      <c r="K391" s="343" t="s">
        <v>2</v>
      </c>
      <c r="L391" s="415">
        <f>L392+L393</f>
        <v>270000</v>
      </c>
      <c r="M391" s="415">
        <f t="shared" ref="M391:P391" si="133">M392+M393</f>
        <v>20000</v>
      </c>
      <c r="N391" s="415">
        <f t="shared" si="133"/>
        <v>0</v>
      </c>
      <c r="O391" s="415">
        <f t="shared" si="133"/>
        <v>237500</v>
      </c>
      <c r="P391" s="415">
        <f t="shared" si="133"/>
        <v>12500</v>
      </c>
      <c r="Q391" s="385">
        <f t="shared" si="119"/>
        <v>270000</v>
      </c>
    </row>
    <row r="392" spans="1:17" s="201" customFormat="1" ht="51.75" customHeight="1" x14ac:dyDescent="0.25">
      <c r="A392" s="661"/>
      <c r="B392" s="579">
        <v>71956000</v>
      </c>
      <c r="C392" s="570" t="s">
        <v>13</v>
      </c>
      <c r="D392" s="570"/>
      <c r="E392" s="590"/>
      <c r="F392" s="360"/>
      <c r="G392" s="579"/>
      <c r="H392" s="415"/>
      <c r="I392" s="342"/>
      <c r="J392" s="570" t="s">
        <v>117</v>
      </c>
      <c r="K392" s="345" t="s">
        <v>109</v>
      </c>
      <c r="L392" s="415">
        <v>250000</v>
      </c>
      <c r="M392" s="415"/>
      <c r="N392" s="415"/>
      <c r="O392" s="419">
        <f>L392*0.95</f>
        <v>237500</v>
      </c>
      <c r="P392" s="419">
        <f>L392*0.05</f>
        <v>12500</v>
      </c>
      <c r="Q392" s="385">
        <f t="shared" si="119"/>
        <v>250000</v>
      </c>
    </row>
    <row r="393" spans="1:17" s="242" customFormat="1" ht="50.25" customHeight="1" x14ac:dyDescent="0.25">
      <c r="A393" s="662"/>
      <c r="B393" s="579">
        <v>71956000</v>
      </c>
      <c r="C393" s="570" t="s">
        <v>13</v>
      </c>
      <c r="D393" s="570"/>
      <c r="E393" s="590"/>
      <c r="F393" s="359"/>
      <c r="G393" s="579"/>
      <c r="H393" s="415"/>
      <c r="I393" s="342"/>
      <c r="J393" s="570" t="s">
        <v>305</v>
      </c>
      <c r="K393" s="345" t="s">
        <v>110</v>
      </c>
      <c r="L393" s="415">
        <v>20000</v>
      </c>
      <c r="M393" s="415">
        <v>20000</v>
      </c>
      <c r="N393" s="362"/>
      <c r="O393" s="362"/>
      <c r="P393" s="419"/>
      <c r="Q393" s="385">
        <f t="shared" si="119"/>
        <v>20000</v>
      </c>
    </row>
    <row r="394" spans="1:17" s="242" customFormat="1" ht="15.75" customHeight="1" x14ac:dyDescent="0.25">
      <c r="A394" s="660">
        <v>47</v>
      </c>
      <c r="B394" s="579">
        <v>71956000</v>
      </c>
      <c r="C394" s="570" t="s">
        <v>13</v>
      </c>
      <c r="D394" s="570" t="s">
        <v>13</v>
      </c>
      <c r="E394" s="590" t="s">
        <v>342</v>
      </c>
      <c r="F394" s="360" t="s">
        <v>259</v>
      </c>
      <c r="G394" s="579" t="s">
        <v>106</v>
      </c>
      <c r="H394" s="359">
        <v>898.9</v>
      </c>
      <c r="I394" s="342">
        <v>28</v>
      </c>
      <c r="J394" s="570" t="s">
        <v>107</v>
      </c>
      <c r="K394" s="343" t="s">
        <v>2</v>
      </c>
      <c r="L394" s="415">
        <f>L395+L396</f>
        <v>270000</v>
      </c>
      <c r="M394" s="415">
        <f t="shared" ref="M394:P394" si="134">M395+M396</f>
        <v>20000</v>
      </c>
      <c r="N394" s="415">
        <f t="shared" si="134"/>
        <v>0</v>
      </c>
      <c r="O394" s="415">
        <f t="shared" si="134"/>
        <v>237500</v>
      </c>
      <c r="P394" s="415">
        <f t="shared" si="134"/>
        <v>12500</v>
      </c>
      <c r="Q394" s="385">
        <f t="shared" si="119"/>
        <v>270000</v>
      </c>
    </row>
    <row r="395" spans="1:17" s="201" customFormat="1" ht="51.75" customHeight="1" x14ac:dyDescent="0.25">
      <c r="A395" s="661"/>
      <c r="B395" s="579">
        <v>71956000</v>
      </c>
      <c r="C395" s="570" t="s">
        <v>13</v>
      </c>
      <c r="D395" s="570"/>
      <c r="E395" s="590"/>
      <c r="F395" s="360"/>
      <c r="G395" s="579"/>
      <c r="H395" s="415"/>
      <c r="I395" s="342"/>
      <c r="J395" s="570" t="s">
        <v>117</v>
      </c>
      <c r="K395" s="345" t="s">
        <v>109</v>
      </c>
      <c r="L395" s="415">
        <v>250000</v>
      </c>
      <c r="M395" s="415"/>
      <c r="N395" s="415"/>
      <c r="O395" s="419">
        <f>L395*0.95</f>
        <v>237500</v>
      </c>
      <c r="P395" s="419">
        <f>L395*0.05</f>
        <v>12500</v>
      </c>
      <c r="Q395" s="385">
        <f t="shared" si="119"/>
        <v>250000</v>
      </c>
    </row>
    <row r="396" spans="1:17" s="242" customFormat="1" ht="50.25" customHeight="1" x14ac:dyDescent="0.25">
      <c r="A396" s="662"/>
      <c r="B396" s="579">
        <v>71956000</v>
      </c>
      <c r="C396" s="570" t="s">
        <v>13</v>
      </c>
      <c r="D396" s="570"/>
      <c r="E396" s="590"/>
      <c r="F396" s="359"/>
      <c r="G396" s="579"/>
      <c r="H396" s="415"/>
      <c r="I396" s="342"/>
      <c r="J396" s="570" t="s">
        <v>305</v>
      </c>
      <c r="K396" s="345" t="s">
        <v>110</v>
      </c>
      <c r="L396" s="415">
        <v>20000</v>
      </c>
      <c r="M396" s="415">
        <v>20000</v>
      </c>
      <c r="N396" s="362"/>
      <c r="O396" s="362"/>
      <c r="P396" s="419"/>
      <c r="Q396" s="385">
        <f t="shared" si="119"/>
        <v>20000</v>
      </c>
    </row>
    <row r="397" spans="1:17" s="242" customFormat="1" ht="15.75" customHeight="1" x14ac:dyDescent="0.25">
      <c r="A397" s="660">
        <v>48</v>
      </c>
      <c r="B397" s="579">
        <v>71956000</v>
      </c>
      <c r="C397" s="570" t="s">
        <v>13</v>
      </c>
      <c r="D397" s="570" t="s">
        <v>13</v>
      </c>
      <c r="E397" s="590" t="s">
        <v>342</v>
      </c>
      <c r="F397" s="360" t="s">
        <v>251</v>
      </c>
      <c r="G397" s="579" t="s">
        <v>106</v>
      </c>
      <c r="H397" s="359">
        <v>3425.8</v>
      </c>
      <c r="I397" s="342">
        <v>161</v>
      </c>
      <c r="J397" s="570" t="s">
        <v>107</v>
      </c>
      <c r="K397" s="343" t="s">
        <v>2</v>
      </c>
      <c r="L397" s="415">
        <f>L398+L399</f>
        <v>270000</v>
      </c>
      <c r="M397" s="415">
        <f t="shared" ref="M397:P397" si="135">M398+M399</f>
        <v>20000</v>
      </c>
      <c r="N397" s="415">
        <f t="shared" si="135"/>
        <v>0</v>
      </c>
      <c r="O397" s="415">
        <f t="shared" si="135"/>
        <v>237500</v>
      </c>
      <c r="P397" s="415">
        <f t="shared" si="135"/>
        <v>12500</v>
      </c>
      <c r="Q397" s="385">
        <f t="shared" si="119"/>
        <v>270000</v>
      </c>
    </row>
    <row r="398" spans="1:17" s="201" customFormat="1" ht="51.75" customHeight="1" x14ac:dyDescent="0.25">
      <c r="A398" s="661"/>
      <c r="B398" s="579">
        <v>71956000</v>
      </c>
      <c r="C398" s="570" t="s">
        <v>13</v>
      </c>
      <c r="D398" s="570"/>
      <c r="E398" s="590"/>
      <c r="F398" s="360"/>
      <c r="G398" s="579"/>
      <c r="H398" s="415"/>
      <c r="I398" s="342"/>
      <c r="J398" s="570" t="s">
        <v>117</v>
      </c>
      <c r="K398" s="345" t="s">
        <v>109</v>
      </c>
      <c r="L398" s="415">
        <v>250000</v>
      </c>
      <c r="M398" s="415"/>
      <c r="N398" s="415"/>
      <c r="O398" s="419">
        <f>L398*0.95</f>
        <v>237500</v>
      </c>
      <c r="P398" s="419">
        <f>L398*0.05</f>
        <v>12500</v>
      </c>
      <c r="Q398" s="385">
        <f t="shared" si="119"/>
        <v>250000</v>
      </c>
    </row>
    <row r="399" spans="1:17" s="242" customFormat="1" ht="50.25" customHeight="1" x14ac:dyDescent="0.25">
      <c r="A399" s="662"/>
      <c r="B399" s="579">
        <v>71956000</v>
      </c>
      <c r="C399" s="570" t="s">
        <v>13</v>
      </c>
      <c r="D399" s="570"/>
      <c r="E399" s="590"/>
      <c r="F399" s="359"/>
      <c r="G399" s="579"/>
      <c r="H399" s="415"/>
      <c r="I399" s="342"/>
      <c r="J399" s="570" t="s">
        <v>305</v>
      </c>
      <c r="K399" s="345" t="s">
        <v>110</v>
      </c>
      <c r="L399" s="415">
        <v>20000</v>
      </c>
      <c r="M399" s="415">
        <v>20000</v>
      </c>
      <c r="N399" s="362"/>
      <c r="O399" s="362"/>
      <c r="P399" s="419"/>
      <c r="Q399" s="385">
        <f t="shared" si="119"/>
        <v>20000</v>
      </c>
    </row>
    <row r="400" spans="1:17" s="242" customFormat="1" ht="15.75" customHeight="1" x14ac:dyDescent="0.25">
      <c r="A400" s="660">
        <v>49</v>
      </c>
      <c r="B400" s="579">
        <v>71956000</v>
      </c>
      <c r="C400" s="570" t="s">
        <v>13</v>
      </c>
      <c r="D400" s="570" t="s">
        <v>13</v>
      </c>
      <c r="E400" s="590" t="s">
        <v>342</v>
      </c>
      <c r="F400" s="360" t="s">
        <v>344</v>
      </c>
      <c r="G400" s="579" t="s">
        <v>106</v>
      </c>
      <c r="H400" s="359">
        <v>2493.6999999999998</v>
      </c>
      <c r="I400" s="342">
        <v>118</v>
      </c>
      <c r="J400" s="570" t="s">
        <v>107</v>
      </c>
      <c r="K400" s="343" t="s">
        <v>2</v>
      </c>
      <c r="L400" s="415">
        <f>L401+L402</f>
        <v>270000</v>
      </c>
      <c r="M400" s="415">
        <f t="shared" ref="M400:P400" si="136">M401+M402</f>
        <v>20000</v>
      </c>
      <c r="N400" s="415">
        <f t="shared" si="136"/>
        <v>0</v>
      </c>
      <c r="O400" s="415">
        <f t="shared" si="136"/>
        <v>237500</v>
      </c>
      <c r="P400" s="415">
        <f t="shared" si="136"/>
        <v>12500</v>
      </c>
      <c r="Q400" s="385">
        <f t="shared" si="119"/>
        <v>270000</v>
      </c>
    </row>
    <row r="401" spans="1:17" s="201" customFormat="1" ht="51.75" customHeight="1" x14ac:dyDescent="0.25">
      <c r="A401" s="661"/>
      <c r="B401" s="579">
        <v>71956000</v>
      </c>
      <c r="C401" s="570" t="s">
        <v>13</v>
      </c>
      <c r="D401" s="570"/>
      <c r="E401" s="590"/>
      <c r="F401" s="360"/>
      <c r="G401" s="579"/>
      <c r="H401" s="415"/>
      <c r="I401" s="342"/>
      <c r="J401" s="570" t="s">
        <v>117</v>
      </c>
      <c r="K401" s="345" t="s">
        <v>109</v>
      </c>
      <c r="L401" s="415">
        <v>250000</v>
      </c>
      <c r="M401" s="415"/>
      <c r="N401" s="415"/>
      <c r="O401" s="419">
        <f>L401*0.95</f>
        <v>237500</v>
      </c>
      <c r="P401" s="419">
        <f>L401*0.05</f>
        <v>12500</v>
      </c>
      <c r="Q401" s="385">
        <f t="shared" si="119"/>
        <v>250000</v>
      </c>
    </row>
    <row r="402" spans="1:17" s="242" customFormat="1" ht="50.25" customHeight="1" x14ac:dyDescent="0.25">
      <c r="A402" s="662"/>
      <c r="B402" s="579">
        <v>71956000</v>
      </c>
      <c r="C402" s="570" t="s">
        <v>13</v>
      </c>
      <c r="D402" s="570"/>
      <c r="E402" s="590"/>
      <c r="F402" s="359"/>
      <c r="G402" s="579"/>
      <c r="H402" s="415"/>
      <c r="I402" s="342"/>
      <c r="J402" s="570" t="s">
        <v>305</v>
      </c>
      <c r="K402" s="345" t="s">
        <v>110</v>
      </c>
      <c r="L402" s="415">
        <v>20000</v>
      </c>
      <c r="M402" s="415">
        <v>20000</v>
      </c>
      <c r="N402" s="362"/>
      <c r="O402" s="362"/>
      <c r="P402" s="419"/>
      <c r="Q402" s="385">
        <f t="shared" si="119"/>
        <v>20000</v>
      </c>
    </row>
    <row r="403" spans="1:17" s="242" customFormat="1" ht="15.75" customHeight="1" x14ac:dyDescent="0.25">
      <c r="A403" s="660">
        <v>50</v>
      </c>
      <c r="B403" s="579">
        <v>71956000</v>
      </c>
      <c r="C403" s="570" t="s">
        <v>13</v>
      </c>
      <c r="D403" s="570" t="s">
        <v>13</v>
      </c>
      <c r="E403" s="590" t="s">
        <v>342</v>
      </c>
      <c r="F403" s="360" t="s">
        <v>260</v>
      </c>
      <c r="G403" s="579" t="s">
        <v>106</v>
      </c>
      <c r="H403" s="359">
        <v>3646.6</v>
      </c>
      <c r="I403" s="342">
        <v>177</v>
      </c>
      <c r="J403" s="570" t="s">
        <v>107</v>
      </c>
      <c r="K403" s="343" t="s">
        <v>2</v>
      </c>
      <c r="L403" s="415">
        <f>L404+L405</f>
        <v>270000</v>
      </c>
      <c r="M403" s="415">
        <f t="shared" ref="M403:P403" si="137">M404+M405</f>
        <v>20000</v>
      </c>
      <c r="N403" s="415">
        <f t="shared" si="137"/>
        <v>0</v>
      </c>
      <c r="O403" s="415">
        <f t="shared" si="137"/>
        <v>237500</v>
      </c>
      <c r="P403" s="415">
        <f t="shared" si="137"/>
        <v>12500</v>
      </c>
      <c r="Q403" s="385">
        <f t="shared" si="119"/>
        <v>270000</v>
      </c>
    </row>
    <row r="404" spans="1:17" s="201" customFormat="1" ht="51.75" customHeight="1" x14ac:dyDescent="0.25">
      <c r="A404" s="661"/>
      <c r="B404" s="579">
        <v>71956000</v>
      </c>
      <c r="C404" s="570" t="s">
        <v>13</v>
      </c>
      <c r="D404" s="570"/>
      <c r="E404" s="590"/>
      <c r="F404" s="360"/>
      <c r="G404" s="579"/>
      <c r="H404" s="415"/>
      <c r="I404" s="342"/>
      <c r="J404" s="570" t="s">
        <v>117</v>
      </c>
      <c r="K404" s="345" t="s">
        <v>109</v>
      </c>
      <c r="L404" s="415">
        <v>250000</v>
      </c>
      <c r="M404" s="415"/>
      <c r="N404" s="415"/>
      <c r="O404" s="419">
        <f>L404*0.95</f>
        <v>237500</v>
      </c>
      <c r="P404" s="419">
        <f>L404*0.05</f>
        <v>12500</v>
      </c>
      <c r="Q404" s="385">
        <f t="shared" si="119"/>
        <v>250000</v>
      </c>
    </row>
    <row r="405" spans="1:17" s="242" customFormat="1" ht="50.25" customHeight="1" x14ac:dyDescent="0.25">
      <c r="A405" s="662"/>
      <c r="B405" s="579">
        <v>71956000</v>
      </c>
      <c r="C405" s="570" t="s">
        <v>13</v>
      </c>
      <c r="D405" s="570"/>
      <c r="E405" s="590"/>
      <c r="F405" s="359"/>
      <c r="G405" s="579"/>
      <c r="H405" s="415"/>
      <c r="I405" s="342"/>
      <c r="J405" s="570" t="s">
        <v>305</v>
      </c>
      <c r="K405" s="345" t="s">
        <v>110</v>
      </c>
      <c r="L405" s="415">
        <v>20000</v>
      </c>
      <c r="M405" s="415">
        <v>20000</v>
      </c>
      <c r="N405" s="362"/>
      <c r="O405" s="362"/>
      <c r="P405" s="419"/>
      <c r="Q405" s="385">
        <f t="shared" si="119"/>
        <v>20000</v>
      </c>
    </row>
    <row r="406" spans="1:17" s="242" customFormat="1" ht="15.75" customHeight="1" x14ac:dyDescent="0.25">
      <c r="A406" s="660">
        <v>51</v>
      </c>
      <c r="B406" s="579">
        <v>71956000</v>
      </c>
      <c r="C406" s="570" t="s">
        <v>13</v>
      </c>
      <c r="D406" s="570" t="s">
        <v>13</v>
      </c>
      <c r="E406" s="590" t="s">
        <v>342</v>
      </c>
      <c r="F406" s="360" t="s">
        <v>345</v>
      </c>
      <c r="G406" s="579" t="s">
        <v>106</v>
      </c>
      <c r="H406" s="359">
        <v>4161.2</v>
      </c>
      <c r="I406" s="342">
        <v>172</v>
      </c>
      <c r="J406" s="570" t="s">
        <v>107</v>
      </c>
      <c r="K406" s="343" t="s">
        <v>2</v>
      </c>
      <c r="L406" s="415">
        <f>L407+L408</f>
        <v>270000</v>
      </c>
      <c r="M406" s="415">
        <f t="shared" ref="M406:P406" si="138">M407+M408</f>
        <v>20000</v>
      </c>
      <c r="N406" s="415">
        <f t="shared" si="138"/>
        <v>0</v>
      </c>
      <c r="O406" s="415">
        <f t="shared" si="138"/>
        <v>237500</v>
      </c>
      <c r="P406" s="415">
        <f t="shared" si="138"/>
        <v>12500</v>
      </c>
      <c r="Q406" s="385">
        <f t="shared" si="119"/>
        <v>270000</v>
      </c>
    </row>
    <row r="407" spans="1:17" s="242" customFormat="1" ht="51.75" customHeight="1" x14ac:dyDescent="0.25">
      <c r="A407" s="661"/>
      <c r="B407" s="579">
        <v>71956000</v>
      </c>
      <c r="C407" s="570" t="s">
        <v>13</v>
      </c>
      <c r="D407" s="570"/>
      <c r="E407" s="590"/>
      <c r="F407" s="360"/>
      <c r="G407" s="579"/>
      <c r="H407" s="415"/>
      <c r="I407" s="342"/>
      <c r="J407" s="570" t="s">
        <v>117</v>
      </c>
      <c r="K407" s="345" t="s">
        <v>109</v>
      </c>
      <c r="L407" s="415">
        <v>250000</v>
      </c>
      <c r="M407" s="415"/>
      <c r="N407" s="415"/>
      <c r="O407" s="419">
        <f>L407*0.95</f>
        <v>237500</v>
      </c>
      <c r="P407" s="419">
        <f>L407*0.05</f>
        <v>12500</v>
      </c>
      <c r="Q407" s="385">
        <f t="shared" si="119"/>
        <v>250000</v>
      </c>
    </row>
    <row r="408" spans="1:17" s="242" customFormat="1" ht="50.25" customHeight="1" x14ac:dyDescent="0.25">
      <c r="A408" s="662"/>
      <c r="B408" s="579">
        <v>71956000</v>
      </c>
      <c r="C408" s="570" t="s">
        <v>13</v>
      </c>
      <c r="D408" s="570"/>
      <c r="E408" s="590"/>
      <c r="F408" s="359"/>
      <c r="G408" s="579"/>
      <c r="H408" s="415"/>
      <c r="I408" s="342"/>
      <c r="J408" s="570" t="s">
        <v>305</v>
      </c>
      <c r="K408" s="345" t="s">
        <v>110</v>
      </c>
      <c r="L408" s="415">
        <v>20000</v>
      </c>
      <c r="M408" s="415">
        <v>20000</v>
      </c>
      <c r="N408" s="362"/>
      <c r="O408" s="362"/>
      <c r="P408" s="419"/>
      <c r="Q408" s="385">
        <f t="shared" si="119"/>
        <v>20000</v>
      </c>
    </row>
    <row r="409" spans="1:17" s="242" customFormat="1" ht="15.75" customHeight="1" x14ac:dyDescent="0.25">
      <c r="A409" s="660">
        <v>52</v>
      </c>
      <c r="B409" s="579">
        <v>71956000</v>
      </c>
      <c r="C409" s="570" t="s">
        <v>13</v>
      </c>
      <c r="D409" s="570" t="s">
        <v>13</v>
      </c>
      <c r="E409" s="590" t="s">
        <v>342</v>
      </c>
      <c r="F409" s="360" t="s">
        <v>261</v>
      </c>
      <c r="G409" s="579" t="s">
        <v>106</v>
      </c>
      <c r="H409" s="359">
        <v>2502.6</v>
      </c>
      <c r="I409" s="342">
        <v>115</v>
      </c>
      <c r="J409" s="570" t="s">
        <v>107</v>
      </c>
      <c r="K409" s="343" t="s">
        <v>2</v>
      </c>
      <c r="L409" s="415">
        <f>L410+L411</f>
        <v>270000</v>
      </c>
      <c r="M409" s="415">
        <f t="shared" ref="M409:P409" si="139">M410+M411</f>
        <v>20000</v>
      </c>
      <c r="N409" s="415">
        <f t="shared" si="139"/>
        <v>0</v>
      </c>
      <c r="O409" s="415">
        <f t="shared" si="139"/>
        <v>237500</v>
      </c>
      <c r="P409" s="415">
        <f t="shared" si="139"/>
        <v>12500</v>
      </c>
      <c r="Q409" s="385">
        <f t="shared" si="119"/>
        <v>270000</v>
      </c>
    </row>
    <row r="410" spans="1:17" s="242" customFormat="1" ht="51.75" customHeight="1" x14ac:dyDescent="0.25">
      <c r="A410" s="661"/>
      <c r="B410" s="579">
        <v>71956000</v>
      </c>
      <c r="C410" s="570" t="s">
        <v>13</v>
      </c>
      <c r="D410" s="570"/>
      <c r="E410" s="590"/>
      <c r="F410" s="360"/>
      <c r="G410" s="579"/>
      <c r="H410" s="415"/>
      <c r="I410" s="342"/>
      <c r="J410" s="570" t="s">
        <v>117</v>
      </c>
      <c r="K410" s="345" t="s">
        <v>109</v>
      </c>
      <c r="L410" s="415">
        <v>250000</v>
      </c>
      <c r="M410" s="415"/>
      <c r="N410" s="415"/>
      <c r="O410" s="419">
        <f>L410*0.95</f>
        <v>237500</v>
      </c>
      <c r="P410" s="419">
        <f>L410*0.05</f>
        <v>12500</v>
      </c>
      <c r="Q410" s="385">
        <f t="shared" ref="Q410:Q473" si="140">M410+N410+O410+P410</f>
        <v>250000</v>
      </c>
    </row>
    <row r="411" spans="1:17" s="242" customFormat="1" ht="50.25" customHeight="1" x14ac:dyDescent="0.25">
      <c r="A411" s="662"/>
      <c r="B411" s="579">
        <v>71956000</v>
      </c>
      <c r="C411" s="570" t="s">
        <v>13</v>
      </c>
      <c r="D411" s="570"/>
      <c r="E411" s="590"/>
      <c r="F411" s="359"/>
      <c r="G411" s="579"/>
      <c r="H411" s="415"/>
      <c r="I411" s="342"/>
      <c r="J411" s="570" t="s">
        <v>305</v>
      </c>
      <c r="K411" s="345" t="s">
        <v>110</v>
      </c>
      <c r="L411" s="415">
        <v>20000</v>
      </c>
      <c r="M411" s="415">
        <v>20000</v>
      </c>
      <c r="N411" s="362"/>
      <c r="O411" s="362"/>
      <c r="P411" s="419"/>
      <c r="Q411" s="385">
        <f t="shared" si="140"/>
        <v>20000</v>
      </c>
    </row>
    <row r="412" spans="1:17" s="242" customFormat="1" ht="15.75" customHeight="1" x14ac:dyDescent="0.25">
      <c r="A412" s="660">
        <v>53</v>
      </c>
      <c r="B412" s="579">
        <v>71956000</v>
      </c>
      <c r="C412" s="570" t="s">
        <v>13</v>
      </c>
      <c r="D412" s="570" t="s">
        <v>13</v>
      </c>
      <c r="E412" s="590" t="s">
        <v>335</v>
      </c>
      <c r="F412" s="360" t="s">
        <v>346</v>
      </c>
      <c r="G412" s="579" t="s">
        <v>106</v>
      </c>
      <c r="H412" s="359">
        <v>12560.2</v>
      </c>
      <c r="I412" s="342">
        <v>557</v>
      </c>
      <c r="J412" s="570" t="s">
        <v>107</v>
      </c>
      <c r="K412" s="343" t="s">
        <v>2</v>
      </c>
      <c r="L412" s="415">
        <f>L413+L414</f>
        <v>270000</v>
      </c>
      <c r="M412" s="415">
        <f t="shared" ref="M412:P412" si="141">M413+M414</f>
        <v>20000</v>
      </c>
      <c r="N412" s="415">
        <f t="shared" si="141"/>
        <v>0</v>
      </c>
      <c r="O412" s="415">
        <f t="shared" si="141"/>
        <v>237500</v>
      </c>
      <c r="P412" s="415">
        <f t="shared" si="141"/>
        <v>12500</v>
      </c>
      <c r="Q412" s="385">
        <f t="shared" si="140"/>
        <v>270000</v>
      </c>
    </row>
    <row r="413" spans="1:17" s="242" customFormat="1" ht="51.75" customHeight="1" x14ac:dyDescent="0.25">
      <c r="A413" s="661"/>
      <c r="B413" s="579">
        <v>71956000</v>
      </c>
      <c r="C413" s="570" t="s">
        <v>13</v>
      </c>
      <c r="D413" s="570"/>
      <c r="E413" s="590"/>
      <c r="F413" s="360"/>
      <c r="G413" s="579"/>
      <c r="H413" s="415"/>
      <c r="I413" s="342"/>
      <c r="J413" s="570" t="s">
        <v>117</v>
      </c>
      <c r="K413" s="345" t="s">
        <v>109</v>
      </c>
      <c r="L413" s="415">
        <v>250000</v>
      </c>
      <c r="M413" s="415"/>
      <c r="N413" s="415"/>
      <c r="O413" s="419">
        <f>L413*0.95</f>
        <v>237500</v>
      </c>
      <c r="P413" s="419">
        <f>L413*0.05</f>
        <v>12500</v>
      </c>
      <c r="Q413" s="385">
        <f t="shared" si="140"/>
        <v>250000</v>
      </c>
    </row>
    <row r="414" spans="1:17" s="242" customFormat="1" ht="50.25" customHeight="1" x14ac:dyDescent="0.25">
      <c r="A414" s="662"/>
      <c r="B414" s="579">
        <v>71956000</v>
      </c>
      <c r="C414" s="570" t="s">
        <v>13</v>
      </c>
      <c r="D414" s="570"/>
      <c r="E414" s="590"/>
      <c r="F414" s="359"/>
      <c r="G414" s="579"/>
      <c r="H414" s="415"/>
      <c r="I414" s="342"/>
      <c r="J414" s="570" t="s">
        <v>305</v>
      </c>
      <c r="K414" s="345" t="s">
        <v>110</v>
      </c>
      <c r="L414" s="415">
        <v>20000</v>
      </c>
      <c r="M414" s="415">
        <v>20000</v>
      </c>
      <c r="N414" s="362"/>
      <c r="O414" s="362"/>
      <c r="P414" s="419"/>
      <c r="Q414" s="385">
        <f t="shared" si="140"/>
        <v>20000</v>
      </c>
    </row>
    <row r="415" spans="1:17" s="242" customFormat="1" ht="15.75" customHeight="1" x14ac:dyDescent="0.25">
      <c r="A415" s="660">
        <v>54</v>
      </c>
      <c r="B415" s="579">
        <v>71956000</v>
      </c>
      <c r="C415" s="570" t="s">
        <v>13</v>
      </c>
      <c r="D415" s="570" t="s">
        <v>13</v>
      </c>
      <c r="E415" s="590" t="s">
        <v>173</v>
      </c>
      <c r="F415" s="360" t="s">
        <v>262</v>
      </c>
      <c r="G415" s="579" t="s">
        <v>106</v>
      </c>
      <c r="H415" s="359">
        <v>4359.6000000000004</v>
      </c>
      <c r="I415" s="342">
        <v>233</v>
      </c>
      <c r="J415" s="570" t="s">
        <v>107</v>
      </c>
      <c r="K415" s="343" t="s">
        <v>2</v>
      </c>
      <c r="L415" s="415">
        <f>L416+L417</f>
        <v>270000</v>
      </c>
      <c r="M415" s="415">
        <f t="shared" ref="M415:P415" si="142">M416+M417</f>
        <v>20000</v>
      </c>
      <c r="N415" s="415">
        <f t="shared" si="142"/>
        <v>0</v>
      </c>
      <c r="O415" s="415">
        <f t="shared" si="142"/>
        <v>237500</v>
      </c>
      <c r="P415" s="415">
        <f t="shared" si="142"/>
        <v>12500</v>
      </c>
      <c r="Q415" s="385">
        <f t="shared" si="140"/>
        <v>270000</v>
      </c>
    </row>
    <row r="416" spans="1:17" s="242" customFormat="1" ht="51.75" customHeight="1" x14ac:dyDescent="0.25">
      <c r="A416" s="661"/>
      <c r="B416" s="579">
        <v>71956000</v>
      </c>
      <c r="C416" s="570" t="s">
        <v>13</v>
      </c>
      <c r="D416" s="570"/>
      <c r="E416" s="590"/>
      <c r="F416" s="360"/>
      <c r="G416" s="579"/>
      <c r="H416" s="415"/>
      <c r="I416" s="342"/>
      <c r="J416" s="570" t="s">
        <v>117</v>
      </c>
      <c r="K416" s="345" t="s">
        <v>109</v>
      </c>
      <c r="L416" s="415">
        <v>250000</v>
      </c>
      <c r="M416" s="415"/>
      <c r="N416" s="415"/>
      <c r="O416" s="419">
        <f>L416*0.95</f>
        <v>237500</v>
      </c>
      <c r="P416" s="419">
        <f>L416*0.05</f>
        <v>12500</v>
      </c>
      <c r="Q416" s="385">
        <f t="shared" si="140"/>
        <v>250000</v>
      </c>
    </row>
    <row r="417" spans="1:17" s="242" customFormat="1" ht="50.25" customHeight="1" x14ac:dyDescent="0.25">
      <c r="A417" s="662"/>
      <c r="B417" s="579">
        <v>71956000</v>
      </c>
      <c r="C417" s="570" t="s">
        <v>13</v>
      </c>
      <c r="D417" s="570"/>
      <c r="E417" s="590"/>
      <c r="F417" s="359"/>
      <c r="G417" s="579"/>
      <c r="H417" s="415"/>
      <c r="I417" s="342"/>
      <c r="J417" s="570" t="s">
        <v>305</v>
      </c>
      <c r="K417" s="345" t="s">
        <v>110</v>
      </c>
      <c r="L417" s="415">
        <v>20000</v>
      </c>
      <c r="M417" s="415">
        <v>20000</v>
      </c>
      <c r="N417" s="362"/>
      <c r="O417" s="362"/>
      <c r="P417" s="419"/>
      <c r="Q417" s="385">
        <f t="shared" si="140"/>
        <v>20000</v>
      </c>
    </row>
    <row r="418" spans="1:17" s="242" customFormat="1" ht="15.75" customHeight="1" x14ac:dyDescent="0.25">
      <c r="A418" s="660">
        <v>55</v>
      </c>
      <c r="B418" s="579">
        <v>71956000</v>
      </c>
      <c r="C418" s="570" t="s">
        <v>13</v>
      </c>
      <c r="D418" s="570" t="s">
        <v>13</v>
      </c>
      <c r="E418" s="590" t="s">
        <v>173</v>
      </c>
      <c r="F418" s="360" t="s">
        <v>249</v>
      </c>
      <c r="G418" s="579" t="s">
        <v>106</v>
      </c>
      <c r="H418" s="359">
        <v>6153.6</v>
      </c>
      <c r="I418" s="342">
        <v>305</v>
      </c>
      <c r="J418" s="570" t="s">
        <v>107</v>
      </c>
      <c r="K418" s="343" t="s">
        <v>2</v>
      </c>
      <c r="L418" s="415">
        <f>L419+L420</f>
        <v>270000</v>
      </c>
      <c r="M418" s="415">
        <f t="shared" ref="M418:P418" si="143">M419+M420</f>
        <v>20000</v>
      </c>
      <c r="N418" s="415">
        <f t="shared" si="143"/>
        <v>0</v>
      </c>
      <c r="O418" s="415">
        <f t="shared" si="143"/>
        <v>237500</v>
      </c>
      <c r="P418" s="415">
        <f t="shared" si="143"/>
        <v>12500</v>
      </c>
      <c r="Q418" s="385">
        <f t="shared" si="140"/>
        <v>270000</v>
      </c>
    </row>
    <row r="419" spans="1:17" s="201" customFormat="1" ht="51.75" customHeight="1" x14ac:dyDescent="0.25">
      <c r="A419" s="661"/>
      <c r="B419" s="579">
        <v>71956000</v>
      </c>
      <c r="C419" s="570" t="s">
        <v>13</v>
      </c>
      <c r="D419" s="570"/>
      <c r="E419" s="590"/>
      <c r="F419" s="360"/>
      <c r="G419" s="579"/>
      <c r="H419" s="415"/>
      <c r="I419" s="342"/>
      <c r="J419" s="570" t="s">
        <v>117</v>
      </c>
      <c r="K419" s="345" t="s">
        <v>109</v>
      </c>
      <c r="L419" s="415">
        <v>250000</v>
      </c>
      <c r="M419" s="415"/>
      <c r="N419" s="415"/>
      <c r="O419" s="419">
        <f>L419*0.95</f>
        <v>237500</v>
      </c>
      <c r="P419" s="419">
        <f>L419*0.05</f>
        <v>12500</v>
      </c>
      <c r="Q419" s="385">
        <f t="shared" si="140"/>
        <v>250000</v>
      </c>
    </row>
    <row r="420" spans="1:17" s="242" customFormat="1" ht="50.25" customHeight="1" x14ac:dyDescent="0.25">
      <c r="A420" s="662"/>
      <c r="B420" s="579">
        <v>71956000</v>
      </c>
      <c r="C420" s="570" t="s">
        <v>13</v>
      </c>
      <c r="D420" s="570"/>
      <c r="E420" s="590"/>
      <c r="F420" s="359"/>
      <c r="G420" s="579"/>
      <c r="H420" s="415"/>
      <c r="I420" s="342"/>
      <c r="J420" s="570" t="s">
        <v>305</v>
      </c>
      <c r="K420" s="345" t="s">
        <v>110</v>
      </c>
      <c r="L420" s="415">
        <v>20000</v>
      </c>
      <c r="M420" s="415">
        <v>20000</v>
      </c>
      <c r="N420" s="362"/>
      <c r="O420" s="362"/>
      <c r="P420" s="419"/>
      <c r="Q420" s="385">
        <f t="shared" si="140"/>
        <v>20000</v>
      </c>
    </row>
    <row r="421" spans="1:17" s="242" customFormat="1" ht="15.75" customHeight="1" x14ac:dyDescent="0.25">
      <c r="A421" s="660">
        <v>56</v>
      </c>
      <c r="B421" s="579">
        <v>71956000</v>
      </c>
      <c r="C421" s="570" t="s">
        <v>13</v>
      </c>
      <c r="D421" s="570" t="s">
        <v>13</v>
      </c>
      <c r="E421" s="590" t="s">
        <v>173</v>
      </c>
      <c r="F421" s="360" t="s">
        <v>347</v>
      </c>
      <c r="G421" s="579" t="s">
        <v>106</v>
      </c>
      <c r="H421" s="359">
        <v>7086.8</v>
      </c>
      <c r="I421" s="342">
        <v>405</v>
      </c>
      <c r="J421" s="570" t="s">
        <v>107</v>
      </c>
      <c r="K421" s="343" t="s">
        <v>2</v>
      </c>
      <c r="L421" s="415">
        <f>L422+L423</f>
        <v>270000</v>
      </c>
      <c r="M421" s="415">
        <f t="shared" ref="M421:P421" si="144">M422+M423</f>
        <v>20000</v>
      </c>
      <c r="N421" s="415">
        <f t="shared" si="144"/>
        <v>0</v>
      </c>
      <c r="O421" s="415">
        <f t="shared" si="144"/>
        <v>237500</v>
      </c>
      <c r="P421" s="415">
        <f t="shared" si="144"/>
        <v>12500</v>
      </c>
      <c r="Q421" s="385">
        <f t="shared" si="140"/>
        <v>270000</v>
      </c>
    </row>
    <row r="422" spans="1:17" s="258" customFormat="1" ht="51.75" customHeight="1" x14ac:dyDescent="0.25">
      <c r="A422" s="661"/>
      <c r="B422" s="579">
        <v>71956000</v>
      </c>
      <c r="C422" s="570" t="s">
        <v>13</v>
      </c>
      <c r="D422" s="570"/>
      <c r="E422" s="590"/>
      <c r="F422" s="360"/>
      <c r="G422" s="579"/>
      <c r="H422" s="415"/>
      <c r="I422" s="342"/>
      <c r="J422" s="570" t="s">
        <v>117</v>
      </c>
      <c r="K422" s="345" t="s">
        <v>109</v>
      </c>
      <c r="L422" s="415">
        <v>250000</v>
      </c>
      <c r="M422" s="415"/>
      <c r="N422" s="415"/>
      <c r="O422" s="419">
        <f>L422*0.95</f>
        <v>237500</v>
      </c>
      <c r="P422" s="419">
        <f>L422*0.05</f>
        <v>12500</v>
      </c>
      <c r="Q422" s="385">
        <f t="shared" si="140"/>
        <v>250000</v>
      </c>
    </row>
    <row r="423" spans="1:17" s="259" customFormat="1" ht="50.25" customHeight="1" x14ac:dyDescent="0.25">
      <c r="A423" s="662"/>
      <c r="B423" s="579">
        <v>71956000</v>
      </c>
      <c r="C423" s="570" t="s">
        <v>13</v>
      </c>
      <c r="D423" s="570"/>
      <c r="E423" s="590"/>
      <c r="F423" s="359"/>
      <c r="G423" s="579"/>
      <c r="H423" s="415"/>
      <c r="I423" s="342"/>
      <c r="J423" s="570" t="s">
        <v>305</v>
      </c>
      <c r="K423" s="345" t="s">
        <v>110</v>
      </c>
      <c r="L423" s="415">
        <v>20000</v>
      </c>
      <c r="M423" s="415">
        <v>20000</v>
      </c>
      <c r="N423" s="362"/>
      <c r="O423" s="362"/>
      <c r="P423" s="419"/>
      <c r="Q423" s="385">
        <f t="shared" si="140"/>
        <v>20000</v>
      </c>
    </row>
    <row r="424" spans="1:17" s="258" customFormat="1" ht="15.75" customHeight="1" x14ac:dyDescent="0.25">
      <c r="A424" s="660">
        <v>57</v>
      </c>
      <c r="B424" s="579">
        <v>71956000</v>
      </c>
      <c r="C424" s="570" t="s">
        <v>13</v>
      </c>
      <c r="D424" s="570" t="s">
        <v>13</v>
      </c>
      <c r="E424" s="590" t="s">
        <v>258</v>
      </c>
      <c r="F424" s="342" t="s">
        <v>230</v>
      </c>
      <c r="G424" s="579" t="s">
        <v>106</v>
      </c>
      <c r="H424" s="359">
        <v>6748.4</v>
      </c>
      <c r="I424" s="342">
        <v>239</v>
      </c>
      <c r="J424" s="570" t="s">
        <v>107</v>
      </c>
      <c r="K424" s="343" t="s">
        <v>2</v>
      </c>
      <c r="L424" s="415">
        <f>L425+L426</f>
        <v>270000</v>
      </c>
      <c r="M424" s="415">
        <f t="shared" ref="M424:P424" si="145">M425+M426</f>
        <v>20000</v>
      </c>
      <c r="N424" s="415">
        <f t="shared" si="145"/>
        <v>0</v>
      </c>
      <c r="O424" s="415">
        <f t="shared" si="145"/>
        <v>237500</v>
      </c>
      <c r="P424" s="415">
        <f t="shared" si="145"/>
        <v>12500</v>
      </c>
      <c r="Q424" s="385">
        <f t="shared" si="140"/>
        <v>270000</v>
      </c>
    </row>
    <row r="425" spans="1:17" s="201" customFormat="1" ht="51.75" customHeight="1" x14ac:dyDescent="0.25">
      <c r="A425" s="661"/>
      <c r="B425" s="579">
        <v>71956000</v>
      </c>
      <c r="C425" s="570" t="s">
        <v>13</v>
      </c>
      <c r="D425" s="570"/>
      <c r="E425" s="590"/>
      <c r="F425" s="360"/>
      <c r="G425" s="579"/>
      <c r="H425" s="415"/>
      <c r="I425" s="342"/>
      <c r="J425" s="570" t="s">
        <v>117</v>
      </c>
      <c r="K425" s="345" t="s">
        <v>109</v>
      </c>
      <c r="L425" s="415">
        <v>250000</v>
      </c>
      <c r="M425" s="415"/>
      <c r="N425" s="415"/>
      <c r="O425" s="419">
        <f>L425*0.95</f>
        <v>237500</v>
      </c>
      <c r="P425" s="419">
        <f>L425*0.05</f>
        <v>12500</v>
      </c>
      <c r="Q425" s="385">
        <f t="shared" si="140"/>
        <v>250000</v>
      </c>
    </row>
    <row r="426" spans="1:17" s="201" customFormat="1" ht="50.25" customHeight="1" x14ac:dyDescent="0.25">
      <c r="A426" s="662"/>
      <c r="B426" s="579">
        <v>71956000</v>
      </c>
      <c r="C426" s="570" t="s">
        <v>13</v>
      </c>
      <c r="D426" s="570"/>
      <c r="E426" s="590"/>
      <c r="F426" s="359"/>
      <c r="G426" s="579"/>
      <c r="H426" s="415"/>
      <c r="I426" s="342"/>
      <c r="J426" s="570" t="s">
        <v>305</v>
      </c>
      <c r="K426" s="345" t="s">
        <v>110</v>
      </c>
      <c r="L426" s="415">
        <v>20000</v>
      </c>
      <c r="M426" s="415">
        <v>20000</v>
      </c>
      <c r="N426" s="362"/>
      <c r="O426" s="362"/>
      <c r="P426" s="419"/>
      <c r="Q426" s="385">
        <f t="shared" si="140"/>
        <v>20000</v>
      </c>
    </row>
    <row r="427" spans="1:17" s="258" customFormat="1" ht="15.75" customHeight="1" x14ac:dyDescent="0.25">
      <c r="A427" s="660">
        <v>58</v>
      </c>
      <c r="B427" s="579">
        <v>71956000</v>
      </c>
      <c r="C427" s="570" t="s">
        <v>13</v>
      </c>
      <c r="D427" s="570" t="s">
        <v>13</v>
      </c>
      <c r="E427" s="590" t="s">
        <v>179</v>
      </c>
      <c r="F427" s="360" t="s">
        <v>245</v>
      </c>
      <c r="G427" s="579" t="s">
        <v>106</v>
      </c>
      <c r="H427" s="359">
        <v>5452.8</v>
      </c>
      <c r="I427" s="342">
        <v>246</v>
      </c>
      <c r="J427" s="570" t="s">
        <v>107</v>
      </c>
      <c r="K427" s="343" t="s">
        <v>2</v>
      </c>
      <c r="L427" s="415">
        <f>L428+L429</f>
        <v>270000</v>
      </c>
      <c r="M427" s="415">
        <f t="shared" ref="M427:P427" si="146">M428+M429</f>
        <v>20000</v>
      </c>
      <c r="N427" s="415">
        <f t="shared" si="146"/>
        <v>0</v>
      </c>
      <c r="O427" s="415">
        <f t="shared" si="146"/>
        <v>237500</v>
      </c>
      <c r="P427" s="415">
        <f t="shared" si="146"/>
        <v>12500</v>
      </c>
      <c r="Q427" s="385">
        <f t="shared" si="140"/>
        <v>270000</v>
      </c>
    </row>
    <row r="428" spans="1:17" s="259" customFormat="1" ht="51.75" customHeight="1" x14ac:dyDescent="0.25">
      <c r="A428" s="661"/>
      <c r="B428" s="579">
        <v>71956000</v>
      </c>
      <c r="C428" s="570" t="s">
        <v>13</v>
      </c>
      <c r="D428" s="570"/>
      <c r="E428" s="590"/>
      <c r="F428" s="360"/>
      <c r="G428" s="579"/>
      <c r="H428" s="415"/>
      <c r="I428" s="342"/>
      <c r="J428" s="570" t="s">
        <v>117</v>
      </c>
      <c r="K428" s="345" t="s">
        <v>109</v>
      </c>
      <c r="L428" s="415">
        <v>250000</v>
      </c>
      <c r="M428" s="415"/>
      <c r="N428" s="415"/>
      <c r="O428" s="419">
        <f>L428*0.95</f>
        <v>237500</v>
      </c>
      <c r="P428" s="419">
        <f>L428*0.05</f>
        <v>12500</v>
      </c>
      <c r="Q428" s="385">
        <f t="shared" si="140"/>
        <v>250000</v>
      </c>
    </row>
    <row r="429" spans="1:17" s="258" customFormat="1" ht="50.25" customHeight="1" x14ac:dyDescent="0.25">
      <c r="A429" s="662"/>
      <c r="B429" s="579">
        <v>71956000</v>
      </c>
      <c r="C429" s="570" t="s">
        <v>13</v>
      </c>
      <c r="D429" s="570"/>
      <c r="E429" s="590"/>
      <c r="F429" s="359"/>
      <c r="G429" s="579"/>
      <c r="H429" s="415"/>
      <c r="I429" s="342"/>
      <c r="J429" s="570" t="s">
        <v>305</v>
      </c>
      <c r="K429" s="345" t="s">
        <v>110</v>
      </c>
      <c r="L429" s="415">
        <v>20000</v>
      </c>
      <c r="M429" s="415">
        <v>20000</v>
      </c>
      <c r="N429" s="362"/>
      <c r="O429" s="362"/>
      <c r="P429" s="419"/>
      <c r="Q429" s="385">
        <f t="shared" si="140"/>
        <v>20000</v>
      </c>
    </row>
    <row r="430" spans="1:17" s="259" customFormat="1" ht="18" customHeight="1" x14ac:dyDescent="0.25">
      <c r="A430" s="660">
        <v>59</v>
      </c>
      <c r="B430" s="579">
        <v>71956000</v>
      </c>
      <c r="C430" s="570" t="s">
        <v>13</v>
      </c>
      <c r="D430" s="570" t="s">
        <v>13</v>
      </c>
      <c r="E430" s="590" t="s">
        <v>179</v>
      </c>
      <c r="F430" s="360" t="s">
        <v>263</v>
      </c>
      <c r="G430" s="579" t="s">
        <v>106</v>
      </c>
      <c r="H430" s="359">
        <v>4861.3</v>
      </c>
      <c r="I430" s="342">
        <v>243</v>
      </c>
      <c r="J430" s="570" t="s">
        <v>107</v>
      </c>
      <c r="K430" s="343" t="s">
        <v>2</v>
      </c>
      <c r="L430" s="415">
        <f>L431+L432</f>
        <v>270000</v>
      </c>
      <c r="M430" s="415">
        <f t="shared" ref="M430:P430" si="147">M431+M432</f>
        <v>20000</v>
      </c>
      <c r="N430" s="415">
        <f t="shared" si="147"/>
        <v>0</v>
      </c>
      <c r="O430" s="415">
        <f t="shared" si="147"/>
        <v>237500</v>
      </c>
      <c r="P430" s="415">
        <f t="shared" si="147"/>
        <v>12500</v>
      </c>
      <c r="Q430" s="385">
        <f t="shared" si="140"/>
        <v>270000</v>
      </c>
    </row>
    <row r="431" spans="1:17" s="258" customFormat="1" ht="51.75" customHeight="1" x14ac:dyDescent="0.25">
      <c r="A431" s="661"/>
      <c r="B431" s="579">
        <v>71956000</v>
      </c>
      <c r="C431" s="570" t="s">
        <v>13</v>
      </c>
      <c r="D431" s="570"/>
      <c r="E431" s="590"/>
      <c r="F431" s="360"/>
      <c r="G431" s="579"/>
      <c r="H431" s="415"/>
      <c r="I431" s="342"/>
      <c r="J431" s="570" t="s">
        <v>117</v>
      </c>
      <c r="K431" s="345" t="s">
        <v>109</v>
      </c>
      <c r="L431" s="415">
        <v>250000</v>
      </c>
      <c r="M431" s="415"/>
      <c r="N431" s="415"/>
      <c r="O431" s="419">
        <f>L431*0.95</f>
        <v>237500</v>
      </c>
      <c r="P431" s="419">
        <f>L431*0.05</f>
        <v>12500</v>
      </c>
      <c r="Q431" s="385">
        <f t="shared" si="140"/>
        <v>250000</v>
      </c>
    </row>
    <row r="432" spans="1:17" s="259" customFormat="1" ht="50.25" customHeight="1" x14ac:dyDescent="0.25">
      <c r="A432" s="662"/>
      <c r="B432" s="579">
        <v>71956000</v>
      </c>
      <c r="C432" s="570" t="s">
        <v>13</v>
      </c>
      <c r="D432" s="570"/>
      <c r="E432" s="590"/>
      <c r="F432" s="359"/>
      <c r="G432" s="579"/>
      <c r="H432" s="415"/>
      <c r="I432" s="342"/>
      <c r="J432" s="570" t="s">
        <v>305</v>
      </c>
      <c r="K432" s="345" t="s">
        <v>110</v>
      </c>
      <c r="L432" s="415">
        <v>20000</v>
      </c>
      <c r="M432" s="415">
        <v>20000</v>
      </c>
      <c r="N432" s="362"/>
      <c r="O432" s="362"/>
      <c r="P432" s="419"/>
      <c r="Q432" s="385">
        <f t="shared" si="140"/>
        <v>20000</v>
      </c>
    </row>
    <row r="433" spans="1:17" s="258" customFormat="1" ht="15.75" customHeight="1" x14ac:dyDescent="0.25">
      <c r="A433" s="660">
        <v>60</v>
      </c>
      <c r="B433" s="579">
        <v>71956000</v>
      </c>
      <c r="C433" s="570" t="s">
        <v>13</v>
      </c>
      <c r="D433" s="570" t="s">
        <v>13</v>
      </c>
      <c r="E433" s="590" t="s">
        <v>179</v>
      </c>
      <c r="F433" s="342" t="s">
        <v>348</v>
      </c>
      <c r="G433" s="579" t="s">
        <v>106</v>
      </c>
      <c r="H433" s="359">
        <v>5375.6</v>
      </c>
      <c r="I433" s="342">
        <v>281</v>
      </c>
      <c r="J433" s="570" t="s">
        <v>107</v>
      </c>
      <c r="K433" s="343" t="s">
        <v>2</v>
      </c>
      <c r="L433" s="415">
        <f>L434+L435</f>
        <v>270000</v>
      </c>
      <c r="M433" s="415">
        <f t="shared" ref="M433:P433" si="148">M434+M435</f>
        <v>20000</v>
      </c>
      <c r="N433" s="415">
        <f t="shared" si="148"/>
        <v>0</v>
      </c>
      <c r="O433" s="415">
        <f t="shared" si="148"/>
        <v>237500</v>
      </c>
      <c r="P433" s="415">
        <f t="shared" si="148"/>
        <v>12500</v>
      </c>
      <c r="Q433" s="385">
        <f t="shared" si="140"/>
        <v>270000</v>
      </c>
    </row>
    <row r="434" spans="1:17" s="259" customFormat="1" ht="51.75" customHeight="1" x14ac:dyDescent="0.25">
      <c r="A434" s="661"/>
      <c r="B434" s="579">
        <v>71956000</v>
      </c>
      <c r="C434" s="570" t="s">
        <v>13</v>
      </c>
      <c r="D434" s="570"/>
      <c r="E434" s="590"/>
      <c r="F434" s="360"/>
      <c r="G434" s="579"/>
      <c r="H434" s="415"/>
      <c r="I434" s="342"/>
      <c r="J434" s="570" t="s">
        <v>117</v>
      </c>
      <c r="K434" s="345" t="s">
        <v>109</v>
      </c>
      <c r="L434" s="415">
        <v>250000</v>
      </c>
      <c r="M434" s="415"/>
      <c r="N434" s="415"/>
      <c r="O434" s="419">
        <f>L434*0.95</f>
        <v>237500</v>
      </c>
      <c r="P434" s="419">
        <f>L434*0.05</f>
        <v>12500</v>
      </c>
      <c r="Q434" s="385">
        <f t="shared" si="140"/>
        <v>250000</v>
      </c>
    </row>
    <row r="435" spans="1:17" s="258" customFormat="1" ht="50.25" customHeight="1" x14ac:dyDescent="0.25">
      <c r="A435" s="662"/>
      <c r="B435" s="579">
        <v>71956000</v>
      </c>
      <c r="C435" s="570" t="s">
        <v>13</v>
      </c>
      <c r="D435" s="570"/>
      <c r="E435" s="590"/>
      <c r="F435" s="359"/>
      <c r="G435" s="579"/>
      <c r="H435" s="415"/>
      <c r="I435" s="342"/>
      <c r="J435" s="570" t="s">
        <v>305</v>
      </c>
      <c r="K435" s="345" t="s">
        <v>110</v>
      </c>
      <c r="L435" s="415">
        <v>20000</v>
      </c>
      <c r="M435" s="415">
        <v>20000</v>
      </c>
      <c r="N435" s="362"/>
      <c r="O435" s="362"/>
      <c r="P435" s="419"/>
      <c r="Q435" s="385">
        <f t="shared" si="140"/>
        <v>20000</v>
      </c>
    </row>
    <row r="436" spans="1:17" s="259" customFormat="1" ht="15.75" customHeight="1" x14ac:dyDescent="0.25">
      <c r="A436" s="660">
        <v>61</v>
      </c>
      <c r="B436" s="579">
        <v>71956000</v>
      </c>
      <c r="C436" s="570" t="s">
        <v>13</v>
      </c>
      <c r="D436" s="570" t="s">
        <v>13</v>
      </c>
      <c r="E436" s="590" t="s">
        <v>349</v>
      </c>
      <c r="F436" s="342">
        <v>4</v>
      </c>
      <c r="G436" s="579" t="s">
        <v>106</v>
      </c>
      <c r="H436" s="359">
        <v>4886.7</v>
      </c>
      <c r="I436" s="342">
        <v>229</v>
      </c>
      <c r="J436" s="570" t="s">
        <v>107</v>
      </c>
      <c r="K436" s="343" t="s">
        <v>2</v>
      </c>
      <c r="L436" s="415">
        <f>L437+L438</f>
        <v>270000</v>
      </c>
      <c r="M436" s="415">
        <f t="shared" ref="M436:P436" si="149">M437+M438</f>
        <v>20000</v>
      </c>
      <c r="N436" s="415">
        <f t="shared" si="149"/>
        <v>0</v>
      </c>
      <c r="O436" s="415">
        <f t="shared" si="149"/>
        <v>237500</v>
      </c>
      <c r="P436" s="415">
        <f t="shared" si="149"/>
        <v>12500</v>
      </c>
      <c r="Q436" s="385">
        <f t="shared" si="140"/>
        <v>270000</v>
      </c>
    </row>
    <row r="437" spans="1:17" s="258" customFormat="1" ht="51.75" customHeight="1" x14ac:dyDescent="0.25">
      <c r="A437" s="661"/>
      <c r="B437" s="579">
        <v>71956000</v>
      </c>
      <c r="C437" s="570" t="s">
        <v>13</v>
      </c>
      <c r="D437" s="570"/>
      <c r="E437" s="590"/>
      <c r="F437" s="360"/>
      <c r="G437" s="579"/>
      <c r="H437" s="415"/>
      <c r="I437" s="342"/>
      <c r="J437" s="570" t="s">
        <v>117</v>
      </c>
      <c r="K437" s="345" t="s">
        <v>109</v>
      </c>
      <c r="L437" s="415">
        <v>250000</v>
      </c>
      <c r="M437" s="415"/>
      <c r="N437" s="415"/>
      <c r="O437" s="419">
        <f>L437*0.95</f>
        <v>237500</v>
      </c>
      <c r="P437" s="419">
        <f>L437*0.05</f>
        <v>12500</v>
      </c>
      <c r="Q437" s="385">
        <f t="shared" si="140"/>
        <v>250000</v>
      </c>
    </row>
    <row r="438" spans="1:17" s="259" customFormat="1" ht="50.25" customHeight="1" x14ac:dyDescent="0.25">
      <c r="A438" s="662"/>
      <c r="B438" s="579">
        <v>71956000</v>
      </c>
      <c r="C438" s="570" t="s">
        <v>13</v>
      </c>
      <c r="D438" s="570"/>
      <c r="E438" s="590"/>
      <c r="F438" s="359"/>
      <c r="G438" s="579"/>
      <c r="H438" s="415"/>
      <c r="I438" s="342"/>
      <c r="J438" s="570" t="s">
        <v>305</v>
      </c>
      <c r="K438" s="345" t="s">
        <v>110</v>
      </c>
      <c r="L438" s="415">
        <v>20000</v>
      </c>
      <c r="M438" s="415">
        <v>20000</v>
      </c>
      <c r="N438" s="362"/>
      <c r="O438" s="362"/>
      <c r="P438" s="419"/>
      <c r="Q438" s="385">
        <f t="shared" si="140"/>
        <v>20000</v>
      </c>
    </row>
    <row r="439" spans="1:17" s="258" customFormat="1" ht="15.75" customHeight="1" x14ac:dyDescent="0.25">
      <c r="A439" s="660">
        <v>62</v>
      </c>
      <c r="B439" s="579">
        <v>71956000</v>
      </c>
      <c r="C439" s="570" t="s">
        <v>13</v>
      </c>
      <c r="D439" s="570" t="s">
        <v>13</v>
      </c>
      <c r="E439" s="590" t="s">
        <v>350</v>
      </c>
      <c r="F439" s="342" t="s">
        <v>264</v>
      </c>
      <c r="G439" s="579" t="s">
        <v>106</v>
      </c>
      <c r="H439" s="359">
        <v>3606.9</v>
      </c>
      <c r="I439" s="342">
        <v>119</v>
      </c>
      <c r="J439" s="570" t="s">
        <v>107</v>
      </c>
      <c r="K439" s="343" t="s">
        <v>2</v>
      </c>
      <c r="L439" s="415">
        <f>L440+L441</f>
        <v>270000</v>
      </c>
      <c r="M439" s="415">
        <f t="shared" ref="M439:P439" si="150">M440+M441</f>
        <v>20000</v>
      </c>
      <c r="N439" s="415">
        <f t="shared" si="150"/>
        <v>0</v>
      </c>
      <c r="O439" s="415">
        <f t="shared" si="150"/>
        <v>237500</v>
      </c>
      <c r="P439" s="415">
        <f t="shared" si="150"/>
        <v>12500</v>
      </c>
      <c r="Q439" s="385">
        <f t="shared" si="140"/>
        <v>270000</v>
      </c>
    </row>
    <row r="440" spans="1:17" s="258" customFormat="1" ht="51.75" customHeight="1" x14ac:dyDescent="0.25">
      <c r="A440" s="661"/>
      <c r="B440" s="579">
        <v>71956000</v>
      </c>
      <c r="C440" s="570" t="s">
        <v>13</v>
      </c>
      <c r="D440" s="570"/>
      <c r="E440" s="590"/>
      <c r="F440" s="360"/>
      <c r="G440" s="579"/>
      <c r="H440" s="415"/>
      <c r="I440" s="342"/>
      <c r="J440" s="570" t="s">
        <v>117</v>
      </c>
      <c r="K440" s="345" t="s">
        <v>109</v>
      </c>
      <c r="L440" s="415">
        <v>250000</v>
      </c>
      <c r="M440" s="415"/>
      <c r="N440" s="415"/>
      <c r="O440" s="419">
        <f>L440*0.95</f>
        <v>237500</v>
      </c>
      <c r="P440" s="419">
        <f>L440*0.05</f>
        <v>12500</v>
      </c>
      <c r="Q440" s="385">
        <f t="shared" si="140"/>
        <v>250000</v>
      </c>
    </row>
    <row r="441" spans="1:17" s="201" customFormat="1" ht="50.25" customHeight="1" x14ac:dyDescent="0.25">
      <c r="A441" s="662"/>
      <c r="B441" s="579">
        <v>71956000</v>
      </c>
      <c r="C441" s="570" t="s">
        <v>13</v>
      </c>
      <c r="D441" s="570"/>
      <c r="E441" s="590"/>
      <c r="F441" s="359"/>
      <c r="G441" s="579"/>
      <c r="H441" s="415"/>
      <c r="I441" s="342"/>
      <c r="J441" s="570" t="s">
        <v>305</v>
      </c>
      <c r="K441" s="345" t="s">
        <v>110</v>
      </c>
      <c r="L441" s="415">
        <v>20000</v>
      </c>
      <c r="M441" s="415">
        <v>20000</v>
      </c>
      <c r="N441" s="362"/>
      <c r="O441" s="362"/>
      <c r="P441" s="419"/>
      <c r="Q441" s="385">
        <f t="shared" si="140"/>
        <v>20000</v>
      </c>
    </row>
    <row r="442" spans="1:17" s="198" customFormat="1" ht="15.75" customHeight="1" x14ac:dyDescent="0.25">
      <c r="A442" s="660">
        <v>63</v>
      </c>
      <c r="B442" s="579">
        <v>71956000</v>
      </c>
      <c r="C442" s="570" t="s">
        <v>13</v>
      </c>
      <c r="D442" s="570" t="s">
        <v>13</v>
      </c>
      <c r="E442" s="590" t="s">
        <v>350</v>
      </c>
      <c r="F442" s="360" t="s">
        <v>265</v>
      </c>
      <c r="G442" s="579" t="s">
        <v>106</v>
      </c>
      <c r="H442" s="359">
        <v>4651.3999999999996</v>
      </c>
      <c r="I442" s="342">
        <v>168</v>
      </c>
      <c r="J442" s="570" t="s">
        <v>107</v>
      </c>
      <c r="K442" s="343" t="s">
        <v>2</v>
      </c>
      <c r="L442" s="415">
        <f>L443+L444</f>
        <v>270000</v>
      </c>
      <c r="M442" s="415">
        <f t="shared" ref="M442:P442" si="151">M443+M444</f>
        <v>20000</v>
      </c>
      <c r="N442" s="415">
        <f t="shared" si="151"/>
        <v>0</v>
      </c>
      <c r="O442" s="415">
        <f t="shared" si="151"/>
        <v>237500</v>
      </c>
      <c r="P442" s="415">
        <f t="shared" si="151"/>
        <v>12500</v>
      </c>
      <c r="Q442" s="385">
        <f t="shared" si="140"/>
        <v>270000</v>
      </c>
    </row>
    <row r="443" spans="1:17" s="198" customFormat="1" ht="51.75" customHeight="1" x14ac:dyDescent="0.25">
      <c r="A443" s="661"/>
      <c r="B443" s="579">
        <v>71956000</v>
      </c>
      <c r="C443" s="570" t="s">
        <v>13</v>
      </c>
      <c r="D443" s="570"/>
      <c r="E443" s="590"/>
      <c r="F443" s="360"/>
      <c r="G443" s="579"/>
      <c r="H443" s="415"/>
      <c r="I443" s="342"/>
      <c r="J443" s="570" t="s">
        <v>117</v>
      </c>
      <c r="K443" s="345" t="s">
        <v>109</v>
      </c>
      <c r="L443" s="415">
        <v>250000</v>
      </c>
      <c r="M443" s="415"/>
      <c r="N443" s="415"/>
      <c r="O443" s="419">
        <f>L443*0.95</f>
        <v>237500</v>
      </c>
      <c r="P443" s="419">
        <f>L443*0.05</f>
        <v>12500</v>
      </c>
      <c r="Q443" s="385">
        <f t="shared" si="140"/>
        <v>250000</v>
      </c>
    </row>
    <row r="444" spans="1:17" s="201" customFormat="1" ht="50.25" customHeight="1" x14ac:dyDescent="0.25">
      <c r="A444" s="662"/>
      <c r="B444" s="579">
        <v>71956000</v>
      </c>
      <c r="C444" s="570" t="s">
        <v>13</v>
      </c>
      <c r="D444" s="570"/>
      <c r="E444" s="590"/>
      <c r="F444" s="359"/>
      <c r="G444" s="579"/>
      <c r="H444" s="415"/>
      <c r="I444" s="342"/>
      <c r="J444" s="570" t="s">
        <v>305</v>
      </c>
      <c r="K444" s="345" t="s">
        <v>110</v>
      </c>
      <c r="L444" s="415">
        <v>20000</v>
      </c>
      <c r="M444" s="415">
        <v>20000</v>
      </c>
      <c r="N444" s="362"/>
      <c r="O444" s="362"/>
      <c r="P444" s="419"/>
      <c r="Q444" s="385">
        <f t="shared" si="140"/>
        <v>20000</v>
      </c>
    </row>
    <row r="445" spans="1:17" s="198" customFormat="1" ht="15.75" customHeight="1" x14ac:dyDescent="0.25">
      <c r="A445" s="660">
        <v>64</v>
      </c>
      <c r="B445" s="579">
        <v>71956000</v>
      </c>
      <c r="C445" s="570" t="s">
        <v>13</v>
      </c>
      <c r="D445" s="570" t="s">
        <v>13</v>
      </c>
      <c r="E445" s="590" t="s">
        <v>350</v>
      </c>
      <c r="F445" s="360" t="s">
        <v>351</v>
      </c>
      <c r="G445" s="579" t="s">
        <v>106</v>
      </c>
      <c r="H445" s="359">
        <v>13701.1</v>
      </c>
      <c r="I445" s="342">
        <v>686</v>
      </c>
      <c r="J445" s="570" t="s">
        <v>107</v>
      </c>
      <c r="K445" s="343" t="s">
        <v>2</v>
      </c>
      <c r="L445" s="415">
        <f>L446+L447</f>
        <v>270000</v>
      </c>
      <c r="M445" s="415">
        <f t="shared" ref="M445:P445" si="152">M446+M447</f>
        <v>20000</v>
      </c>
      <c r="N445" s="415">
        <f t="shared" si="152"/>
        <v>0</v>
      </c>
      <c r="O445" s="415">
        <f t="shared" si="152"/>
        <v>237500</v>
      </c>
      <c r="P445" s="415">
        <f t="shared" si="152"/>
        <v>12500</v>
      </c>
      <c r="Q445" s="385">
        <f t="shared" si="140"/>
        <v>270000</v>
      </c>
    </row>
    <row r="446" spans="1:17" s="198" customFormat="1" ht="51.75" customHeight="1" x14ac:dyDescent="0.25">
      <c r="A446" s="661"/>
      <c r="B446" s="579">
        <v>71956000</v>
      </c>
      <c r="C446" s="570" t="s">
        <v>13</v>
      </c>
      <c r="D446" s="570"/>
      <c r="E446" s="590"/>
      <c r="F446" s="360"/>
      <c r="G446" s="579"/>
      <c r="H446" s="415"/>
      <c r="I446" s="342"/>
      <c r="J446" s="570" t="s">
        <v>117</v>
      </c>
      <c r="K446" s="345" t="s">
        <v>109</v>
      </c>
      <c r="L446" s="415">
        <v>250000</v>
      </c>
      <c r="M446" s="415"/>
      <c r="N446" s="415"/>
      <c r="O446" s="419">
        <f>L446*0.95</f>
        <v>237500</v>
      </c>
      <c r="P446" s="419">
        <f>L446*0.05</f>
        <v>12500</v>
      </c>
      <c r="Q446" s="385">
        <f t="shared" si="140"/>
        <v>250000</v>
      </c>
    </row>
    <row r="447" spans="1:17" s="201" customFormat="1" ht="50.25" customHeight="1" x14ac:dyDescent="0.25">
      <c r="A447" s="662"/>
      <c r="B447" s="579">
        <v>71956000</v>
      </c>
      <c r="C447" s="570" t="s">
        <v>13</v>
      </c>
      <c r="D447" s="570"/>
      <c r="E447" s="590"/>
      <c r="F447" s="359"/>
      <c r="G447" s="579"/>
      <c r="H447" s="415"/>
      <c r="I447" s="342"/>
      <c r="J447" s="570" t="s">
        <v>305</v>
      </c>
      <c r="K447" s="345" t="s">
        <v>110</v>
      </c>
      <c r="L447" s="415">
        <v>20000</v>
      </c>
      <c r="M447" s="415">
        <v>20000</v>
      </c>
      <c r="N447" s="362"/>
      <c r="O447" s="362"/>
      <c r="P447" s="419"/>
      <c r="Q447" s="385">
        <f t="shared" si="140"/>
        <v>20000</v>
      </c>
    </row>
    <row r="448" spans="1:17" s="198" customFormat="1" ht="15.75" customHeight="1" x14ac:dyDescent="0.25">
      <c r="A448" s="660">
        <v>65</v>
      </c>
      <c r="B448" s="579">
        <v>71956000</v>
      </c>
      <c r="C448" s="570" t="s">
        <v>13</v>
      </c>
      <c r="D448" s="570" t="s">
        <v>13</v>
      </c>
      <c r="E448" s="590" t="s">
        <v>350</v>
      </c>
      <c r="F448" s="360" t="s">
        <v>218</v>
      </c>
      <c r="G448" s="579" t="s">
        <v>106</v>
      </c>
      <c r="H448" s="359">
        <v>8100.14</v>
      </c>
      <c r="I448" s="342">
        <v>306</v>
      </c>
      <c r="J448" s="570" t="s">
        <v>107</v>
      </c>
      <c r="K448" s="343" t="s">
        <v>2</v>
      </c>
      <c r="L448" s="415">
        <f>L449+L450</f>
        <v>270000</v>
      </c>
      <c r="M448" s="415">
        <f t="shared" ref="M448:P448" si="153">M449+M450</f>
        <v>20000</v>
      </c>
      <c r="N448" s="415">
        <f t="shared" si="153"/>
        <v>0</v>
      </c>
      <c r="O448" s="415">
        <f t="shared" si="153"/>
        <v>237500</v>
      </c>
      <c r="P448" s="415">
        <f t="shared" si="153"/>
        <v>12500</v>
      </c>
      <c r="Q448" s="385">
        <f t="shared" si="140"/>
        <v>270000</v>
      </c>
    </row>
    <row r="449" spans="1:17" s="198" customFormat="1" ht="51.75" customHeight="1" x14ac:dyDescent="0.25">
      <c r="A449" s="661"/>
      <c r="B449" s="579">
        <v>71956000</v>
      </c>
      <c r="C449" s="570" t="s">
        <v>13</v>
      </c>
      <c r="D449" s="570"/>
      <c r="E449" s="590"/>
      <c r="F449" s="360"/>
      <c r="G449" s="579"/>
      <c r="H449" s="415"/>
      <c r="I449" s="342"/>
      <c r="J449" s="570" t="s">
        <v>117</v>
      </c>
      <c r="K449" s="345" t="s">
        <v>109</v>
      </c>
      <c r="L449" s="415">
        <v>250000</v>
      </c>
      <c r="M449" s="415"/>
      <c r="N449" s="415"/>
      <c r="O449" s="419">
        <f>L449*0.95</f>
        <v>237500</v>
      </c>
      <c r="P449" s="419">
        <f>L449*0.05</f>
        <v>12500</v>
      </c>
      <c r="Q449" s="385">
        <f t="shared" si="140"/>
        <v>250000</v>
      </c>
    </row>
    <row r="450" spans="1:17" s="201" customFormat="1" ht="50.25" customHeight="1" x14ac:dyDescent="0.25">
      <c r="A450" s="662"/>
      <c r="B450" s="579">
        <v>71956000</v>
      </c>
      <c r="C450" s="570" t="s">
        <v>13</v>
      </c>
      <c r="D450" s="570"/>
      <c r="E450" s="590"/>
      <c r="F450" s="359"/>
      <c r="G450" s="579"/>
      <c r="H450" s="415"/>
      <c r="I450" s="342"/>
      <c r="J450" s="570" t="s">
        <v>305</v>
      </c>
      <c r="K450" s="345" t="s">
        <v>110</v>
      </c>
      <c r="L450" s="415">
        <v>20000</v>
      </c>
      <c r="M450" s="415">
        <v>20000</v>
      </c>
      <c r="N450" s="362"/>
      <c r="O450" s="362"/>
      <c r="P450" s="419"/>
      <c r="Q450" s="385">
        <f t="shared" si="140"/>
        <v>20000</v>
      </c>
    </row>
    <row r="451" spans="1:17" s="259" customFormat="1" ht="15.75" customHeight="1" x14ac:dyDescent="0.25">
      <c r="A451" s="660">
        <v>66</v>
      </c>
      <c r="B451" s="579">
        <v>71956000</v>
      </c>
      <c r="C451" s="570" t="s">
        <v>13</v>
      </c>
      <c r="D451" s="570" t="s">
        <v>13</v>
      </c>
      <c r="E451" s="590" t="s">
        <v>350</v>
      </c>
      <c r="F451" s="360" t="s">
        <v>242</v>
      </c>
      <c r="G451" s="579" t="s">
        <v>106</v>
      </c>
      <c r="H451" s="359">
        <v>9243.7999999999993</v>
      </c>
      <c r="I451" s="342">
        <v>459</v>
      </c>
      <c r="J451" s="570" t="s">
        <v>107</v>
      </c>
      <c r="K451" s="343" t="s">
        <v>2</v>
      </c>
      <c r="L451" s="415">
        <f>L452+L453</f>
        <v>270000</v>
      </c>
      <c r="M451" s="415">
        <f t="shared" ref="M451:P451" si="154">M452+M453</f>
        <v>20000</v>
      </c>
      <c r="N451" s="415">
        <f t="shared" si="154"/>
        <v>0</v>
      </c>
      <c r="O451" s="415">
        <f t="shared" si="154"/>
        <v>237500</v>
      </c>
      <c r="P451" s="415">
        <f t="shared" si="154"/>
        <v>12500</v>
      </c>
      <c r="Q451" s="385">
        <f t="shared" si="140"/>
        <v>270000</v>
      </c>
    </row>
    <row r="452" spans="1:17" s="258" customFormat="1" ht="51.75" customHeight="1" x14ac:dyDescent="0.25">
      <c r="A452" s="661"/>
      <c r="B452" s="579">
        <v>71956000</v>
      </c>
      <c r="C452" s="570" t="s">
        <v>13</v>
      </c>
      <c r="D452" s="570"/>
      <c r="E452" s="590"/>
      <c r="F452" s="360"/>
      <c r="G452" s="579"/>
      <c r="H452" s="415"/>
      <c r="I452" s="342"/>
      <c r="J452" s="570" t="s">
        <v>117</v>
      </c>
      <c r="K452" s="345" t="s">
        <v>109</v>
      </c>
      <c r="L452" s="415">
        <v>250000</v>
      </c>
      <c r="M452" s="415"/>
      <c r="N452" s="415"/>
      <c r="O452" s="419">
        <f>L452*0.95</f>
        <v>237500</v>
      </c>
      <c r="P452" s="419">
        <f>L452*0.05</f>
        <v>12500</v>
      </c>
      <c r="Q452" s="385">
        <f t="shared" si="140"/>
        <v>250000</v>
      </c>
    </row>
    <row r="453" spans="1:17" s="258" customFormat="1" ht="50.25" customHeight="1" x14ac:dyDescent="0.25">
      <c r="A453" s="662"/>
      <c r="B453" s="579">
        <v>71956000</v>
      </c>
      <c r="C453" s="570" t="s">
        <v>13</v>
      </c>
      <c r="D453" s="570"/>
      <c r="E453" s="590"/>
      <c r="F453" s="359"/>
      <c r="G453" s="579"/>
      <c r="H453" s="415"/>
      <c r="I453" s="342"/>
      <c r="J453" s="570" t="s">
        <v>305</v>
      </c>
      <c r="K453" s="345" t="s">
        <v>110</v>
      </c>
      <c r="L453" s="415">
        <v>20000</v>
      </c>
      <c r="M453" s="415">
        <v>20000</v>
      </c>
      <c r="N453" s="362"/>
      <c r="O453" s="362"/>
      <c r="P453" s="419"/>
      <c r="Q453" s="385">
        <f t="shared" si="140"/>
        <v>20000</v>
      </c>
    </row>
    <row r="454" spans="1:17" s="258" customFormat="1" ht="15.75" customHeight="1" x14ac:dyDescent="0.25">
      <c r="A454" s="660">
        <v>67</v>
      </c>
      <c r="B454" s="579">
        <v>71956000</v>
      </c>
      <c r="C454" s="570" t="s">
        <v>13</v>
      </c>
      <c r="D454" s="570" t="s">
        <v>13</v>
      </c>
      <c r="E454" s="590" t="s">
        <v>350</v>
      </c>
      <c r="F454" s="360" t="s">
        <v>249</v>
      </c>
      <c r="G454" s="579" t="s">
        <v>106</v>
      </c>
      <c r="H454" s="359">
        <v>7419</v>
      </c>
      <c r="I454" s="342">
        <v>206</v>
      </c>
      <c r="J454" s="570" t="s">
        <v>107</v>
      </c>
      <c r="K454" s="343" t="s">
        <v>2</v>
      </c>
      <c r="L454" s="415">
        <f>L455+L456</f>
        <v>270000</v>
      </c>
      <c r="M454" s="415">
        <f t="shared" ref="M454:P454" si="155">M455+M456</f>
        <v>20000</v>
      </c>
      <c r="N454" s="415">
        <f t="shared" si="155"/>
        <v>0</v>
      </c>
      <c r="O454" s="415">
        <f t="shared" si="155"/>
        <v>237500</v>
      </c>
      <c r="P454" s="415">
        <f t="shared" si="155"/>
        <v>12500</v>
      </c>
      <c r="Q454" s="385">
        <f t="shared" si="140"/>
        <v>270000</v>
      </c>
    </row>
    <row r="455" spans="1:17" s="258" customFormat="1" ht="51.75" customHeight="1" x14ac:dyDescent="0.25">
      <c r="A455" s="661"/>
      <c r="B455" s="579">
        <v>71956000</v>
      </c>
      <c r="C455" s="570" t="s">
        <v>13</v>
      </c>
      <c r="D455" s="570"/>
      <c r="E455" s="590"/>
      <c r="F455" s="360"/>
      <c r="G455" s="579"/>
      <c r="H455" s="415"/>
      <c r="I455" s="342"/>
      <c r="J455" s="570" t="s">
        <v>117</v>
      </c>
      <c r="K455" s="345" t="s">
        <v>109</v>
      </c>
      <c r="L455" s="415">
        <v>250000</v>
      </c>
      <c r="M455" s="415"/>
      <c r="N455" s="415"/>
      <c r="O455" s="419">
        <f>L455*0.95</f>
        <v>237500</v>
      </c>
      <c r="P455" s="419">
        <f>L455*0.05</f>
        <v>12500</v>
      </c>
      <c r="Q455" s="385">
        <f t="shared" si="140"/>
        <v>250000</v>
      </c>
    </row>
    <row r="456" spans="1:17" s="258" customFormat="1" ht="50.25" customHeight="1" x14ac:dyDescent="0.25">
      <c r="A456" s="662"/>
      <c r="B456" s="579">
        <v>71956000</v>
      </c>
      <c r="C456" s="570" t="s">
        <v>13</v>
      </c>
      <c r="D456" s="570"/>
      <c r="E456" s="590"/>
      <c r="F456" s="359"/>
      <c r="G456" s="579"/>
      <c r="H456" s="415"/>
      <c r="I456" s="342"/>
      <c r="J456" s="570" t="s">
        <v>305</v>
      </c>
      <c r="K456" s="345" t="s">
        <v>110</v>
      </c>
      <c r="L456" s="415">
        <v>20000</v>
      </c>
      <c r="M456" s="415">
        <v>20000</v>
      </c>
      <c r="N456" s="362"/>
      <c r="O456" s="362"/>
      <c r="P456" s="419"/>
      <c r="Q456" s="385">
        <f t="shared" si="140"/>
        <v>20000</v>
      </c>
    </row>
    <row r="457" spans="1:17" s="259" customFormat="1" ht="15.75" customHeight="1" x14ac:dyDescent="0.25">
      <c r="A457" s="660">
        <v>68</v>
      </c>
      <c r="B457" s="579">
        <v>71956000</v>
      </c>
      <c r="C457" s="570" t="s">
        <v>13</v>
      </c>
      <c r="D457" s="570" t="s">
        <v>13</v>
      </c>
      <c r="E457" s="590" t="s">
        <v>350</v>
      </c>
      <c r="F457" s="342" t="s">
        <v>156</v>
      </c>
      <c r="G457" s="579" t="s">
        <v>106</v>
      </c>
      <c r="H457" s="359">
        <v>7435.3</v>
      </c>
      <c r="I457" s="342">
        <v>221</v>
      </c>
      <c r="J457" s="570" t="s">
        <v>107</v>
      </c>
      <c r="K457" s="343" t="s">
        <v>2</v>
      </c>
      <c r="L457" s="415">
        <f>L458+L459</f>
        <v>270000</v>
      </c>
      <c r="M457" s="415">
        <f t="shared" ref="M457:P457" si="156">M458+M459</f>
        <v>20000</v>
      </c>
      <c r="N457" s="415">
        <f t="shared" si="156"/>
        <v>0</v>
      </c>
      <c r="O457" s="415">
        <f t="shared" si="156"/>
        <v>237500</v>
      </c>
      <c r="P457" s="415">
        <f t="shared" si="156"/>
        <v>12500</v>
      </c>
      <c r="Q457" s="385">
        <f t="shared" si="140"/>
        <v>270000</v>
      </c>
    </row>
    <row r="458" spans="1:17" s="259" customFormat="1" ht="51.75" customHeight="1" x14ac:dyDescent="0.25">
      <c r="A458" s="661"/>
      <c r="B458" s="579">
        <v>71956000</v>
      </c>
      <c r="C458" s="570" t="s">
        <v>13</v>
      </c>
      <c r="D458" s="570"/>
      <c r="E458" s="590"/>
      <c r="F458" s="360"/>
      <c r="G458" s="579"/>
      <c r="H458" s="415"/>
      <c r="I458" s="342"/>
      <c r="J458" s="570" t="s">
        <v>117</v>
      </c>
      <c r="K458" s="345" t="s">
        <v>109</v>
      </c>
      <c r="L458" s="415">
        <v>250000</v>
      </c>
      <c r="M458" s="415"/>
      <c r="N458" s="415"/>
      <c r="O458" s="419">
        <f>L458*0.95</f>
        <v>237500</v>
      </c>
      <c r="P458" s="419">
        <f>L458*0.05</f>
        <v>12500</v>
      </c>
      <c r="Q458" s="385">
        <f t="shared" si="140"/>
        <v>250000</v>
      </c>
    </row>
    <row r="459" spans="1:17" s="258" customFormat="1" ht="50.25" customHeight="1" x14ac:dyDescent="0.25">
      <c r="A459" s="662"/>
      <c r="B459" s="579">
        <v>71956000</v>
      </c>
      <c r="C459" s="570" t="s">
        <v>13</v>
      </c>
      <c r="D459" s="570"/>
      <c r="E459" s="590"/>
      <c r="F459" s="359"/>
      <c r="G459" s="579"/>
      <c r="H459" s="415"/>
      <c r="I459" s="342"/>
      <c r="J459" s="570" t="s">
        <v>305</v>
      </c>
      <c r="K459" s="345" t="s">
        <v>110</v>
      </c>
      <c r="L459" s="415">
        <v>20000</v>
      </c>
      <c r="M459" s="415">
        <v>20000</v>
      </c>
      <c r="N459" s="362"/>
      <c r="O459" s="362"/>
      <c r="P459" s="419"/>
      <c r="Q459" s="385">
        <f t="shared" si="140"/>
        <v>20000</v>
      </c>
    </row>
    <row r="460" spans="1:17" s="258" customFormat="1" ht="15.75" customHeight="1" x14ac:dyDescent="0.25">
      <c r="A460" s="660">
        <v>69</v>
      </c>
      <c r="B460" s="579">
        <v>71956000</v>
      </c>
      <c r="C460" s="570" t="s">
        <v>13</v>
      </c>
      <c r="D460" s="570" t="s">
        <v>13</v>
      </c>
      <c r="E460" s="590" t="s">
        <v>350</v>
      </c>
      <c r="F460" s="360" t="s">
        <v>347</v>
      </c>
      <c r="G460" s="579" t="s">
        <v>106</v>
      </c>
      <c r="H460" s="359">
        <v>4944.8</v>
      </c>
      <c r="I460" s="342">
        <v>159</v>
      </c>
      <c r="J460" s="570" t="s">
        <v>107</v>
      </c>
      <c r="K460" s="343" t="s">
        <v>2</v>
      </c>
      <c r="L460" s="415">
        <f>L461+L462</f>
        <v>270000</v>
      </c>
      <c r="M460" s="415">
        <f t="shared" ref="M460:P460" si="157">M461+M462</f>
        <v>20000</v>
      </c>
      <c r="N460" s="415">
        <f t="shared" si="157"/>
        <v>0</v>
      </c>
      <c r="O460" s="415">
        <f t="shared" si="157"/>
        <v>237500</v>
      </c>
      <c r="P460" s="415">
        <f t="shared" si="157"/>
        <v>12500</v>
      </c>
      <c r="Q460" s="385">
        <f t="shared" si="140"/>
        <v>270000</v>
      </c>
    </row>
    <row r="461" spans="1:17" s="258" customFormat="1" ht="51.75" customHeight="1" x14ac:dyDescent="0.25">
      <c r="A461" s="661"/>
      <c r="B461" s="579">
        <v>71956000</v>
      </c>
      <c r="C461" s="570" t="s">
        <v>13</v>
      </c>
      <c r="D461" s="570"/>
      <c r="E461" s="590"/>
      <c r="F461" s="360"/>
      <c r="G461" s="579"/>
      <c r="H461" s="415"/>
      <c r="I461" s="342"/>
      <c r="J461" s="570" t="s">
        <v>117</v>
      </c>
      <c r="K461" s="345" t="s">
        <v>109</v>
      </c>
      <c r="L461" s="415">
        <v>250000</v>
      </c>
      <c r="M461" s="415"/>
      <c r="N461" s="415"/>
      <c r="O461" s="419">
        <f>L461*0.95</f>
        <v>237500</v>
      </c>
      <c r="P461" s="419">
        <f>L461*0.05</f>
        <v>12500</v>
      </c>
      <c r="Q461" s="385">
        <f t="shared" si="140"/>
        <v>250000</v>
      </c>
    </row>
    <row r="462" spans="1:17" s="251" customFormat="1" ht="50.25" customHeight="1" x14ac:dyDescent="0.25">
      <c r="A462" s="662"/>
      <c r="B462" s="579">
        <v>71956000</v>
      </c>
      <c r="C462" s="570" t="s">
        <v>13</v>
      </c>
      <c r="D462" s="570"/>
      <c r="E462" s="590"/>
      <c r="F462" s="359"/>
      <c r="G462" s="579"/>
      <c r="H462" s="415"/>
      <c r="I462" s="342"/>
      <c r="J462" s="570" t="s">
        <v>305</v>
      </c>
      <c r="K462" s="345" t="s">
        <v>110</v>
      </c>
      <c r="L462" s="415">
        <v>20000</v>
      </c>
      <c r="M462" s="415">
        <v>20000</v>
      </c>
      <c r="N462" s="362"/>
      <c r="O462" s="362"/>
      <c r="P462" s="419"/>
      <c r="Q462" s="385">
        <f t="shared" si="140"/>
        <v>20000</v>
      </c>
    </row>
    <row r="463" spans="1:17" s="244" customFormat="1" ht="18.75" customHeight="1" x14ac:dyDescent="0.3">
      <c r="A463" s="660">
        <v>70</v>
      </c>
      <c r="B463" s="579">
        <v>71956000</v>
      </c>
      <c r="C463" s="570" t="s">
        <v>13</v>
      </c>
      <c r="D463" s="570" t="s">
        <v>13</v>
      </c>
      <c r="E463" s="590" t="s">
        <v>350</v>
      </c>
      <c r="F463" s="360" t="s">
        <v>304</v>
      </c>
      <c r="G463" s="579" t="s">
        <v>106</v>
      </c>
      <c r="H463" s="359">
        <v>7769.2</v>
      </c>
      <c r="I463" s="342">
        <v>328</v>
      </c>
      <c r="J463" s="570" t="s">
        <v>107</v>
      </c>
      <c r="K463" s="343" t="s">
        <v>2</v>
      </c>
      <c r="L463" s="415">
        <f>L464+L465</f>
        <v>270000</v>
      </c>
      <c r="M463" s="415">
        <f t="shared" ref="M463:P463" si="158">M464+M465</f>
        <v>20000</v>
      </c>
      <c r="N463" s="415">
        <f t="shared" si="158"/>
        <v>0</v>
      </c>
      <c r="O463" s="415">
        <f t="shared" si="158"/>
        <v>237500</v>
      </c>
      <c r="P463" s="415">
        <f t="shared" si="158"/>
        <v>12500</v>
      </c>
      <c r="Q463" s="385">
        <f t="shared" si="140"/>
        <v>270000</v>
      </c>
    </row>
    <row r="464" spans="1:17" s="244" customFormat="1" ht="51.75" customHeight="1" x14ac:dyDescent="0.3">
      <c r="A464" s="661"/>
      <c r="B464" s="579">
        <v>71956000</v>
      </c>
      <c r="C464" s="570" t="s">
        <v>13</v>
      </c>
      <c r="D464" s="570"/>
      <c r="E464" s="590"/>
      <c r="F464" s="360"/>
      <c r="G464" s="579"/>
      <c r="H464" s="415"/>
      <c r="I464" s="342"/>
      <c r="J464" s="570" t="s">
        <v>117</v>
      </c>
      <c r="K464" s="345" t="s">
        <v>109</v>
      </c>
      <c r="L464" s="415">
        <v>250000</v>
      </c>
      <c r="M464" s="415"/>
      <c r="N464" s="415"/>
      <c r="O464" s="419">
        <f>L464*0.95</f>
        <v>237500</v>
      </c>
      <c r="P464" s="419">
        <f>L464*0.05</f>
        <v>12500</v>
      </c>
      <c r="Q464" s="385">
        <f t="shared" si="140"/>
        <v>250000</v>
      </c>
    </row>
    <row r="465" spans="1:77" s="242" customFormat="1" ht="50.25" customHeight="1" x14ac:dyDescent="0.25">
      <c r="A465" s="662"/>
      <c r="B465" s="579">
        <v>71956000</v>
      </c>
      <c r="C465" s="570" t="s">
        <v>13</v>
      </c>
      <c r="D465" s="570"/>
      <c r="E465" s="590"/>
      <c r="F465" s="359"/>
      <c r="G465" s="579"/>
      <c r="H465" s="415"/>
      <c r="I465" s="342"/>
      <c r="J465" s="570" t="s">
        <v>305</v>
      </c>
      <c r="K465" s="345" t="s">
        <v>110</v>
      </c>
      <c r="L465" s="415">
        <v>20000</v>
      </c>
      <c r="M465" s="415">
        <v>20000</v>
      </c>
      <c r="N465" s="362"/>
      <c r="O465" s="362"/>
      <c r="P465" s="419"/>
      <c r="Q465" s="385">
        <f t="shared" si="140"/>
        <v>20000</v>
      </c>
    </row>
    <row r="466" spans="1:77" s="242" customFormat="1" ht="15.75" customHeight="1" x14ac:dyDescent="0.25">
      <c r="A466" s="660">
        <v>71</v>
      </c>
      <c r="B466" s="579">
        <v>71956000</v>
      </c>
      <c r="C466" s="570" t="s">
        <v>13</v>
      </c>
      <c r="D466" s="570" t="s">
        <v>13</v>
      </c>
      <c r="E466" s="590" t="s">
        <v>184</v>
      </c>
      <c r="F466" s="360" t="s">
        <v>266</v>
      </c>
      <c r="G466" s="579" t="s">
        <v>106</v>
      </c>
      <c r="H466" s="359">
        <v>2153.6999999999998</v>
      </c>
      <c r="I466" s="342">
        <v>65</v>
      </c>
      <c r="J466" s="570" t="s">
        <v>107</v>
      </c>
      <c r="K466" s="343" t="s">
        <v>2</v>
      </c>
      <c r="L466" s="415">
        <f>L467+L468</f>
        <v>270000</v>
      </c>
      <c r="M466" s="415">
        <f t="shared" ref="M466:P466" si="159">M467+M468</f>
        <v>20000</v>
      </c>
      <c r="N466" s="415">
        <f t="shared" si="159"/>
        <v>0</v>
      </c>
      <c r="O466" s="415">
        <f t="shared" si="159"/>
        <v>237500</v>
      </c>
      <c r="P466" s="415">
        <f t="shared" si="159"/>
        <v>12500</v>
      </c>
      <c r="Q466" s="385">
        <f t="shared" si="140"/>
        <v>270000</v>
      </c>
    </row>
    <row r="467" spans="1:77" s="242" customFormat="1" ht="51.75" customHeight="1" x14ac:dyDescent="0.25">
      <c r="A467" s="661"/>
      <c r="B467" s="579">
        <v>71956000</v>
      </c>
      <c r="C467" s="570" t="s">
        <v>13</v>
      </c>
      <c r="D467" s="570"/>
      <c r="E467" s="590"/>
      <c r="F467" s="360"/>
      <c r="G467" s="579"/>
      <c r="H467" s="415"/>
      <c r="I467" s="342"/>
      <c r="J467" s="570" t="s">
        <v>117</v>
      </c>
      <c r="K467" s="345" t="s">
        <v>109</v>
      </c>
      <c r="L467" s="415">
        <v>250000</v>
      </c>
      <c r="M467" s="415"/>
      <c r="N467" s="415"/>
      <c r="O467" s="419">
        <f>L467*0.95</f>
        <v>237500</v>
      </c>
      <c r="P467" s="419">
        <f>L467*0.05</f>
        <v>12500</v>
      </c>
      <c r="Q467" s="385">
        <f t="shared" si="140"/>
        <v>250000</v>
      </c>
      <c r="R467" s="583"/>
      <c r="S467" s="583"/>
      <c r="T467" s="583"/>
      <c r="U467" s="583"/>
      <c r="V467" s="583"/>
      <c r="W467" s="583"/>
      <c r="X467" s="583"/>
      <c r="Y467" s="583"/>
      <c r="Z467" s="583"/>
      <c r="AA467" s="583"/>
      <c r="AB467" s="583"/>
      <c r="AC467" s="583"/>
      <c r="AD467" s="583"/>
      <c r="AE467" s="583"/>
      <c r="AF467" s="583"/>
      <c r="AG467" s="583"/>
      <c r="AH467" s="583"/>
      <c r="AI467" s="583"/>
      <c r="AJ467" s="583"/>
      <c r="AK467" s="583"/>
      <c r="AL467" s="583"/>
      <c r="AM467" s="583"/>
      <c r="AN467" s="583"/>
      <c r="AO467" s="583"/>
      <c r="AP467" s="583"/>
      <c r="AQ467" s="583"/>
      <c r="AR467" s="583"/>
      <c r="AS467" s="583"/>
      <c r="AT467" s="583"/>
      <c r="AU467" s="583"/>
      <c r="AV467" s="583"/>
      <c r="AW467" s="583"/>
      <c r="AX467" s="583"/>
      <c r="AY467" s="583"/>
      <c r="AZ467" s="583"/>
      <c r="BA467" s="583"/>
      <c r="BB467" s="583"/>
      <c r="BC467" s="583"/>
      <c r="BD467" s="583"/>
      <c r="BE467" s="583"/>
      <c r="BF467" s="583"/>
      <c r="BG467" s="583"/>
      <c r="BH467" s="583"/>
      <c r="BI467" s="583"/>
      <c r="BJ467" s="583"/>
      <c r="BK467" s="583"/>
      <c r="BL467" s="583"/>
      <c r="BM467" s="583"/>
      <c r="BN467" s="583"/>
      <c r="BO467" s="583"/>
      <c r="BP467" s="583"/>
      <c r="BQ467" s="583"/>
      <c r="BR467" s="583"/>
      <c r="BS467" s="583"/>
      <c r="BT467" s="583"/>
      <c r="BU467" s="583"/>
      <c r="BV467" s="583"/>
      <c r="BW467" s="583"/>
      <c r="BX467" s="583"/>
    </row>
    <row r="468" spans="1:77" s="260" customFormat="1" ht="50.25" customHeight="1" x14ac:dyDescent="0.25">
      <c r="A468" s="662"/>
      <c r="B468" s="579">
        <v>71956000</v>
      </c>
      <c r="C468" s="570" t="s">
        <v>13</v>
      </c>
      <c r="D468" s="570"/>
      <c r="E468" s="590"/>
      <c r="F468" s="359"/>
      <c r="G468" s="579"/>
      <c r="H468" s="415"/>
      <c r="I468" s="342"/>
      <c r="J468" s="570" t="s">
        <v>305</v>
      </c>
      <c r="K468" s="345" t="s">
        <v>110</v>
      </c>
      <c r="L468" s="415">
        <v>20000</v>
      </c>
      <c r="M468" s="415">
        <v>20000</v>
      </c>
      <c r="N468" s="362"/>
      <c r="O468" s="362"/>
      <c r="P468" s="419"/>
      <c r="Q468" s="385">
        <f t="shared" si="140"/>
        <v>20000</v>
      </c>
      <c r="R468" s="583"/>
      <c r="S468" s="583"/>
      <c r="T468" s="583"/>
      <c r="U468" s="583"/>
      <c r="V468" s="583"/>
      <c r="W468" s="583"/>
      <c r="X468" s="583"/>
      <c r="Y468" s="583"/>
      <c r="Z468" s="583"/>
      <c r="AA468" s="583"/>
      <c r="AB468" s="583"/>
      <c r="AC468" s="583"/>
      <c r="AD468" s="583"/>
      <c r="AE468" s="583"/>
      <c r="AF468" s="583"/>
      <c r="AG468" s="583"/>
      <c r="AH468" s="583"/>
      <c r="AI468" s="583"/>
      <c r="AJ468" s="583"/>
      <c r="AK468" s="583"/>
      <c r="AL468" s="583"/>
      <c r="AM468" s="583"/>
      <c r="AN468" s="583"/>
      <c r="AO468" s="583"/>
      <c r="AP468" s="583"/>
      <c r="AQ468" s="583"/>
      <c r="AR468" s="583"/>
      <c r="AS468" s="583"/>
      <c r="AT468" s="583"/>
      <c r="AU468" s="583"/>
      <c r="AV468" s="583"/>
      <c r="AW468" s="583"/>
      <c r="AX468" s="583"/>
      <c r="AY468" s="583"/>
      <c r="AZ468" s="583"/>
      <c r="BA468" s="583"/>
      <c r="BB468" s="583"/>
      <c r="BC468" s="583"/>
      <c r="BD468" s="583"/>
      <c r="BE468" s="583"/>
      <c r="BF468" s="583"/>
      <c r="BG468" s="583"/>
      <c r="BH468" s="583"/>
      <c r="BI468" s="583"/>
      <c r="BJ468" s="583"/>
      <c r="BK468" s="583"/>
      <c r="BL468" s="583"/>
      <c r="BM468" s="583"/>
      <c r="BN468" s="583"/>
      <c r="BO468" s="583"/>
      <c r="BP468" s="583"/>
      <c r="BQ468" s="583"/>
      <c r="BR468" s="583"/>
      <c r="BS468" s="583"/>
      <c r="BT468" s="583"/>
      <c r="BU468" s="583"/>
      <c r="BV468" s="583"/>
      <c r="BW468" s="583"/>
      <c r="BX468" s="583"/>
      <c r="BY468" s="585"/>
    </row>
    <row r="469" spans="1:77" s="260" customFormat="1" ht="15.75" customHeight="1" x14ac:dyDescent="0.25">
      <c r="A469" s="660">
        <v>72</v>
      </c>
      <c r="B469" s="579">
        <v>71956000</v>
      </c>
      <c r="C469" s="570" t="s">
        <v>13</v>
      </c>
      <c r="D469" s="570" t="s">
        <v>13</v>
      </c>
      <c r="E469" s="590" t="s">
        <v>267</v>
      </c>
      <c r="F469" s="360" t="s">
        <v>253</v>
      </c>
      <c r="G469" s="579" t="s">
        <v>106</v>
      </c>
      <c r="H469" s="359">
        <v>11577.5</v>
      </c>
      <c r="I469" s="342">
        <v>381</v>
      </c>
      <c r="J469" s="570" t="s">
        <v>107</v>
      </c>
      <c r="K469" s="343" t="s">
        <v>2</v>
      </c>
      <c r="L469" s="415">
        <f>L470+L471</f>
        <v>270000</v>
      </c>
      <c r="M469" s="415">
        <f t="shared" ref="M469:P469" si="160">M470+M471</f>
        <v>20000</v>
      </c>
      <c r="N469" s="415">
        <f t="shared" si="160"/>
        <v>0</v>
      </c>
      <c r="O469" s="415">
        <f t="shared" si="160"/>
        <v>237500</v>
      </c>
      <c r="P469" s="415">
        <f t="shared" si="160"/>
        <v>12500</v>
      </c>
      <c r="Q469" s="385">
        <f t="shared" si="140"/>
        <v>270000</v>
      </c>
      <c r="R469" s="583"/>
      <c r="S469" s="583"/>
      <c r="T469" s="583"/>
      <c r="U469" s="583"/>
      <c r="V469" s="583"/>
      <c r="W469" s="583"/>
      <c r="X469" s="583"/>
      <c r="Y469" s="583"/>
      <c r="Z469" s="583"/>
      <c r="AA469" s="583"/>
      <c r="AB469" s="583"/>
      <c r="AC469" s="583"/>
      <c r="AD469" s="583"/>
      <c r="AE469" s="583"/>
      <c r="AF469" s="583"/>
      <c r="AG469" s="583"/>
      <c r="AH469" s="583"/>
      <c r="AI469" s="583"/>
      <c r="AJ469" s="583"/>
      <c r="AK469" s="583"/>
      <c r="AL469" s="583"/>
      <c r="AM469" s="583"/>
      <c r="AN469" s="583"/>
      <c r="AO469" s="583"/>
      <c r="AP469" s="583"/>
      <c r="AQ469" s="583"/>
      <c r="AR469" s="583"/>
      <c r="AS469" s="583"/>
      <c r="AT469" s="583"/>
      <c r="AU469" s="583"/>
      <c r="AV469" s="583"/>
      <c r="AW469" s="583"/>
      <c r="AX469" s="583"/>
      <c r="AY469" s="583"/>
      <c r="AZ469" s="583"/>
      <c r="BA469" s="583"/>
      <c r="BB469" s="583"/>
      <c r="BC469" s="583"/>
      <c r="BD469" s="583"/>
      <c r="BE469" s="583"/>
      <c r="BF469" s="583"/>
      <c r="BG469" s="583"/>
      <c r="BH469" s="583"/>
      <c r="BI469" s="583"/>
      <c r="BJ469" s="583"/>
      <c r="BK469" s="583"/>
      <c r="BL469" s="583"/>
      <c r="BM469" s="583"/>
      <c r="BN469" s="583"/>
      <c r="BO469" s="583"/>
      <c r="BP469" s="583"/>
      <c r="BQ469" s="583"/>
      <c r="BR469" s="583"/>
      <c r="BS469" s="583"/>
      <c r="BT469" s="583"/>
      <c r="BU469" s="583"/>
      <c r="BV469" s="583"/>
      <c r="BW469" s="583"/>
      <c r="BX469" s="583"/>
      <c r="BY469" s="585"/>
    </row>
    <row r="470" spans="1:77" s="260" customFormat="1" ht="51.75" customHeight="1" x14ac:dyDescent="0.25">
      <c r="A470" s="661"/>
      <c r="B470" s="579">
        <v>71956000</v>
      </c>
      <c r="C470" s="570" t="s">
        <v>13</v>
      </c>
      <c r="D470" s="570"/>
      <c r="E470" s="590"/>
      <c r="F470" s="360"/>
      <c r="G470" s="579"/>
      <c r="H470" s="415"/>
      <c r="I470" s="342"/>
      <c r="J470" s="570" t="s">
        <v>117</v>
      </c>
      <c r="K470" s="345" t="s">
        <v>109</v>
      </c>
      <c r="L470" s="415">
        <v>250000</v>
      </c>
      <c r="M470" s="415"/>
      <c r="N470" s="415"/>
      <c r="O470" s="419">
        <f>L470*0.95</f>
        <v>237500</v>
      </c>
      <c r="P470" s="419">
        <f>L470*0.05</f>
        <v>12500</v>
      </c>
      <c r="Q470" s="385">
        <f t="shared" si="140"/>
        <v>250000</v>
      </c>
      <c r="R470" s="583"/>
      <c r="S470" s="583"/>
      <c r="T470" s="583"/>
      <c r="U470" s="583"/>
      <c r="V470" s="583"/>
      <c r="W470" s="583"/>
      <c r="X470" s="583"/>
      <c r="Y470" s="583"/>
      <c r="Z470" s="583"/>
      <c r="AA470" s="583"/>
      <c r="AB470" s="583"/>
      <c r="AC470" s="583"/>
      <c r="AD470" s="583"/>
      <c r="AE470" s="583"/>
      <c r="AF470" s="583"/>
      <c r="AG470" s="583"/>
      <c r="AH470" s="583"/>
      <c r="AI470" s="583"/>
      <c r="AJ470" s="583"/>
      <c r="AK470" s="583"/>
      <c r="AL470" s="583"/>
      <c r="AM470" s="583"/>
      <c r="AN470" s="583"/>
      <c r="AO470" s="583"/>
      <c r="AP470" s="583"/>
      <c r="AQ470" s="583"/>
      <c r="AR470" s="583"/>
      <c r="AS470" s="583"/>
      <c r="AT470" s="583"/>
      <c r="AU470" s="583"/>
      <c r="AV470" s="583"/>
      <c r="AW470" s="583"/>
      <c r="AX470" s="583"/>
      <c r="AY470" s="583"/>
      <c r="AZ470" s="583"/>
      <c r="BA470" s="583"/>
      <c r="BB470" s="583"/>
      <c r="BC470" s="583"/>
      <c r="BD470" s="583"/>
      <c r="BE470" s="583"/>
      <c r="BF470" s="583"/>
      <c r="BG470" s="583"/>
      <c r="BH470" s="583"/>
      <c r="BI470" s="583"/>
      <c r="BJ470" s="583"/>
      <c r="BK470" s="583"/>
      <c r="BL470" s="583"/>
      <c r="BM470" s="583"/>
      <c r="BN470" s="583"/>
      <c r="BO470" s="583"/>
      <c r="BP470" s="583"/>
      <c r="BQ470" s="583"/>
      <c r="BR470" s="583"/>
      <c r="BS470" s="583"/>
      <c r="BT470" s="583"/>
      <c r="BU470" s="583"/>
      <c r="BV470" s="583"/>
      <c r="BW470" s="583"/>
      <c r="BX470" s="583"/>
      <c r="BY470" s="585"/>
    </row>
    <row r="471" spans="1:77" s="260" customFormat="1" ht="50.25" customHeight="1" x14ac:dyDescent="0.25">
      <c r="A471" s="662"/>
      <c r="B471" s="579">
        <v>71956000</v>
      </c>
      <c r="C471" s="570" t="s">
        <v>13</v>
      </c>
      <c r="D471" s="570"/>
      <c r="E471" s="590"/>
      <c r="F471" s="359"/>
      <c r="G471" s="579"/>
      <c r="H471" s="415"/>
      <c r="I471" s="342"/>
      <c r="J471" s="570" t="s">
        <v>305</v>
      </c>
      <c r="K471" s="345" t="s">
        <v>110</v>
      </c>
      <c r="L471" s="415">
        <v>20000</v>
      </c>
      <c r="M471" s="415">
        <v>20000</v>
      </c>
      <c r="N471" s="362"/>
      <c r="O471" s="362"/>
      <c r="P471" s="419"/>
      <c r="Q471" s="385">
        <f t="shared" si="140"/>
        <v>20000</v>
      </c>
      <c r="R471" s="583"/>
      <c r="S471" s="583"/>
      <c r="T471" s="583"/>
      <c r="U471" s="583"/>
      <c r="V471" s="583"/>
      <c r="W471" s="583"/>
      <c r="X471" s="583"/>
      <c r="Y471" s="583"/>
      <c r="Z471" s="583"/>
      <c r="AA471" s="583"/>
      <c r="AB471" s="583"/>
      <c r="AC471" s="583"/>
      <c r="AD471" s="583"/>
      <c r="AE471" s="583"/>
      <c r="AF471" s="583"/>
      <c r="AG471" s="583"/>
      <c r="AH471" s="583"/>
      <c r="AI471" s="583"/>
      <c r="AJ471" s="583"/>
      <c r="AK471" s="583"/>
      <c r="AL471" s="583"/>
      <c r="AM471" s="583"/>
      <c r="AN471" s="583"/>
      <c r="AO471" s="583"/>
      <c r="AP471" s="583"/>
      <c r="AQ471" s="583"/>
      <c r="AR471" s="583"/>
      <c r="AS471" s="583"/>
      <c r="AT471" s="583"/>
      <c r="AU471" s="583"/>
      <c r="AV471" s="583"/>
      <c r="AW471" s="583"/>
      <c r="AX471" s="583"/>
      <c r="AY471" s="583"/>
      <c r="AZ471" s="583"/>
      <c r="BA471" s="583"/>
      <c r="BB471" s="583"/>
      <c r="BC471" s="583"/>
      <c r="BD471" s="583"/>
      <c r="BE471" s="583"/>
      <c r="BF471" s="583"/>
      <c r="BG471" s="583"/>
      <c r="BH471" s="583"/>
      <c r="BI471" s="583"/>
      <c r="BJ471" s="583"/>
      <c r="BK471" s="583"/>
      <c r="BL471" s="583"/>
      <c r="BM471" s="583"/>
      <c r="BN471" s="583"/>
      <c r="BO471" s="583"/>
      <c r="BP471" s="583"/>
      <c r="BQ471" s="583"/>
      <c r="BR471" s="583"/>
      <c r="BS471" s="583"/>
      <c r="BT471" s="583"/>
      <c r="BU471" s="583"/>
      <c r="BV471" s="583"/>
      <c r="BW471" s="583"/>
      <c r="BX471" s="583"/>
      <c r="BY471" s="585"/>
    </row>
    <row r="472" spans="1:77" s="251" customFormat="1" ht="18.75" customHeight="1" x14ac:dyDescent="0.25">
      <c r="A472" s="660">
        <v>73</v>
      </c>
      <c r="B472" s="579">
        <v>71956000</v>
      </c>
      <c r="C472" s="570" t="s">
        <v>13</v>
      </c>
      <c r="D472" s="570" t="s">
        <v>13</v>
      </c>
      <c r="E472" s="590" t="s">
        <v>267</v>
      </c>
      <c r="F472" s="360" t="s">
        <v>268</v>
      </c>
      <c r="G472" s="579" t="s">
        <v>106</v>
      </c>
      <c r="H472" s="359">
        <v>2110.5</v>
      </c>
      <c r="I472" s="342">
        <v>60</v>
      </c>
      <c r="J472" s="570" t="s">
        <v>107</v>
      </c>
      <c r="K472" s="343" t="s">
        <v>2</v>
      </c>
      <c r="L472" s="415">
        <f>L473+L474</f>
        <v>270000</v>
      </c>
      <c r="M472" s="415">
        <f t="shared" ref="M472:P472" si="161">M473+M474</f>
        <v>20000</v>
      </c>
      <c r="N472" s="415">
        <f t="shared" si="161"/>
        <v>0</v>
      </c>
      <c r="O472" s="415">
        <f t="shared" si="161"/>
        <v>237500</v>
      </c>
      <c r="P472" s="415">
        <f t="shared" si="161"/>
        <v>12500</v>
      </c>
      <c r="Q472" s="385">
        <f t="shared" si="140"/>
        <v>270000</v>
      </c>
      <c r="R472" s="584"/>
      <c r="S472" s="584"/>
      <c r="T472" s="584"/>
      <c r="U472" s="584"/>
      <c r="V472" s="584"/>
      <c r="W472" s="584"/>
      <c r="X472" s="584"/>
      <c r="Y472" s="584"/>
      <c r="Z472" s="584"/>
      <c r="AA472" s="584"/>
      <c r="AB472" s="584"/>
      <c r="AC472" s="584"/>
      <c r="AD472" s="584"/>
      <c r="AE472" s="584"/>
      <c r="AF472" s="584"/>
      <c r="AG472" s="584"/>
      <c r="AH472" s="584"/>
      <c r="AI472" s="584"/>
      <c r="AJ472" s="584"/>
      <c r="AK472" s="584"/>
      <c r="AL472" s="584"/>
      <c r="AM472" s="584"/>
      <c r="AN472" s="584"/>
      <c r="AO472" s="584"/>
      <c r="AP472" s="584"/>
      <c r="AQ472" s="584"/>
      <c r="AR472" s="584"/>
      <c r="AS472" s="584"/>
      <c r="AT472" s="584"/>
      <c r="AU472" s="584"/>
      <c r="AV472" s="584"/>
      <c r="AW472" s="584"/>
      <c r="AX472" s="584"/>
      <c r="AY472" s="584"/>
      <c r="AZ472" s="584"/>
      <c r="BA472" s="584"/>
      <c r="BB472" s="584"/>
      <c r="BC472" s="584"/>
      <c r="BD472" s="584"/>
      <c r="BE472" s="584"/>
      <c r="BF472" s="584"/>
      <c r="BG472" s="584"/>
      <c r="BH472" s="584"/>
      <c r="BI472" s="584"/>
      <c r="BJ472" s="584"/>
      <c r="BK472" s="584"/>
      <c r="BL472" s="584"/>
      <c r="BM472" s="584"/>
      <c r="BN472" s="584"/>
      <c r="BO472" s="584"/>
      <c r="BP472" s="584"/>
      <c r="BQ472" s="584"/>
      <c r="BR472" s="584"/>
      <c r="BS472" s="584"/>
      <c r="BT472" s="584"/>
      <c r="BU472" s="584"/>
      <c r="BV472" s="584"/>
      <c r="BW472" s="584"/>
      <c r="BX472" s="584"/>
    </row>
    <row r="473" spans="1:77" s="201" customFormat="1" ht="51.75" customHeight="1" x14ac:dyDescent="0.25">
      <c r="A473" s="661"/>
      <c r="B473" s="579">
        <v>71956000</v>
      </c>
      <c r="C473" s="570" t="s">
        <v>13</v>
      </c>
      <c r="D473" s="570"/>
      <c r="E473" s="590"/>
      <c r="F473" s="360"/>
      <c r="G473" s="579"/>
      <c r="H473" s="415"/>
      <c r="I473" s="342"/>
      <c r="J473" s="570" t="s">
        <v>117</v>
      </c>
      <c r="K473" s="345" t="s">
        <v>109</v>
      </c>
      <c r="L473" s="415">
        <v>250000</v>
      </c>
      <c r="M473" s="415"/>
      <c r="N473" s="415"/>
      <c r="O473" s="419">
        <f>L473*0.95</f>
        <v>237500</v>
      </c>
      <c r="P473" s="419">
        <f>L473*0.05</f>
        <v>12500</v>
      </c>
      <c r="Q473" s="385">
        <f t="shared" si="140"/>
        <v>250000</v>
      </c>
      <c r="R473" s="586"/>
      <c r="S473" s="586"/>
      <c r="T473" s="586"/>
      <c r="U473" s="586"/>
      <c r="V473" s="586"/>
      <c r="W473" s="586"/>
      <c r="X473" s="586"/>
      <c r="Y473" s="586"/>
      <c r="Z473" s="586"/>
      <c r="AA473" s="586"/>
      <c r="AB473" s="586"/>
      <c r="AC473" s="586"/>
      <c r="AD473" s="586"/>
      <c r="AE473" s="586"/>
      <c r="AF473" s="586"/>
      <c r="AG473" s="586"/>
      <c r="AH473" s="586"/>
      <c r="AI473" s="586"/>
      <c r="AJ473" s="586"/>
      <c r="AK473" s="586"/>
      <c r="AL473" s="586"/>
      <c r="AM473" s="586"/>
      <c r="AN473" s="586"/>
      <c r="AO473" s="586"/>
      <c r="AP473" s="586"/>
      <c r="AQ473" s="586"/>
      <c r="AR473" s="586"/>
      <c r="AS473" s="586"/>
      <c r="AT473" s="586"/>
      <c r="AU473" s="586"/>
      <c r="AV473" s="586"/>
      <c r="AW473" s="586"/>
      <c r="AX473" s="586"/>
      <c r="AY473" s="586"/>
      <c r="AZ473" s="586"/>
      <c r="BA473" s="586"/>
      <c r="BB473" s="586"/>
      <c r="BC473" s="586"/>
      <c r="BD473" s="586"/>
      <c r="BE473" s="586"/>
      <c r="BF473" s="586"/>
      <c r="BG473" s="586"/>
      <c r="BH473" s="586"/>
      <c r="BI473" s="586"/>
      <c r="BJ473" s="586"/>
      <c r="BK473" s="586"/>
      <c r="BL473" s="586"/>
      <c r="BM473" s="586"/>
      <c r="BN473" s="586"/>
      <c r="BO473" s="586"/>
      <c r="BP473" s="586"/>
      <c r="BQ473" s="586"/>
      <c r="BR473" s="586"/>
      <c r="BS473" s="586"/>
      <c r="BT473" s="586"/>
      <c r="BU473" s="586"/>
      <c r="BV473" s="586"/>
      <c r="BW473" s="586"/>
      <c r="BX473" s="586"/>
    </row>
    <row r="474" spans="1:77" s="253" customFormat="1" ht="50.25" customHeight="1" x14ac:dyDescent="0.25">
      <c r="A474" s="662"/>
      <c r="B474" s="579">
        <v>71956000</v>
      </c>
      <c r="C474" s="570" t="s">
        <v>13</v>
      </c>
      <c r="D474" s="570"/>
      <c r="E474" s="590"/>
      <c r="F474" s="359"/>
      <c r="G474" s="579"/>
      <c r="H474" s="415"/>
      <c r="I474" s="342"/>
      <c r="J474" s="570" t="s">
        <v>305</v>
      </c>
      <c r="K474" s="345" t="s">
        <v>110</v>
      </c>
      <c r="L474" s="415">
        <v>20000</v>
      </c>
      <c r="M474" s="415">
        <v>20000</v>
      </c>
      <c r="N474" s="362"/>
      <c r="O474" s="362"/>
      <c r="P474" s="419"/>
      <c r="Q474" s="385">
        <f t="shared" ref="Q474:Q537" si="162">M474+N474+O474+P474</f>
        <v>20000</v>
      </c>
    </row>
    <row r="475" spans="1:77" s="253" customFormat="1" ht="18.75" customHeight="1" x14ac:dyDescent="0.25">
      <c r="A475" s="660">
        <v>74</v>
      </c>
      <c r="B475" s="579">
        <v>71956000</v>
      </c>
      <c r="C475" s="570" t="s">
        <v>13</v>
      </c>
      <c r="D475" s="570" t="s">
        <v>13</v>
      </c>
      <c r="E475" s="590" t="s">
        <v>267</v>
      </c>
      <c r="F475" s="360" t="s">
        <v>269</v>
      </c>
      <c r="G475" s="579" t="s">
        <v>106</v>
      </c>
      <c r="H475" s="359">
        <v>1012.9</v>
      </c>
      <c r="I475" s="342">
        <v>46</v>
      </c>
      <c r="J475" s="570" t="s">
        <v>107</v>
      </c>
      <c r="K475" s="343" t="s">
        <v>2</v>
      </c>
      <c r="L475" s="415">
        <f>L476+L477</f>
        <v>270000</v>
      </c>
      <c r="M475" s="415">
        <f t="shared" ref="M475:P475" si="163">M476+M477</f>
        <v>20000</v>
      </c>
      <c r="N475" s="415">
        <f t="shared" si="163"/>
        <v>0</v>
      </c>
      <c r="O475" s="415">
        <f t="shared" si="163"/>
        <v>237500</v>
      </c>
      <c r="P475" s="415">
        <f t="shared" si="163"/>
        <v>12500</v>
      </c>
      <c r="Q475" s="385">
        <f t="shared" si="162"/>
        <v>270000</v>
      </c>
    </row>
    <row r="476" spans="1:77" s="255" customFormat="1" ht="51.75" customHeight="1" x14ac:dyDescent="0.25">
      <c r="A476" s="661"/>
      <c r="B476" s="579">
        <v>71956000</v>
      </c>
      <c r="C476" s="570" t="s">
        <v>13</v>
      </c>
      <c r="D476" s="570"/>
      <c r="E476" s="590"/>
      <c r="F476" s="360"/>
      <c r="G476" s="579"/>
      <c r="H476" s="415"/>
      <c r="I476" s="342"/>
      <c r="J476" s="570" t="s">
        <v>117</v>
      </c>
      <c r="K476" s="345" t="s">
        <v>109</v>
      </c>
      <c r="L476" s="415">
        <v>250000</v>
      </c>
      <c r="M476" s="415"/>
      <c r="N476" s="415"/>
      <c r="O476" s="419">
        <f>L476*0.95</f>
        <v>237500</v>
      </c>
      <c r="P476" s="419">
        <f>L476*0.05</f>
        <v>12500</v>
      </c>
      <c r="Q476" s="385">
        <f t="shared" si="162"/>
        <v>250000</v>
      </c>
    </row>
    <row r="477" spans="1:77" s="255" customFormat="1" ht="50.25" customHeight="1" x14ac:dyDescent="0.25">
      <c r="A477" s="662"/>
      <c r="B477" s="579">
        <v>71956000</v>
      </c>
      <c r="C477" s="570" t="s">
        <v>13</v>
      </c>
      <c r="D477" s="570"/>
      <c r="E477" s="590"/>
      <c r="F477" s="359"/>
      <c r="G477" s="579"/>
      <c r="H477" s="415"/>
      <c r="I477" s="342"/>
      <c r="J477" s="570" t="s">
        <v>305</v>
      </c>
      <c r="K477" s="345" t="s">
        <v>110</v>
      </c>
      <c r="L477" s="415">
        <v>20000</v>
      </c>
      <c r="M477" s="415">
        <v>20000</v>
      </c>
      <c r="N477" s="362"/>
      <c r="O477" s="362"/>
      <c r="P477" s="419"/>
      <c r="Q477" s="385">
        <f t="shared" si="162"/>
        <v>20000</v>
      </c>
    </row>
    <row r="478" spans="1:77" s="198" customFormat="1" ht="21" customHeight="1" x14ac:dyDescent="0.25">
      <c r="A478" s="684" t="s">
        <v>62</v>
      </c>
      <c r="B478" s="684"/>
      <c r="C478" s="684"/>
      <c r="D478" s="684"/>
      <c r="E478" s="684"/>
      <c r="F478" s="571">
        <v>34</v>
      </c>
      <c r="G478" s="571" t="s">
        <v>2</v>
      </c>
      <c r="H478" s="385">
        <f t="shared" ref="H478:I478" si="164">H480+H483+H488+H493+H498+H503+H508+H511+H514+H517+H526+H535+H544+H553+H556+H561+H576+H579+H582+H585+H588+H591+H594+H597+H600+H603+H606+H609+H612+H570+H573+H615+H618+H621</f>
        <v>119997.41999999998</v>
      </c>
      <c r="I478" s="385">
        <f t="shared" si="164"/>
        <v>5833</v>
      </c>
      <c r="J478" s="579" t="s">
        <v>2</v>
      </c>
      <c r="K478" s="571" t="s">
        <v>2</v>
      </c>
      <c r="L478" s="385">
        <f>L480+L483+L488+L493+L498+L503+L508+L511+L514+L517+L526+L535+L544+L553+L556+L561+L576+L579+L582+L585+L588+L591+L594+L597+L600+L603+L606+L609+L612+L570+L573+L615+L618+L621</f>
        <v>224268143.89840001</v>
      </c>
      <c r="M478" s="385">
        <f t="shared" ref="M478:P478" si="165">M480+M483+M488+M493+M498+M503+M508+M511+M514+M517+M526+M535+M544+M553+M556+M561+M576+M579+M582+M585+M588+M591+M594+M597+M600+M603+M606+M609+M612+M570+M573+M615+M618+M621</f>
        <v>218675778.50839996</v>
      </c>
      <c r="N478" s="385">
        <f t="shared" si="165"/>
        <v>0</v>
      </c>
      <c r="O478" s="385">
        <f>O480+O483+O488+O493+O498+O503+O508+O511+O514+O517+O526+O535+O544+O553+O556+O561+O576+O579+O582+O585+O588+O591+O594+O597+O600+O603+O606+O609+O612+O570+O573+O615+O618+O621+O479</f>
        <v>5313000.0005000001</v>
      </c>
      <c r="P478" s="385">
        <f t="shared" si="165"/>
        <v>279618.26950000005</v>
      </c>
      <c r="Q478" s="385">
        <f t="shared" si="162"/>
        <v>224268396.77839994</v>
      </c>
    </row>
    <row r="479" spans="1:77" s="198" customFormat="1" ht="19.5" customHeight="1" x14ac:dyDescent="0.25">
      <c r="A479" s="571"/>
      <c r="B479" s="684" t="s">
        <v>461</v>
      </c>
      <c r="C479" s="684"/>
      <c r="D479" s="684"/>
      <c r="E479" s="684"/>
      <c r="F479" s="684"/>
      <c r="G479" s="684"/>
      <c r="H479" s="684"/>
      <c r="I479" s="684"/>
      <c r="J479" s="579" t="s">
        <v>2</v>
      </c>
      <c r="K479" s="571" t="s">
        <v>2</v>
      </c>
      <c r="L479" s="385"/>
      <c r="M479" s="385"/>
      <c r="N479" s="385"/>
      <c r="O479" s="385">
        <v>252.88</v>
      </c>
      <c r="P479" s="385"/>
      <c r="Q479" s="385">
        <f t="shared" si="162"/>
        <v>252.88</v>
      </c>
    </row>
    <row r="480" spans="1:77" s="198" customFormat="1" ht="15.75" customHeight="1" x14ac:dyDescent="0.25">
      <c r="A480" s="669">
        <v>1</v>
      </c>
      <c r="B480" s="571">
        <v>71958000</v>
      </c>
      <c r="C480" s="446" t="s">
        <v>12</v>
      </c>
      <c r="D480" s="446" t="s">
        <v>12</v>
      </c>
      <c r="E480" s="372" t="s">
        <v>141</v>
      </c>
      <c r="F480" s="384">
        <v>20</v>
      </c>
      <c r="G480" s="384" t="s">
        <v>106</v>
      </c>
      <c r="H480" s="384">
        <v>3610.5</v>
      </c>
      <c r="I480" s="384">
        <v>105</v>
      </c>
      <c r="J480" s="481" t="s">
        <v>107</v>
      </c>
      <c r="K480" s="372"/>
      <c r="L480" s="385">
        <f>SUM(L481:L482)</f>
        <v>4446154.2</v>
      </c>
      <c r="M480" s="385">
        <f t="shared" ref="M480:P480" si="166">SUM(M481:M482)</f>
        <v>4446154.2</v>
      </c>
      <c r="N480" s="385">
        <f t="shared" si="166"/>
        <v>0</v>
      </c>
      <c r="O480" s="385">
        <f t="shared" si="166"/>
        <v>0</v>
      </c>
      <c r="P480" s="385">
        <f t="shared" si="166"/>
        <v>0</v>
      </c>
      <c r="Q480" s="385">
        <f t="shared" si="162"/>
        <v>4446154.2</v>
      </c>
    </row>
    <row r="481" spans="1:17" s="198" customFormat="1" ht="47.25" customHeight="1" x14ac:dyDescent="0.25">
      <c r="A481" s="669"/>
      <c r="B481" s="571">
        <v>71958000</v>
      </c>
      <c r="C481" s="446" t="s">
        <v>12</v>
      </c>
      <c r="D481" s="372"/>
      <c r="E481" s="372"/>
      <c r="F481" s="384"/>
      <c r="G481" s="372"/>
      <c r="H481" s="372"/>
      <c r="I481" s="372"/>
      <c r="J481" s="416" t="s">
        <v>393</v>
      </c>
      <c r="K481" s="384">
        <v>6</v>
      </c>
      <c r="L481" s="385">
        <v>4353000</v>
      </c>
      <c r="M481" s="385">
        <f>L481</f>
        <v>4353000</v>
      </c>
      <c r="N481" s="385"/>
      <c r="O481" s="385"/>
      <c r="P481" s="385"/>
      <c r="Q481" s="385">
        <f t="shared" si="162"/>
        <v>4353000</v>
      </c>
    </row>
    <row r="482" spans="1:17" s="198" customFormat="1" ht="15.75" customHeight="1" x14ac:dyDescent="0.25">
      <c r="A482" s="669"/>
      <c r="B482" s="571">
        <v>71958000</v>
      </c>
      <c r="C482" s="446" t="s">
        <v>12</v>
      </c>
      <c r="D482" s="372"/>
      <c r="E482" s="372"/>
      <c r="F482" s="384"/>
      <c r="G482" s="372"/>
      <c r="H482" s="372"/>
      <c r="I482" s="372"/>
      <c r="J482" s="572" t="s">
        <v>207</v>
      </c>
      <c r="K482" s="384">
        <v>21</v>
      </c>
      <c r="L482" s="385">
        <f>L481*2.14%</f>
        <v>93154.200000000012</v>
      </c>
      <c r="M482" s="385">
        <f>L482</f>
        <v>93154.200000000012</v>
      </c>
      <c r="N482" s="385"/>
      <c r="O482" s="385"/>
      <c r="P482" s="385"/>
      <c r="Q482" s="385">
        <f t="shared" si="162"/>
        <v>93154.200000000012</v>
      </c>
    </row>
    <row r="483" spans="1:17" s="198" customFormat="1" ht="15.75" customHeight="1" x14ac:dyDescent="0.25">
      <c r="A483" s="669">
        <v>2</v>
      </c>
      <c r="B483" s="571">
        <v>71958000</v>
      </c>
      <c r="C483" s="446" t="s">
        <v>12</v>
      </c>
      <c r="D483" s="446" t="s">
        <v>12</v>
      </c>
      <c r="E483" s="470" t="s">
        <v>123</v>
      </c>
      <c r="F483" s="471">
        <v>16</v>
      </c>
      <c r="G483" s="384" t="s">
        <v>106</v>
      </c>
      <c r="H483" s="384">
        <v>3286.6</v>
      </c>
      <c r="I483" s="384">
        <v>160</v>
      </c>
      <c r="J483" s="481" t="s">
        <v>107</v>
      </c>
      <c r="K483" s="372"/>
      <c r="L483" s="385">
        <f>SUM(L484:L487)</f>
        <v>11569397.800000001</v>
      </c>
      <c r="M483" s="385">
        <f t="shared" ref="M483:P483" si="167">SUM(M484:M487)</f>
        <v>11569397.800000001</v>
      </c>
      <c r="N483" s="385">
        <f t="shared" si="167"/>
        <v>0</v>
      </c>
      <c r="O483" s="385">
        <f t="shared" si="167"/>
        <v>0</v>
      </c>
      <c r="P483" s="385">
        <f t="shared" si="167"/>
        <v>0</v>
      </c>
      <c r="Q483" s="385">
        <f t="shared" si="162"/>
        <v>11569397.800000001</v>
      </c>
    </row>
    <row r="484" spans="1:17" s="198" customFormat="1" ht="15.75" customHeight="1" x14ac:dyDescent="0.25">
      <c r="A484" s="669"/>
      <c r="B484" s="571">
        <v>71958000</v>
      </c>
      <c r="C484" s="446" t="s">
        <v>12</v>
      </c>
      <c r="D484" s="372"/>
      <c r="E484" s="470"/>
      <c r="F484" s="471"/>
      <c r="G484" s="372"/>
      <c r="H484" s="372"/>
      <c r="I484" s="372"/>
      <c r="J484" s="572" t="s">
        <v>208</v>
      </c>
      <c r="K484" s="571">
        <v>8</v>
      </c>
      <c r="L484" s="385">
        <v>6314000</v>
      </c>
      <c r="M484" s="385">
        <f>L484</f>
        <v>6314000</v>
      </c>
      <c r="N484" s="385"/>
      <c r="O484" s="385"/>
      <c r="P484" s="385"/>
      <c r="Q484" s="385">
        <f t="shared" si="162"/>
        <v>6314000</v>
      </c>
    </row>
    <row r="485" spans="1:17" s="198" customFormat="1" ht="15.75" customHeight="1" x14ac:dyDescent="0.25">
      <c r="A485" s="669"/>
      <c r="B485" s="571">
        <v>71958000</v>
      </c>
      <c r="C485" s="446" t="s">
        <v>12</v>
      </c>
      <c r="D485" s="372"/>
      <c r="E485" s="470"/>
      <c r="F485" s="471"/>
      <c r="G485" s="372"/>
      <c r="H485" s="372"/>
      <c r="I485" s="372"/>
      <c r="J485" s="572" t="s">
        <v>205</v>
      </c>
      <c r="K485" s="571">
        <v>10</v>
      </c>
      <c r="L485" s="385">
        <v>3243000</v>
      </c>
      <c r="M485" s="385">
        <f>L485</f>
        <v>3243000</v>
      </c>
      <c r="N485" s="385"/>
      <c r="O485" s="385"/>
      <c r="P485" s="385"/>
      <c r="Q485" s="385">
        <f t="shared" si="162"/>
        <v>3243000</v>
      </c>
    </row>
    <row r="486" spans="1:17" s="198" customFormat="1" ht="31.5" customHeight="1" x14ac:dyDescent="0.25">
      <c r="A486" s="669"/>
      <c r="B486" s="571">
        <v>71958000</v>
      </c>
      <c r="C486" s="446" t="s">
        <v>12</v>
      </c>
      <c r="D486" s="372"/>
      <c r="E486" s="470"/>
      <c r="F486" s="471"/>
      <c r="G486" s="372"/>
      <c r="H486" s="372"/>
      <c r="I486" s="372"/>
      <c r="J486" s="572" t="s">
        <v>293</v>
      </c>
      <c r="K486" s="571">
        <v>9</v>
      </c>
      <c r="L486" s="385">
        <v>1770000</v>
      </c>
      <c r="M486" s="385">
        <f>L486</f>
        <v>1770000</v>
      </c>
      <c r="N486" s="385"/>
      <c r="O486" s="385"/>
      <c r="P486" s="385"/>
      <c r="Q486" s="385">
        <f t="shared" si="162"/>
        <v>1770000</v>
      </c>
    </row>
    <row r="487" spans="1:17" s="198" customFormat="1" ht="15.75" customHeight="1" x14ac:dyDescent="0.25">
      <c r="A487" s="669"/>
      <c r="B487" s="571">
        <v>71958000</v>
      </c>
      <c r="C487" s="446" t="s">
        <v>12</v>
      </c>
      <c r="D487" s="372"/>
      <c r="E487" s="470"/>
      <c r="F487" s="471"/>
      <c r="G487" s="372"/>
      <c r="H487" s="372"/>
      <c r="I487" s="372"/>
      <c r="J487" s="572" t="s">
        <v>207</v>
      </c>
      <c r="K487" s="571">
        <v>21</v>
      </c>
      <c r="L487" s="385">
        <f>(L484+L485+L486)*2.14%</f>
        <v>242397.80000000002</v>
      </c>
      <c r="M487" s="385">
        <f>L487</f>
        <v>242397.80000000002</v>
      </c>
      <c r="N487" s="385"/>
      <c r="O487" s="385"/>
      <c r="P487" s="385"/>
      <c r="Q487" s="385">
        <f t="shared" si="162"/>
        <v>242397.80000000002</v>
      </c>
    </row>
    <row r="488" spans="1:17" s="198" customFormat="1" ht="15.75" customHeight="1" x14ac:dyDescent="0.25">
      <c r="A488" s="669">
        <v>3</v>
      </c>
      <c r="B488" s="571">
        <v>71958000</v>
      </c>
      <c r="C488" s="446" t="s">
        <v>12</v>
      </c>
      <c r="D488" s="446" t="s">
        <v>12</v>
      </c>
      <c r="E488" s="470" t="s">
        <v>123</v>
      </c>
      <c r="F488" s="471">
        <v>21</v>
      </c>
      <c r="G488" s="384" t="s">
        <v>106</v>
      </c>
      <c r="H488" s="384">
        <v>4880.1000000000004</v>
      </c>
      <c r="I488" s="384">
        <v>246</v>
      </c>
      <c r="J488" s="481" t="s">
        <v>107</v>
      </c>
      <c r="K488" s="372"/>
      <c r="L488" s="385">
        <f>SUM(L489:L492)</f>
        <v>17295366.199999999</v>
      </c>
      <c r="M488" s="385">
        <f t="shared" ref="M488:P488" si="168">SUM(M489:M492)</f>
        <v>17295366.199999999</v>
      </c>
      <c r="N488" s="385">
        <f t="shared" si="168"/>
        <v>0</v>
      </c>
      <c r="O488" s="385">
        <f t="shared" si="168"/>
        <v>0</v>
      </c>
      <c r="P488" s="385">
        <f t="shared" si="168"/>
        <v>0</v>
      </c>
      <c r="Q488" s="385">
        <f t="shared" si="162"/>
        <v>17295366.199999999</v>
      </c>
    </row>
    <row r="489" spans="1:17" s="198" customFormat="1" ht="15.75" customHeight="1" x14ac:dyDescent="0.25">
      <c r="A489" s="669"/>
      <c r="B489" s="571">
        <v>71958000</v>
      </c>
      <c r="C489" s="446" t="s">
        <v>12</v>
      </c>
      <c r="D489" s="372"/>
      <c r="E489" s="470"/>
      <c r="F489" s="471"/>
      <c r="G489" s="372"/>
      <c r="H489" s="372"/>
      <c r="I489" s="372"/>
      <c r="J489" s="572" t="s">
        <v>208</v>
      </c>
      <c r="K489" s="571">
        <v>8</v>
      </c>
      <c r="L489" s="385">
        <v>9438000</v>
      </c>
      <c r="M489" s="385">
        <f>L489</f>
        <v>9438000</v>
      </c>
      <c r="N489" s="385"/>
      <c r="O489" s="385"/>
      <c r="P489" s="385"/>
      <c r="Q489" s="385">
        <f t="shared" si="162"/>
        <v>9438000</v>
      </c>
    </row>
    <row r="490" spans="1:17" s="198" customFormat="1" ht="15.75" customHeight="1" x14ac:dyDescent="0.25">
      <c r="A490" s="669"/>
      <c r="B490" s="571">
        <v>71958000</v>
      </c>
      <c r="C490" s="446" t="s">
        <v>12</v>
      </c>
      <c r="D490" s="372"/>
      <c r="E490" s="470"/>
      <c r="F490" s="471"/>
      <c r="G490" s="372"/>
      <c r="H490" s="372"/>
      <c r="I490" s="372"/>
      <c r="J490" s="572" t="s">
        <v>205</v>
      </c>
      <c r="K490" s="571">
        <v>10</v>
      </c>
      <c r="L490" s="385">
        <v>4848000</v>
      </c>
      <c r="M490" s="385">
        <f>L490</f>
        <v>4848000</v>
      </c>
      <c r="N490" s="385"/>
      <c r="O490" s="385"/>
      <c r="P490" s="385"/>
      <c r="Q490" s="385">
        <f t="shared" si="162"/>
        <v>4848000</v>
      </c>
    </row>
    <row r="491" spans="1:17" s="198" customFormat="1" ht="31.5" customHeight="1" x14ac:dyDescent="0.25">
      <c r="A491" s="669"/>
      <c r="B491" s="571">
        <v>71958000</v>
      </c>
      <c r="C491" s="446" t="s">
        <v>12</v>
      </c>
      <c r="D491" s="372"/>
      <c r="E491" s="470"/>
      <c r="F491" s="471"/>
      <c r="G491" s="372"/>
      <c r="H491" s="372"/>
      <c r="I491" s="372"/>
      <c r="J491" s="572" t="s">
        <v>293</v>
      </c>
      <c r="K491" s="571">
        <v>9</v>
      </c>
      <c r="L491" s="385">
        <v>2647000</v>
      </c>
      <c r="M491" s="385">
        <f>L491</f>
        <v>2647000</v>
      </c>
      <c r="N491" s="385"/>
      <c r="O491" s="385"/>
      <c r="P491" s="385"/>
      <c r="Q491" s="385">
        <f t="shared" si="162"/>
        <v>2647000</v>
      </c>
    </row>
    <row r="492" spans="1:17" s="198" customFormat="1" ht="15.75" customHeight="1" x14ac:dyDescent="0.25">
      <c r="A492" s="669"/>
      <c r="B492" s="571">
        <v>71958000</v>
      </c>
      <c r="C492" s="446" t="s">
        <v>12</v>
      </c>
      <c r="D492" s="372"/>
      <c r="E492" s="470"/>
      <c r="F492" s="471"/>
      <c r="G492" s="372"/>
      <c r="H492" s="372"/>
      <c r="I492" s="372"/>
      <c r="J492" s="572" t="s">
        <v>207</v>
      </c>
      <c r="K492" s="571">
        <v>21</v>
      </c>
      <c r="L492" s="385">
        <f>(L489+L490+L491)*2.14%</f>
        <v>362366.2</v>
      </c>
      <c r="M492" s="385">
        <f>L492</f>
        <v>362366.2</v>
      </c>
      <c r="N492" s="385"/>
      <c r="O492" s="385"/>
      <c r="P492" s="385"/>
      <c r="Q492" s="385">
        <f t="shared" si="162"/>
        <v>362366.2</v>
      </c>
    </row>
    <row r="493" spans="1:17" s="198" customFormat="1" ht="15.75" customHeight="1" x14ac:dyDescent="0.25">
      <c r="A493" s="669">
        <v>4</v>
      </c>
      <c r="B493" s="571">
        <v>71958000</v>
      </c>
      <c r="C493" s="446" t="s">
        <v>12</v>
      </c>
      <c r="D493" s="446" t="s">
        <v>12</v>
      </c>
      <c r="E493" s="470" t="s">
        <v>123</v>
      </c>
      <c r="F493" s="472">
        <v>33</v>
      </c>
      <c r="G493" s="384" t="s">
        <v>106</v>
      </c>
      <c r="H493" s="384">
        <v>1641.1</v>
      </c>
      <c r="I493" s="384">
        <v>82</v>
      </c>
      <c r="J493" s="481" t="s">
        <v>107</v>
      </c>
      <c r="K493" s="372"/>
      <c r="L493" s="385">
        <f>SUM(L494:L497)</f>
        <v>5771931.4000000004</v>
      </c>
      <c r="M493" s="385">
        <f t="shared" ref="M493:P493" si="169">SUM(M494:M497)</f>
        <v>5771931.4000000004</v>
      </c>
      <c r="N493" s="385">
        <f t="shared" si="169"/>
        <v>0</v>
      </c>
      <c r="O493" s="385">
        <f t="shared" si="169"/>
        <v>0</v>
      </c>
      <c r="P493" s="385">
        <f t="shared" si="169"/>
        <v>0</v>
      </c>
      <c r="Q493" s="385">
        <f t="shared" si="162"/>
        <v>5771931.4000000004</v>
      </c>
    </row>
    <row r="494" spans="1:17" s="198" customFormat="1" ht="15.75" customHeight="1" x14ac:dyDescent="0.25">
      <c r="A494" s="669"/>
      <c r="B494" s="571">
        <v>71958000</v>
      </c>
      <c r="C494" s="446" t="s">
        <v>12</v>
      </c>
      <c r="D494" s="372"/>
      <c r="E494" s="470"/>
      <c r="F494" s="472"/>
      <c r="G494" s="372"/>
      <c r="H494" s="372"/>
      <c r="I494" s="372"/>
      <c r="J494" s="572" t="s">
        <v>208</v>
      </c>
      <c r="K494" s="571">
        <v>8</v>
      </c>
      <c r="L494" s="385">
        <v>3150000</v>
      </c>
      <c r="M494" s="385">
        <f>L494</f>
        <v>3150000</v>
      </c>
      <c r="N494" s="385"/>
      <c r="O494" s="385"/>
      <c r="P494" s="385"/>
      <c r="Q494" s="385">
        <f t="shared" si="162"/>
        <v>3150000</v>
      </c>
    </row>
    <row r="495" spans="1:17" s="198" customFormat="1" ht="15.75" customHeight="1" x14ac:dyDescent="0.25">
      <c r="A495" s="669"/>
      <c r="B495" s="571">
        <v>71958000</v>
      </c>
      <c r="C495" s="446" t="s">
        <v>12</v>
      </c>
      <c r="D495" s="372"/>
      <c r="E495" s="470"/>
      <c r="F495" s="471"/>
      <c r="G495" s="372"/>
      <c r="H495" s="372"/>
      <c r="I495" s="372"/>
      <c r="J495" s="572" t="s">
        <v>205</v>
      </c>
      <c r="K495" s="571">
        <v>10</v>
      </c>
      <c r="L495" s="385">
        <v>1618000</v>
      </c>
      <c r="M495" s="385">
        <f>L495</f>
        <v>1618000</v>
      </c>
      <c r="N495" s="385"/>
      <c r="O495" s="385"/>
      <c r="P495" s="385"/>
      <c r="Q495" s="385">
        <f t="shared" si="162"/>
        <v>1618000</v>
      </c>
    </row>
    <row r="496" spans="1:17" s="198" customFormat="1" ht="31.5" customHeight="1" x14ac:dyDescent="0.25">
      <c r="A496" s="669"/>
      <c r="B496" s="571">
        <v>71958000</v>
      </c>
      <c r="C496" s="446" t="s">
        <v>12</v>
      </c>
      <c r="D496" s="372"/>
      <c r="E496" s="470"/>
      <c r="F496" s="471"/>
      <c r="G496" s="372"/>
      <c r="H496" s="372"/>
      <c r="I496" s="372"/>
      <c r="J496" s="572" t="s">
        <v>293</v>
      </c>
      <c r="K496" s="571">
        <v>9</v>
      </c>
      <c r="L496" s="385">
        <v>883000</v>
      </c>
      <c r="M496" s="385">
        <f>L496</f>
        <v>883000</v>
      </c>
      <c r="N496" s="385"/>
      <c r="O496" s="385"/>
      <c r="P496" s="385"/>
      <c r="Q496" s="385">
        <f t="shared" si="162"/>
        <v>883000</v>
      </c>
    </row>
    <row r="497" spans="1:17" s="198" customFormat="1" ht="31.5" customHeight="1" x14ac:dyDescent="0.25">
      <c r="A497" s="669"/>
      <c r="B497" s="571">
        <v>71958000</v>
      </c>
      <c r="C497" s="446" t="s">
        <v>12</v>
      </c>
      <c r="D497" s="372"/>
      <c r="E497" s="470"/>
      <c r="F497" s="472"/>
      <c r="G497" s="372"/>
      <c r="H497" s="372"/>
      <c r="I497" s="372"/>
      <c r="J497" s="572" t="s">
        <v>207</v>
      </c>
      <c r="K497" s="571">
        <v>21</v>
      </c>
      <c r="L497" s="385">
        <f>(L494+L495+L496)*2.14%</f>
        <v>120931.40000000001</v>
      </c>
      <c r="M497" s="385">
        <f>L497</f>
        <v>120931.40000000001</v>
      </c>
      <c r="N497" s="385"/>
      <c r="O497" s="385"/>
      <c r="P497" s="385"/>
      <c r="Q497" s="385">
        <f t="shared" si="162"/>
        <v>120931.40000000001</v>
      </c>
    </row>
    <row r="498" spans="1:17" s="198" customFormat="1" ht="31.5" customHeight="1" x14ac:dyDescent="0.25">
      <c r="A498" s="669">
        <v>5</v>
      </c>
      <c r="B498" s="571">
        <v>71958000</v>
      </c>
      <c r="C498" s="446" t="s">
        <v>12</v>
      </c>
      <c r="D498" s="446" t="s">
        <v>12</v>
      </c>
      <c r="E498" s="470" t="s">
        <v>291</v>
      </c>
      <c r="F498" s="472">
        <v>36</v>
      </c>
      <c r="G498" s="384" t="s">
        <v>106</v>
      </c>
      <c r="H498" s="384">
        <v>6356</v>
      </c>
      <c r="I498" s="384">
        <v>296</v>
      </c>
      <c r="J498" s="481" t="s">
        <v>107</v>
      </c>
      <c r="K498" s="372"/>
      <c r="L498" s="385">
        <f>SUM(L499:L502)</f>
        <v>22293076.399999999</v>
      </c>
      <c r="M498" s="385">
        <f t="shared" ref="M498:P498" si="170">SUM(M499:M502)</f>
        <v>22293076.399999999</v>
      </c>
      <c r="N498" s="385">
        <f t="shared" si="170"/>
        <v>0</v>
      </c>
      <c r="O498" s="385">
        <f t="shared" si="170"/>
        <v>0</v>
      </c>
      <c r="P498" s="385">
        <f t="shared" si="170"/>
        <v>0</v>
      </c>
      <c r="Q498" s="385">
        <f t="shared" si="162"/>
        <v>22293076.399999999</v>
      </c>
    </row>
    <row r="499" spans="1:17" s="198" customFormat="1" ht="31.5" customHeight="1" x14ac:dyDescent="0.25">
      <c r="A499" s="669"/>
      <c r="B499" s="571">
        <v>71958000</v>
      </c>
      <c r="C499" s="446" t="s">
        <v>12</v>
      </c>
      <c r="D499" s="372"/>
      <c r="E499" s="470"/>
      <c r="F499" s="472"/>
      <c r="G499" s="372"/>
      <c r="H499" s="372"/>
      <c r="I499" s="372"/>
      <c r="J499" s="572" t="s">
        <v>208</v>
      </c>
      <c r="K499" s="571">
        <v>8</v>
      </c>
      <c r="L499" s="385">
        <v>12166000</v>
      </c>
      <c r="M499" s="385">
        <f>L499</f>
        <v>12166000</v>
      </c>
      <c r="N499" s="385"/>
      <c r="O499" s="385"/>
      <c r="P499" s="385"/>
      <c r="Q499" s="385">
        <f t="shared" si="162"/>
        <v>12166000</v>
      </c>
    </row>
    <row r="500" spans="1:17" s="198" customFormat="1" ht="15.75" customHeight="1" x14ac:dyDescent="0.25">
      <c r="A500" s="669"/>
      <c r="B500" s="571">
        <v>71958000</v>
      </c>
      <c r="C500" s="446" t="s">
        <v>12</v>
      </c>
      <c r="D500" s="372"/>
      <c r="E500" s="470"/>
      <c r="F500" s="471"/>
      <c r="G500" s="372"/>
      <c r="H500" s="372"/>
      <c r="I500" s="372"/>
      <c r="J500" s="572" t="s">
        <v>205</v>
      </c>
      <c r="K500" s="571">
        <v>10</v>
      </c>
      <c r="L500" s="385">
        <v>6249000</v>
      </c>
      <c r="M500" s="385">
        <f>L500</f>
        <v>6249000</v>
      </c>
      <c r="N500" s="385"/>
      <c r="O500" s="385"/>
      <c r="P500" s="385"/>
      <c r="Q500" s="385">
        <f t="shared" si="162"/>
        <v>6249000</v>
      </c>
    </row>
    <row r="501" spans="1:17" s="198" customFormat="1" ht="31.5" customHeight="1" x14ac:dyDescent="0.25">
      <c r="A501" s="669"/>
      <c r="B501" s="571">
        <v>71958000</v>
      </c>
      <c r="C501" s="446" t="s">
        <v>12</v>
      </c>
      <c r="D501" s="372"/>
      <c r="E501" s="470"/>
      <c r="F501" s="471"/>
      <c r="G501" s="372"/>
      <c r="H501" s="372"/>
      <c r="I501" s="372"/>
      <c r="J501" s="572" t="s">
        <v>293</v>
      </c>
      <c r="K501" s="571">
        <v>9</v>
      </c>
      <c r="L501" s="385">
        <v>3411000</v>
      </c>
      <c r="M501" s="385">
        <f>L501</f>
        <v>3411000</v>
      </c>
      <c r="N501" s="385"/>
      <c r="O501" s="385"/>
      <c r="P501" s="385"/>
      <c r="Q501" s="385">
        <f t="shared" si="162"/>
        <v>3411000</v>
      </c>
    </row>
    <row r="502" spans="1:17" s="198" customFormat="1" ht="15.75" customHeight="1" x14ac:dyDescent="0.25">
      <c r="A502" s="669"/>
      <c r="B502" s="571">
        <v>71958000</v>
      </c>
      <c r="C502" s="446" t="s">
        <v>12</v>
      </c>
      <c r="D502" s="372"/>
      <c r="E502" s="470"/>
      <c r="F502" s="472"/>
      <c r="G502" s="372"/>
      <c r="H502" s="372"/>
      <c r="I502" s="372"/>
      <c r="J502" s="572" t="s">
        <v>207</v>
      </c>
      <c r="K502" s="571">
        <v>21</v>
      </c>
      <c r="L502" s="385">
        <f>(L499+L500+L501)*2.14%</f>
        <v>467076.4</v>
      </c>
      <c r="M502" s="385">
        <f>L502</f>
        <v>467076.4</v>
      </c>
      <c r="N502" s="385"/>
      <c r="O502" s="385"/>
      <c r="P502" s="385"/>
      <c r="Q502" s="385">
        <f t="shared" si="162"/>
        <v>467076.4</v>
      </c>
    </row>
    <row r="503" spans="1:17" s="198" customFormat="1" ht="15.75" customHeight="1" x14ac:dyDescent="0.25">
      <c r="A503" s="669">
        <v>6</v>
      </c>
      <c r="B503" s="571">
        <v>71958000</v>
      </c>
      <c r="C503" s="446" t="s">
        <v>12</v>
      </c>
      <c r="D503" s="446" t="s">
        <v>12</v>
      </c>
      <c r="E503" s="470" t="s">
        <v>291</v>
      </c>
      <c r="F503" s="472" t="s">
        <v>379</v>
      </c>
      <c r="G503" s="384" t="s">
        <v>106</v>
      </c>
      <c r="H503" s="384">
        <v>2347.6</v>
      </c>
      <c r="I503" s="384">
        <v>110</v>
      </c>
      <c r="J503" s="481" t="s">
        <v>107</v>
      </c>
      <c r="K503" s="372"/>
      <c r="L503" s="385">
        <f>SUM(L504:L507)</f>
        <v>8716627.5999999996</v>
      </c>
      <c r="M503" s="385">
        <f t="shared" ref="M503:P503" si="171">SUM(M504:M507)</f>
        <v>8716627.5999999996</v>
      </c>
      <c r="N503" s="385">
        <f t="shared" si="171"/>
        <v>0</v>
      </c>
      <c r="O503" s="385">
        <f t="shared" si="171"/>
        <v>0</v>
      </c>
      <c r="P503" s="385">
        <f t="shared" si="171"/>
        <v>0</v>
      </c>
      <c r="Q503" s="385">
        <f t="shared" si="162"/>
        <v>8716627.5999999996</v>
      </c>
    </row>
    <row r="504" spans="1:17" s="198" customFormat="1" ht="15.75" customHeight="1" x14ac:dyDescent="0.25">
      <c r="A504" s="669"/>
      <c r="B504" s="571">
        <v>71958000</v>
      </c>
      <c r="C504" s="446" t="s">
        <v>12</v>
      </c>
      <c r="D504" s="372"/>
      <c r="E504" s="470"/>
      <c r="F504" s="472"/>
      <c r="G504" s="372"/>
      <c r="H504" s="372"/>
      <c r="I504" s="372"/>
      <c r="J504" s="572" t="s">
        <v>208</v>
      </c>
      <c r="K504" s="571">
        <v>8</v>
      </c>
      <c r="L504" s="385">
        <v>4757000</v>
      </c>
      <c r="M504" s="385">
        <f>L504</f>
        <v>4757000</v>
      </c>
      <c r="N504" s="385"/>
      <c r="O504" s="385"/>
      <c r="P504" s="385"/>
      <c r="Q504" s="385">
        <f t="shared" si="162"/>
        <v>4757000</v>
      </c>
    </row>
    <row r="505" spans="1:17" s="198" customFormat="1" ht="32.25" customHeight="1" x14ac:dyDescent="0.25">
      <c r="A505" s="669"/>
      <c r="B505" s="571">
        <v>71958000</v>
      </c>
      <c r="C505" s="446" t="s">
        <v>12</v>
      </c>
      <c r="D505" s="372"/>
      <c r="E505" s="470"/>
      <c r="F505" s="471"/>
      <c r="G505" s="372"/>
      <c r="H505" s="372"/>
      <c r="I505" s="372"/>
      <c r="J505" s="572" t="s">
        <v>205</v>
      </c>
      <c r="K505" s="571">
        <v>10</v>
      </c>
      <c r="L505" s="385">
        <v>2443000</v>
      </c>
      <c r="M505" s="385">
        <f>L505</f>
        <v>2443000</v>
      </c>
      <c r="N505" s="385"/>
      <c r="O505" s="385"/>
      <c r="P505" s="385"/>
      <c r="Q505" s="385">
        <f t="shared" si="162"/>
        <v>2443000</v>
      </c>
    </row>
    <row r="506" spans="1:17" s="201" customFormat="1" ht="32.25" customHeight="1" x14ac:dyDescent="0.25">
      <c r="A506" s="669"/>
      <c r="B506" s="571">
        <v>71958000</v>
      </c>
      <c r="C506" s="446" t="s">
        <v>12</v>
      </c>
      <c r="D506" s="372"/>
      <c r="E506" s="470"/>
      <c r="F506" s="471"/>
      <c r="G506" s="372"/>
      <c r="H506" s="372"/>
      <c r="I506" s="372"/>
      <c r="J506" s="572" t="s">
        <v>293</v>
      </c>
      <c r="K506" s="571">
        <v>9</v>
      </c>
      <c r="L506" s="385">
        <v>1334000</v>
      </c>
      <c r="M506" s="385">
        <f>L506</f>
        <v>1334000</v>
      </c>
      <c r="N506" s="385"/>
      <c r="O506" s="385"/>
      <c r="P506" s="385"/>
      <c r="Q506" s="385">
        <f t="shared" si="162"/>
        <v>1334000</v>
      </c>
    </row>
    <row r="507" spans="1:17" s="198" customFormat="1" ht="16.5" customHeight="1" x14ac:dyDescent="0.25">
      <c r="A507" s="669"/>
      <c r="B507" s="571">
        <v>71958000</v>
      </c>
      <c r="C507" s="446" t="s">
        <v>12</v>
      </c>
      <c r="D507" s="372"/>
      <c r="E507" s="470"/>
      <c r="F507" s="472"/>
      <c r="G507" s="372"/>
      <c r="H507" s="372"/>
      <c r="I507" s="372"/>
      <c r="J507" s="572" t="s">
        <v>207</v>
      </c>
      <c r="K507" s="571">
        <v>21</v>
      </c>
      <c r="L507" s="385">
        <f>(L504+L505+L506)*2.14%</f>
        <v>182627.6</v>
      </c>
      <c r="M507" s="385">
        <f>L507</f>
        <v>182627.6</v>
      </c>
      <c r="N507" s="385"/>
      <c r="O507" s="385"/>
      <c r="P507" s="385"/>
      <c r="Q507" s="385">
        <f t="shared" si="162"/>
        <v>182627.6</v>
      </c>
    </row>
    <row r="508" spans="1:17" s="198" customFormat="1" ht="15.75" customHeight="1" x14ac:dyDescent="0.25">
      <c r="A508" s="669">
        <v>7</v>
      </c>
      <c r="B508" s="571">
        <v>71958000</v>
      </c>
      <c r="C508" s="446" t="s">
        <v>12</v>
      </c>
      <c r="D508" s="446" t="s">
        <v>12</v>
      </c>
      <c r="E508" s="470" t="s">
        <v>144</v>
      </c>
      <c r="F508" s="473">
        <v>35</v>
      </c>
      <c r="G508" s="384" t="s">
        <v>106</v>
      </c>
      <c r="H508" s="384">
        <v>3749.7</v>
      </c>
      <c r="I508" s="384">
        <v>151</v>
      </c>
      <c r="J508" s="481" t="s">
        <v>107</v>
      </c>
      <c r="K508" s="372"/>
      <c r="L508" s="385">
        <f>SUM(L509:L510)</f>
        <v>7551210.2000000002</v>
      </c>
      <c r="M508" s="385">
        <f t="shared" ref="M508:P508" si="172">SUM(M509:M510)</f>
        <v>7551210.2000000002</v>
      </c>
      <c r="N508" s="385">
        <f t="shared" si="172"/>
        <v>0</v>
      </c>
      <c r="O508" s="385">
        <f t="shared" si="172"/>
        <v>0</v>
      </c>
      <c r="P508" s="385">
        <f t="shared" si="172"/>
        <v>0</v>
      </c>
      <c r="Q508" s="385">
        <f t="shared" si="162"/>
        <v>7551210.2000000002</v>
      </c>
    </row>
    <row r="509" spans="1:17" s="198" customFormat="1" ht="30.75" customHeight="1" x14ac:dyDescent="0.25">
      <c r="A509" s="669"/>
      <c r="B509" s="571">
        <v>71958000</v>
      </c>
      <c r="C509" s="446" t="s">
        <v>12</v>
      </c>
      <c r="D509" s="372"/>
      <c r="E509" s="470"/>
      <c r="F509" s="472"/>
      <c r="G509" s="372"/>
      <c r="H509" s="372"/>
      <c r="I509" s="372"/>
      <c r="J509" s="572" t="s">
        <v>208</v>
      </c>
      <c r="K509" s="571">
        <v>8</v>
      </c>
      <c r="L509" s="385">
        <v>7393000</v>
      </c>
      <c r="M509" s="385">
        <f>L509</f>
        <v>7393000</v>
      </c>
      <c r="N509" s="385"/>
      <c r="O509" s="385"/>
      <c r="P509" s="385"/>
      <c r="Q509" s="385">
        <f t="shared" si="162"/>
        <v>7393000</v>
      </c>
    </row>
    <row r="510" spans="1:17" s="198" customFormat="1" ht="30.75" customHeight="1" x14ac:dyDescent="0.25">
      <c r="A510" s="669"/>
      <c r="B510" s="571">
        <v>71958000</v>
      </c>
      <c r="C510" s="446" t="s">
        <v>12</v>
      </c>
      <c r="D510" s="372"/>
      <c r="E510" s="470"/>
      <c r="F510" s="472"/>
      <c r="G510" s="372"/>
      <c r="H510" s="372"/>
      <c r="I510" s="372"/>
      <c r="J510" s="572" t="s">
        <v>207</v>
      </c>
      <c r="K510" s="571">
        <v>21</v>
      </c>
      <c r="L510" s="385">
        <f>L509*2.14%</f>
        <v>158210.20000000001</v>
      </c>
      <c r="M510" s="385">
        <f>L510</f>
        <v>158210.20000000001</v>
      </c>
      <c r="N510" s="385"/>
      <c r="O510" s="385"/>
      <c r="P510" s="385"/>
      <c r="Q510" s="385">
        <f t="shared" si="162"/>
        <v>158210.20000000001</v>
      </c>
    </row>
    <row r="511" spans="1:17" s="198" customFormat="1" ht="30.75" customHeight="1" x14ac:dyDescent="0.25">
      <c r="A511" s="669">
        <v>8</v>
      </c>
      <c r="B511" s="571">
        <v>71958000</v>
      </c>
      <c r="C511" s="446" t="s">
        <v>12</v>
      </c>
      <c r="D511" s="446" t="s">
        <v>12</v>
      </c>
      <c r="E511" s="372" t="s">
        <v>145</v>
      </c>
      <c r="F511" s="384">
        <v>19</v>
      </c>
      <c r="G511" s="384" t="s">
        <v>106</v>
      </c>
      <c r="H511" s="384">
        <v>4761.5</v>
      </c>
      <c r="I511" s="384">
        <v>269</v>
      </c>
      <c r="J511" s="481" t="s">
        <v>107</v>
      </c>
      <c r="K511" s="372"/>
      <c r="L511" s="385">
        <f>SUM(L512:L513)</f>
        <v>9468378</v>
      </c>
      <c r="M511" s="385">
        <f t="shared" ref="M511:P511" si="173">SUM(M512:M513)</f>
        <v>9468378</v>
      </c>
      <c r="N511" s="385">
        <f t="shared" si="173"/>
        <v>0</v>
      </c>
      <c r="O511" s="385">
        <f t="shared" si="173"/>
        <v>0</v>
      </c>
      <c r="P511" s="385">
        <f t="shared" si="173"/>
        <v>0</v>
      </c>
      <c r="Q511" s="385">
        <f t="shared" si="162"/>
        <v>9468378</v>
      </c>
    </row>
    <row r="512" spans="1:17" s="198" customFormat="1" ht="15.75" customHeight="1" x14ac:dyDescent="0.25">
      <c r="A512" s="669"/>
      <c r="B512" s="571">
        <v>71958000</v>
      </c>
      <c r="C512" s="446" t="s">
        <v>12</v>
      </c>
      <c r="D512" s="372"/>
      <c r="E512" s="372"/>
      <c r="F512" s="384"/>
      <c r="G512" s="372"/>
      <c r="H512" s="372"/>
      <c r="I512" s="372"/>
      <c r="J512" s="572" t="s">
        <v>208</v>
      </c>
      <c r="K512" s="384">
        <v>6</v>
      </c>
      <c r="L512" s="385">
        <v>9270000</v>
      </c>
      <c r="M512" s="385">
        <f>L512</f>
        <v>9270000</v>
      </c>
      <c r="N512" s="385"/>
      <c r="O512" s="385"/>
      <c r="P512" s="385"/>
      <c r="Q512" s="385">
        <f t="shared" si="162"/>
        <v>9270000</v>
      </c>
    </row>
    <row r="513" spans="1:17" s="198" customFormat="1" ht="15.75" customHeight="1" x14ac:dyDescent="0.25">
      <c r="A513" s="669"/>
      <c r="B513" s="571">
        <v>71958000</v>
      </c>
      <c r="C513" s="446" t="s">
        <v>12</v>
      </c>
      <c r="D513" s="372"/>
      <c r="E513" s="372"/>
      <c r="F513" s="384"/>
      <c r="G513" s="372"/>
      <c r="H513" s="372"/>
      <c r="I513" s="372"/>
      <c r="J513" s="572" t="s">
        <v>207</v>
      </c>
      <c r="K513" s="384">
        <v>21</v>
      </c>
      <c r="L513" s="385">
        <f>L512*2.14%</f>
        <v>198378.00000000003</v>
      </c>
      <c r="M513" s="385">
        <f>L513</f>
        <v>198378.00000000003</v>
      </c>
      <c r="N513" s="385"/>
      <c r="O513" s="385"/>
      <c r="P513" s="385"/>
      <c r="Q513" s="385">
        <f t="shared" si="162"/>
        <v>198378.00000000003</v>
      </c>
    </row>
    <row r="514" spans="1:17" s="201" customFormat="1" ht="18.75" customHeight="1" x14ac:dyDescent="0.25">
      <c r="A514" s="669">
        <v>9</v>
      </c>
      <c r="B514" s="571">
        <v>71958000</v>
      </c>
      <c r="C514" s="446" t="s">
        <v>12</v>
      </c>
      <c r="D514" s="446" t="s">
        <v>12</v>
      </c>
      <c r="E514" s="470" t="s">
        <v>146</v>
      </c>
      <c r="F514" s="471">
        <v>36</v>
      </c>
      <c r="G514" s="384" t="s">
        <v>106</v>
      </c>
      <c r="H514" s="384">
        <v>2289.4</v>
      </c>
      <c r="I514" s="384">
        <v>100</v>
      </c>
      <c r="J514" s="481" t="s">
        <v>107</v>
      </c>
      <c r="K514" s="372"/>
      <c r="L514" s="385">
        <f>SUM(L515:L516)</f>
        <v>1318627.3999999999</v>
      </c>
      <c r="M514" s="385">
        <f t="shared" ref="M514:P514" si="174">SUM(M515:M516)</f>
        <v>1318627.3999999999</v>
      </c>
      <c r="N514" s="385">
        <f t="shared" si="174"/>
        <v>0</v>
      </c>
      <c r="O514" s="385">
        <f t="shared" si="174"/>
        <v>0</v>
      </c>
      <c r="P514" s="385">
        <f t="shared" si="174"/>
        <v>0</v>
      </c>
      <c r="Q514" s="385">
        <f t="shared" si="162"/>
        <v>1318627.3999999999</v>
      </c>
    </row>
    <row r="515" spans="1:17" s="198" customFormat="1" ht="18.75" customHeight="1" x14ac:dyDescent="0.25">
      <c r="A515" s="669"/>
      <c r="B515" s="571">
        <v>71958000</v>
      </c>
      <c r="C515" s="446" t="s">
        <v>12</v>
      </c>
      <c r="D515" s="372"/>
      <c r="E515" s="470"/>
      <c r="F515" s="471"/>
      <c r="G515" s="372"/>
      <c r="H515" s="372"/>
      <c r="I515" s="372"/>
      <c r="J515" s="572" t="s">
        <v>208</v>
      </c>
      <c r="K515" s="571">
        <v>8</v>
      </c>
      <c r="L515" s="385">
        <v>1291000</v>
      </c>
      <c r="M515" s="385">
        <f>L515</f>
        <v>1291000</v>
      </c>
      <c r="N515" s="385"/>
      <c r="O515" s="385"/>
      <c r="P515" s="385"/>
      <c r="Q515" s="385">
        <f t="shared" si="162"/>
        <v>1291000</v>
      </c>
    </row>
    <row r="516" spans="1:17" s="198" customFormat="1" ht="18.75" customHeight="1" x14ac:dyDescent="0.25">
      <c r="A516" s="669"/>
      <c r="B516" s="571">
        <v>71958000</v>
      </c>
      <c r="C516" s="446" t="s">
        <v>12</v>
      </c>
      <c r="D516" s="372"/>
      <c r="E516" s="470"/>
      <c r="F516" s="471"/>
      <c r="G516" s="372"/>
      <c r="H516" s="372"/>
      <c r="I516" s="372"/>
      <c r="J516" s="572" t="s">
        <v>207</v>
      </c>
      <c r="K516" s="571">
        <v>21</v>
      </c>
      <c r="L516" s="385">
        <f>L515*2.14%</f>
        <v>27627.4</v>
      </c>
      <c r="M516" s="385">
        <f>L516</f>
        <v>27627.4</v>
      </c>
      <c r="N516" s="385"/>
      <c r="O516" s="385"/>
      <c r="P516" s="385"/>
      <c r="Q516" s="385">
        <f t="shared" si="162"/>
        <v>27627.4</v>
      </c>
    </row>
    <row r="517" spans="1:17" s="198" customFormat="1" ht="18.75" customHeight="1" x14ac:dyDescent="0.25">
      <c r="A517" s="669">
        <v>10</v>
      </c>
      <c r="B517" s="571">
        <v>71958000</v>
      </c>
      <c r="C517" s="446" t="s">
        <v>12</v>
      </c>
      <c r="D517" s="446" t="s">
        <v>12</v>
      </c>
      <c r="E517" s="470" t="s">
        <v>146</v>
      </c>
      <c r="F517" s="471">
        <v>44</v>
      </c>
      <c r="G517" s="384" t="s">
        <v>106</v>
      </c>
      <c r="H517" s="384">
        <v>3253.6</v>
      </c>
      <c r="I517" s="384">
        <v>171</v>
      </c>
      <c r="J517" s="481" t="s">
        <v>107</v>
      </c>
      <c r="K517" s="372"/>
      <c r="L517" s="385">
        <f>SUM(L518:L525)</f>
        <v>21592396</v>
      </c>
      <c r="M517" s="385">
        <f t="shared" ref="M517:P517" si="175">SUM(M518:M525)</f>
        <v>21592396</v>
      </c>
      <c r="N517" s="385">
        <f t="shared" si="175"/>
        <v>0</v>
      </c>
      <c r="O517" s="385">
        <f t="shared" si="175"/>
        <v>0</v>
      </c>
      <c r="P517" s="385">
        <f t="shared" si="175"/>
        <v>0</v>
      </c>
      <c r="Q517" s="385">
        <f t="shared" si="162"/>
        <v>21592396</v>
      </c>
    </row>
    <row r="518" spans="1:17" s="198" customFormat="1" ht="18" customHeight="1" x14ac:dyDescent="0.25">
      <c r="A518" s="669"/>
      <c r="B518" s="571">
        <v>71958000</v>
      </c>
      <c r="C518" s="446" t="s">
        <v>12</v>
      </c>
      <c r="D518" s="372"/>
      <c r="E518" s="470"/>
      <c r="F518" s="471"/>
      <c r="G518" s="372"/>
      <c r="H518" s="372"/>
      <c r="I518" s="372"/>
      <c r="J518" s="572" t="s">
        <v>208</v>
      </c>
      <c r="K518" s="571">
        <v>8</v>
      </c>
      <c r="L518" s="385">
        <v>6290000</v>
      </c>
      <c r="M518" s="385">
        <f>L518</f>
        <v>6290000</v>
      </c>
      <c r="N518" s="385"/>
      <c r="O518" s="385"/>
      <c r="P518" s="385"/>
      <c r="Q518" s="385">
        <f t="shared" si="162"/>
        <v>6290000</v>
      </c>
    </row>
    <row r="519" spans="1:17" s="198" customFormat="1" ht="32.25" customHeight="1" x14ac:dyDescent="0.25">
      <c r="A519" s="669"/>
      <c r="B519" s="571">
        <v>71958000</v>
      </c>
      <c r="C519" s="446" t="s">
        <v>12</v>
      </c>
      <c r="D519" s="372"/>
      <c r="E519" s="470"/>
      <c r="F519" s="471"/>
      <c r="G519" s="372"/>
      <c r="H519" s="372"/>
      <c r="I519" s="372"/>
      <c r="J519" s="572" t="s">
        <v>205</v>
      </c>
      <c r="K519" s="571">
        <v>10</v>
      </c>
      <c r="L519" s="385">
        <v>3231000</v>
      </c>
      <c r="M519" s="385">
        <f>L519</f>
        <v>3231000</v>
      </c>
      <c r="N519" s="385"/>
      <c r="O519" s="385"/>
      <c r="P519" s="385"/>
      <c r="Q519" s="385">
        <f t="shared" si="162"/>
        <v>3231000</v>
      </c>
    </row>
    <row r="520" spans="1:17" s="198" customFormat="1" ht="32.25" customHeight="1" x14ac:dyDescent="0.25">
      <c r="A520" s="669"/>
      <c r="B520" s="571">
        <v>71958000</v>
      </c>
      <c r="C520" s="446" t="s">
        <v>12</v>
      </c>
      <c r="D520" s="446"/>
      <c r="E520" s="446"/>
      <c r="F520" s="571"/>
      <c r="G520" s="571"/>
      <c r="H520" s="620"/>
      <c r="I520" s="571"/>
      <c r="J520" s="572" t="s">
        <v>210</v>
      </c>
      <c r="K520" s="571">
        <v>1</v>
      </c>
      <c r="L520" s="385">
        <v>2131707</v>
      </c>
      <c r="M520" s="385">
        <f t="shared" ref="M520:M523" si="176">L520</f>
        <v>2131707</v>
      </c>
      <c r="N520" s="385"/>
      <c r="O520" s="385"/>
      <c r="P520" s="385"/>
      <c r="Q520" s="385">
        <f t="shared" si="162"/>
        <v>2131707</v>
      </c>
    </row>
    <row r="521" spans="1:17" s="198" customFormat="1" ht="32.25" customHeight="1" x14ac:dyDescent="0.25">
      <c r="A521" s="669"/>
      <c r="B521" s="571">
        <v>71958000</v>
      </c>
      <c r="C521" s="446" t="s">
        <v>12</v>
      </c>
      <c r="D521" s="446"/>
      <c r="E521" s="446"/>
      <c r="F521" s="571"/>
      <c r="G521" s="571"/>
      <c r="H521" s="620"/>
      <c r="I521" s="571"/>
      <c r="J521" s="572" t="s">
        <v>219</v>
      </c>
      <c r="K521" s="571">
        <v>3</v>
      </c>
      <c r="L521" s="385">
        <v>4035206</v>
      </c>
      <c r="M521" s="385">
        <f t="shared" si="176"/>
        <v>4035206</v>
      </c>
      <c r="N521" s="385"/>
      <c r="O521" s="385"/>
      <c r="P521" s="385"/>
      <c r="Q521" s="385">
        <f t="shared" si="162"/>
        <v>4035206</v>
      </c>
    </row>
    <row r="522" spans="1:17" s="198" customFormat="1" ht="31.5" customHeight="1" x14ac:dyDescent="0.25">
      <c r="A522" s="669"/>
      <c r="B522" s="571">
        <v>71958000</v>
      </c>
      <c r="C522" s="446" t="s">
        <v>12</v>
      </c>
      <c r="D522" s="446"/>
      <c r="E522" s="446"/>
      <c r="F522" s="571"/>
      <c r="G522" s="571"/>
      <c r="H522" s="620"/>
      <c r="I522" s="571"/>
      <c r="J522" s="572" t="s">
        <v>212</v>
      </c>
      <c r="K522" s="571">
        <v>4</v>
      </c>
      <c r="L522" s="385">
        <v>2877208</v>
      </c>
      <c r="M522" s="385">
        <f t="shared" si="176"/>
        <v>2877208</v>
      </c>
      <c r="N522" s="385"/>
      <c r="O522" s="385"/>
      <c r="P522" s="385"/>
      <c r="Q522" s="385">
        <f t="shared" si="162"/>
        <v>2877208</v>
      </c>
    </row>
    <row r="523" spans="1:17" s="198" customFormat="1" ht="31.5" customHeight="1" x14ac:dyDescent="0.25">
      <c r="A523" s="669"/>
      <c r="B523" s="571">
        <v>71958000</v>
      </c>
      <c r="C523" s="446" t="s">
        <v>12</v>
      </c>
      <c r="D523" s="446"/>
      <c r="E523" s="446"/>
      <c r="F523" s="571"/>
      <c r="G523" s="571"/>
      <c r="H523" s="620"/>
      <c r="I523" s="571"/>
      <c r="J523" s="572" t="s">
        <v>214</v>
      </c>
      <c r="K523" s="571">
        <v>5</v>
      </c>
      <c r="L523" s="385">
        <v>811879</v>
      </c>
      <c r="M523" s="385">
        <f t="shared" si="176"/>
        <v>811879</v>
      </c>
      <c r="N523" s="385"/>
      <c r="O523" s="385"/>
      <c r="P523" s="385"/>
      <c r="Q523" s="385">
        <f t="shared" si="162"/>
        <v>811879</v>
      </c>
    </row>
    <row r="524" spans="1:17" s="198" customFormat="1" ht="31.5" customHeight="1" x14ac:dyDescent="0.25">
      <c r="A524" s="669"/>
      <c r="B524" s="571">
        <v>71958000</v>
      </c>
      <c r="C524" s="446" t="s">
        <v>12</v>
      </c>
      <c r="D524" s="372"/>
      <c r="E524" s="470"/>
      <c r="F524" s="471"/>
      <c r="G524" s="372"/>
      <c r="H524" s="372"/>
      <c r="I524" s="372"/>
      <c r="J524" s="572" t="s">
        <v>293</v>
      </c>
      <c r="K524" s="571">
        <v>9</v>
      </c>
      <c r="L524" s="385">
        <v>1763000</v>
      </c>
      <c r="M524" s="385">
        <f>L524</f>
        <v>1763000</v>
      </c>
      <c r="N524" s="385"/>
      <c r="O524" s="385"/>
      <c r="P524" s="385"/>
      <c r="Q524" s="385">
        <f t="shared" si="162"/>
        <v>1763000</v>
      </c>
    </row>
    <row r="525" spans="1:17" s="198" customFormat="1" ht="18" customHeight="1" x14ac:dyDescent="0.25">
      <c r="A525" s="669"/>
      <c r="B525" s="571">
        <v>71958000</v>
      </c>
      <c r="C525" s="446" t="s">
        <v>12</v>
      </c>
      <c r="D525" s="372"/>
      <c r="E525" s="470"/>
      <c r="F525" s="471"/>
      <c r="G525" s="372"/>
      <c r="H525" s="372"/>
      <c r="I525" s="372"/>
      <c r="J525" s="572" t="s">
        <v>207</v>
      </c>
      <c r="K525" s="571">
        <v>21</v>
      </c>
      <c r="L525" s="385">
        <f>(L518+L519+L520+L521+L522+L523+L524)*2.14%</f>
        <v>452396.00000000006</v>
      </c>
      <c r="M525" s="385">
        <f>L525</f>
        <v>452396.00000000006</v>
      </c>
      <c r="N525" s="385"/>
      <c r="O525" s="385"/>
      <c r="P525" s="385"/>
      <c r="Q525" s="385">
        <f t="shared" si="162"/>
        <v>452396.00000000006</v>
      </c>
    </row>
    <row r="526" spans="1:17" s="198" customFormat="1" ht="18" customHeight="1" x14ac:dyDescent="0.25">
      <c r="A526" s="669">
        <v>11</v>
      </c>
      <c r="B526" s="571">
        <v>71958000</v>
      </c>
      <c r="C526" s="446" t="s">
        <v>12</v>
      </c>
      <c r="D526" s="446" t="s">
        <v>12</v>
      </c>
      <c r="E526" s="470" t="s">
        <v>146</v>
      </c>
      <c r="F526" s="471">
        <v>84</v>
      </c>
      <c r="G526" s="384" t="s">
        <v>106</v>
      </c>
      <c r="H526" s="384">
        <v>6600.8</v>
      </c>
      <c r="I526" s="384">
        <v>337</v>
      </c>
      <c r="J526" s="481" t="s">
        <v>107</v>
      </c>
      <c r="K526" s="372"/>
      <c r="L526" s="385">
        <f>SUM(L527:L534)</f>
        <v>43521854</v>
      </c>
      <c r="M526" s="385">
        <f t="shared" ref="M526:P526" si="177">SUM(M527:M534)</f>
        <v>43521854</v>
      </c>
      <c r="N526" s="385">
        <f t="shared" si="177"/>
        <v>0</v>
      </c>
      <c r="O526" s="385">
        <f t="shared" si="177"/>
        <v>0</v>
      </c>
      <c r="P526" s="385">
        <f t="shared" si="177"/>
        <v>0</v>
      </c>
      <c r="Q526" s="385">
        <f t="shared" si="162"/>
        <v>43521854</v>
      </c>
    </row>
    <row r="527" spans="1:17" s="198" customFormat="1" ht="18" customHeight="1" x14ac:dyDescent="0.25">
      <c r="A527" s="669"/>
      <c r="B527" s="571">
        <v>71958000</v>
      </c>
      <c r="C527" s="446" t="s">
        <v>12</v>
      </c>
      <c r="D527" s="372"/>
      <c r="E527" s="470"/>
      <c r="F527" s="471"/>
      <c r="G527" s="372"/>
      <c r="H527" s="372"/>
      <c r="I527" s="372"/>
      <c r="J527" s="572" t="s">
        <v>208</v>
      </c>
      <c r="K527" s="571">
        <v>8</v>
      </c>
      <c r="L527" s="385">
        <v>12678000</v>
      </c>
      <c r="M527" s="385">
        <f t="shared" ref="M527:M534" si="178">L527</f>
        <v>12678000</v>
      </c>
      <c r="N527" s="385"/>
      <c r="O527" s="385"/>
      <c r="P527" s="385"/>
      <c r="Q527" s="385">
        <f t="shared" si="162"/>
        <v>12678000</v>
      </c>
    </row>
    <row r="528" spans="1:17" s="198" customFormat="1" ht="18" customHeight="1" x14ac:dyDescent="0.25">
      <c r="A528" s="669"/>
      <c r="B528" s="571">
        <v>71958000</v>
      </c>
      <c r="C528" s="446" t="s">
        <v>12</v>
      </c>
      <c r="D528" s="372"/>
      <c r="E528" s="470"/>
      <c r="F528" s="471"/>
      <c r="G528" s="372"/>
      <c r="H528" s="372"/>
      <c r="I528" s="372"/>
      <c r="J528" s="572" t="s">
        <v>205</v>
      </c>
      <c r="K528" s="571">
        <v>10</v>
      </c>
      <c r="L528" s="385">
        <v>6512000</v>
      </c>
      <c r="M528" s="385">
        <f t="shared" si="178"/>
        <v>6512000</v>
      </c>
      <c r="N528" s="385"/>
      <c r="O528" s="385"/>
      <c r="P528" s="385"/>
      <c r="Q528" s="385">
        <f t="shared" si="162"/>
        <v>6512000</v>
      </c>
    </row>
    <row r="529" spans="1:17" s="198" customFormat="1" ht="33" customHeight="1" x14ac:dyDescent="0.25">
      <c r="A529" s="669"/>
      <c r="B529" s="571">
        <v>71958000</v>
      </c>
      <c r="C529" s="446" t="s">
        <v>12</v>
      </c>
      <c r="D529" s="446"/>
      <c r="E529" s="446"/>
      <c r="F529" s="571"/>
      <c r="G529" s="571"/>
      <c r="H529" s="620"/>
      <c r="I529" s="571"/>
      <c r="J529" s="572" t="s">
        <v>210</v>
      </c>
      <c r="K529" s="571">
        <v>1</v>
      </c>
      <c r="L529" s="385">
        <v>4417967</v>
      </c>
      <c r="M529" s="385">
        <f t="shared" si="178"/>
        <v>4417967</v>
      </c>
      <c r="N529" s="385"/>
      <c r="O529" s="385"/>
      <c r="P529" s="385"/>
      <c r="Q529" s="385">
        <f t="shared" si="162"/>
        <v>4417967</v>
      </c>
    </row>
    <row r="530" spans="1:17" s="198" customFormat="1" ht="33" customHeight="1" x14ac:dyDescent="0.25">
      <c r="A530" s="669"/>
      <c r="B530" s="571">
        <v>71958000</v>
      </c>
      <c r="C530" s="446" t="s">
        <v>12</v>
      </c>
      <c r="D530" s="446"/>
      <c r="E530" s="446"/>
      <c r="F530" s="571"/>
      <c r="G530" s="571"/>
      <c r="H530" s="620"/>
      <c r="I530" s="571"/>
      <c r="J530" s="572" t="s">
        <v>219</v>
      </c>
      <c r="K530" s="571">
        <v>3</v>
      </c>
      <c r="L530" s="385">
        <v>8044496</v>
      </c>
      <c r="M530" s="385">
        <f t="shared" si="178"/>
        <v>8044496</v>
      </c>
      <c r="N530" s="385"/>
      <c r="O530" s="385"/>
      <c r="P530" s="385"/>
      <c r="Q530" s="385">
        <f t="shared" si="162"/>
        <v>8044496</v>
      </c>
    </row>
    <row r="531" spans="1:17" s="198" customFormat="1" ht="33" customHeight="1" x14ac:dyDescent="0.25">
      <c r="A531" s="669"/>
      <c r="B531" s="571">
        <v>71958000</v>
      </c>
      <c r="C531" s="446" t="s">
        <v>12</v>
      </c>
      <c r="D531" s="446"/>
      <c r="E531" s="446"/>
      <c r="F531" s="571"/>
      <c r="G531" s="571"/>
      <c r="H531" s="620"/>
      <c r="I531" s="571"/>
      <c r="J531" s="572" t="s">
        <v>212</v>
      </c>
      <c r="K531" s="571">
        <v>4</v>
      </c>
      <c r="L531" s="385">
        <v>5732026</v>
      </c>
      <c r="M531" s="385">
        <f t="shared" si="178"/>
        <v>5732026</v>
      </c>
      <c r="N531" s="385"/>
      <c r="O531" s="385"/>
      <c r="P531" s="385"/>
      <c r="Q531" s="385">
        <f t="shared" si="162"/>
        <v>5732026</v>
      </c>
    </row>
    <row r="532" spans="1:17" s="198" customFormat="1" ht="31.5" customHeight="1" x14ac:dyDescent="0.25">
      <c r="A532" s="669"/>
      <c r="B532" s="571">
        <v>71958000</v>
      </c>
      <c r="C532" s="446" t="s">
        <v>12</v>
      </c>
      <c r="D532" s="446"/>
      <c r="E532" s="446"/>
      <c r="F532" s="571"/>
      <c r="G532" s="571"/>
      <c r="H532" s="620"/>
      <c r="I532" s="571"/>
      <c r="J532" s="572" t="s">
        <v>214</v>
      </c>
      <c r="K532" s="571">
        <v>5</v>
      </c>
      <c r="L532" s="385">
        <v>1672511</v>
      </c>
      <c r="M532" s="385">
        <f t="shared" si="178"/>
        <v>1672511</v>
      </c>
      <c r="N532" s="385"/>
      <c r="O532" s="385"/>
      <c r="P532" s="385"/>
      <c r="Q532" s="385">
        <f t="shared" si="162"/>
        <v>1672511</v>
      </c>
    </row>
    <row r="533" spans="1:17" s="198" customFormat="1" ht="31.5" customHeight="1" x14ac:dyDescent="0.25">
      <c r="A533" s="669"/>
      <c r="B533" s="571">
        <v>71958000</v>
      </c>
      <c r="C533" s="446" t="s">
        <v>12</v>
      </c>
      <c r="D533" s="372"/>
      <c r="E533" s="470"/>
      <c r="F533" s="471"/>
      <c r="G533" s="372"/>
      <c r="H533" s="372"/>
      <c r="I533" s="372"/>
      <c r="J533" s="572" t="s">
        <v>293</v>
      </c>
      <c r="K533" s="571">
        <v>9</v>
      </c>
      <c r="L533" s="385">
        <v>3553000</v>
      </c>
      <c r="M533" s="385">
        <f t="shared" si="178"/>
        <v>3553000</v>
      </c>
      <c r="N533" s="385"/>
      <c r="O533" s="385"/>
      <c r="P533" s="385"/>
      <c r="Q533" s="385">
        <f t="shared" si="162"/>
        <v>3553000</v>
      </c>
    </row>
    <row r="534" spans="1:17" s="198" customFormat="1" ht="15.75" customHeight="1" x14ac:dyDescent="0.25">
      <c r="A534" s="669"/>
      <c r="B534" s="571">
        <v>71958000</v>
      </c>
      <c r="C534" s="446" t="s">
        <v>12</v>
      </c>
      <c r="D534" s="372"/>
      <c r="E534" s="470"/>
      <c r="F534" s="471"/>
      <c r="G534" s="372"/>
      <c r="H534" s="372"/>
      <c r="I534" s="372"/>
      <c r="J534" s="572" t="s">
        <v>207</v>
      </c>
      <c r="K534" s="571">
        <v>21</v>
      </c>
      <c r="L534" s="385">
        <f>(L527+L528+L529+L530+L531+L532+L533)*2.14%</f>
        <v>911854.00000000012</v>
      </c>
      <c r="M534" s="385">
        <f t="shared" si="178"/>
        <v>911854.00000000012</v>
      </c>
      <c r="N534" s="385"/>
      <c r="O534" s="385"/>
      <c r="P534" s="385"/>
      <c r="Q534" s="385">
        <f t="shared" si="162"/>
        <v>911854.00000000012</v>
      </c>
    </row>
    <row r="535" spans="1:17" s="198" customFormat="1" ht="18" customHeight="1" x14ac:dyDescent="0.25">
      <c r="A535" s="669">
        <v>12</v>
      </c>
      <c r="B535" s="571">
        <v>71958000</v>
      </c>
      <c r="C535" s="446" t="s">
        <v>12</v>
      </c>
      <c r="D535" s="446" t="s">
        <v>12</v>
      </c>
      <c r="E535" s="470" t="s">
        <v>146</v>
      </c>
      <c r="F535" s="471" t="s">
        <v>380</v>
      </c>
      <c r="G535" s="384" t="s">
        <v>106</v>
      </c>
      <c r="H535" s="384">
        <v>3272.9</v>
      </c>
      <c r="I535" s="384">
        <v>150</v>
      </c>
      <c r="J535" s="481" t="s">
        <v>107</v>
      </c>
      <c r="K535" s="372"/>
      <c r="L535" s="385">
        <f>SUM(L536:L543)</f>
        <v>21562775.399999999</v>
      </c>
      <c r="M535" s="385">
        <f t="shared" ref="M535:P535" si="179">SUM(M536:M543)</f>
        <v>21562775.399999999</v>
      </c>
      <c r="N535" s="385">
        <f t="shared" si="179"/>
        <v>0</v>
      </c>
      <c r="O535" s="385">
        <f t="shared" si="179"/>
        <v>0</v>
      </c>
      <c r="P535" s="385">
        <f t="shared" si="179"/>
        <v>0</v>
      </c>
      <c r="Q535" s="385">
        <f t="shared" si="162"/>
        <v>21562775.399999999</v>
      </c>
    </row>
    <row r="536" spans="1:17" s="198" customFormat="1" ht="18" customHeight="1" x14ac:dyDescent="0.25">
      <c r="A536" s="669"/>
      <c r="B536" s="571">
        <v>71958000</v>
      </c>
      <c r="C536" s="446" t="s">
        <v>12</v>
      </c>
      <c r="D536" s="372"/>
      <c r="E536" s="470"/>
      <c r="F536" s="471"/>
      <c r="G536" s="372"/>
      <c r="H536" s="372"/>
      <c r="I536" s="372"/>
      <c r="J536" s="572" t="s">
        <v>208</v>
      </c>
      <c r="K536" s="571">
        <v>8</v>
      </c>
      <c r="L536" s="385">
        <v>6282000</v>
      </c>
      <c r="M536" s="385">
        <f>L536</f>
        <v>6282000</v>
      </c>
      <c r="N536" s="385"/>
      <c r="O536" s="385"/>
      <c r="P536" s="385"/>
      <c r="Q536" s="385">
        <f t="shared" si="162"/>
        <v>6282000</v>
      </c>
    </row>
    <row r="537" spans="1:17" s="201" customFormat="1" ht="18.75" customHeight="1" x14ac:dyDescent="0.25">
      <c r="A537" s="669"/>
      <c r="B537" s="571">
        <v>71958000</v>
      </c>
      <c r="C537" s="446" t="s">
        <v>12</v>
      </c>
      <c r="D537" s="372"/>
      <c r="E537" s="470"/>
      <c r="F537" s="471"/>
      <c r="G537" s="372"/>
      <c r="H537" s="372"/>
      <c r="I537" s="372"/>
      <c r="J537" s="572" t="s">
        <v>205</v>
      </c>
      <c r="K537" s="571">
        <v>10</v>
      </c>
      <c r="L537" s="385">
        <v>3226000</v>
      </c>
      <c r="M537" s="385">
        <f t="shared" ref="M537:M543" si="180">L537</f>
        <v>3226000</v>
      </c>
      <c r="N537" s="385"/>
      <c r="O537" s="385"/>
      <c r="P537" s="385"/>
      <c r="Q537" s="385">
        <f t="shared" si="162"/>
        <v>3226000</v>
      </c>
    </row>
    <row r="538" spans="1:17" s="198" customFormat="1" ht="31.5" customHeight="1" x14ac:dyDescent="0.25">
      <c r="A538" s="669"/>
      <c r="B538" s="571">
        <v>71958000</v>
      </c>
      <c r="C538" s="446" t="s">
        <v>12</v>
      </c>
      <c r="D538" s="446"/>
      <c r="E538" s="446"/>
      <c r="F538" s="571"/>
      <c r="G538" s="571"/>
      <c r="H538" s="620"/>
      <c r="I538" s="571"/>
      <c r="J538" s="572" t="s">
        <v>210</v>
      </c>
      <c r="K538" s="571">
        <v>1</v>
      </c>
      <c r="L538" s="385">
        <v>2233793</v>
      </c>
      <c r="M538" s="385">
        <f t="shared" si="180"/>
        <v>2233793</v>
      </c>
      <c r="N538" s="385"/>
      <c r="O538" s="385"/>
      <c r="P538" s="385"/>
      <c r="Q538" s="385">
        <f t="shared" ref="Q538:Q601" si="181">M538+N538+O538+P538</f>
        <v>2233793</v>
      </c>
    </row>
    <row r="539" spans="1:17" s="198" customFormat="1" ht="31.5" customHeight="1" x14ac:dyDescent="0.25">
      <c r="A539" s="669"/>
      <c r="B539" s="571">
        <v>71958000</v>
      </c>
      <c r="C539" s="446" t="s">
        <v>12</v>
      </c>
      <c r="D539" s="446"/>
      <c r="E539" s="446"/>
      <c r="F539" s="571"/>
      <c r="G539" s="571"/>
      <c r="H539" s="620"/>
      <c r="I539" s="571"/>
      <c r="J539" s="572" t="s">
        <v>219</v>
      </c>
      <c r="K539" s="571">
        <v>3</v>
      </c>
      <c r="L539" s="385">
        <v>3960237</v>
      </c>
      <c r="M539" s="385">
        <f t="shared" si="180"/>
        <v>3960237</v>
      </c>
      <c r="N539" s="385"/>
      <c r="O539" s="385"/>
      <c r="P539" s="385"/>
      <c r="Q539" s="385">
        <f t="shared" si="181"/>
        <v>3960237</v>
      </c>
    </row>
    <row r="540" spans="1:17" s="198" customFormat="1" ht="31.5" customHeight="1" x14ac:dyDescent="0.25">
      <c r="A540" s="669"/>
      <c r="B540" s="571">
        <v>71958000</v>
      </c>
      <c r="C540" s="446" t="s">
        <v>12</v>
      </c>
      <c r="D540" s="446"/>
      <c r="E540" s="446"/>
      <c r="F540" s="571"/>
      <c r="G540" s="571"/>
      <c r="H540" s="620"/>
      <c r="I540" s="571"/>
      <c r="J540" s="572" t="s">
        <v>212</v>
      </c>
      <c r="K540" s="571">
        <v>4</v>
      </c>
      <c r="L540" s="385">
        <v>2843973</v>
      </c>
      <c r="M540" s="385">
        <f t="shared" si="180"/>
        <v>2843973</v>
      </c>
      <c r="N540" s="385"/>
      <c r="O540" s="385"/>
      <c r="P540" s="385"/>
      <c r="Q540" s="385">
        <f t="shared" si="181"/>
        <v>2843973</v>
      </c>
    </row>
    <row r="541" spans="1:17" s="198" customFormat="1" ht="31.5" customHeight="1" x14ac:dyDescent="0.25">
      <c r="A541" s="669"/>
      <c r="B541" s="571">
        <v>71958000</v>
      </c>
      <c r="C541" s="446" t="s">
        <v>12</v>
      </c>
      <c r="D541" s="446"/>
      <c r="E541" s="446"/>
      <c r="F541" s="571"/>
      <c r="G541" s="571"/>
      <c r="H541" s="620"/>
      <c r="I541" s="571"/>
      <c r="J541" s="572" t="s">
        <v>214</v>
      </c>
      <c r="K541" s="571">
        <v>5</v>
      </c>
      <c r="L541" s="385">
        <v>804997</v>
      </c>
      <c r="M541" s="385">
        <f t="shared" si="180"/>
        <v>804997</v>
      </c>
      <c r="N541" s="385"/>
      <c r="O541" s="385"/>
      <c r="P541" s="385"/>
      <c r="Q541" s="385">
        <f t="shared" si="181"/>
        <v>804997</v>
      </c>
    </row>
    <row r="542" spans="1:17" s="198" customFormat="1" ht="31.5" customHeight="1" x14ac:dyDescent="0.25">
      <c r="A542" s="669"/>
      <c r="B542" s="571">
        <v>71958000</v>
      </c>
      <c r="C542" s="446" t="s">
        <v>12</v>
      </c>
      <c r="D542" s="372"/>
      <c r="E542" s="470"/>
      <c r="F542" s="471"/>
      <c r="G542" s="372"/>
      <c r="H542" s="372"/>
      <c r="I542" s="372"/>
      <c r="J542" s="572" t="s">
        <v>293</v>
      </c>
      <c r="K542" s="571">
        <v>9</v>
      </c>
      <c r="L542" s="385">
        <v>1760000</v>
      </c>
      <c r="M542" s="385">
        <f t="shared" si="180"/>
        <v>1760000</v>
      </c>
      <c r="N542" s="385"/>
      <c r="O542" s="385"/>
      <c r="P542" s="385"/>
      <c r="Q542" s="385">
        <f t="shared" si="181"/>
        <v>1760000</v>
      </c>
    </row>
    <row r="543" spans="1:17" s="198" customFormat="1" ht="15.75" customHeight="1" x14ac:dyDescent="0.25">
      <c r="A543" s="669"/>
      <c r="B543" s="571">
        <v>71958000</v>
      </c>
      <c r="C543" s="446" t="s">
        <v>12</v>
      </c>
      <c r="D543" s="372"/>
      <c r="E543" s="470"/>
      <c r="F543" s="471"/>
      <c r="G543" s="372"/>
      <c r="H543" s="372"/>
      <c r="I543" s="372"/>
      <c r="J543" s="572" t="s">
        <v>207</v>
      </c>
      <c r="K543" s="571">
        <v>21</v>
      </c>
      <c r="L543" s="385">
        <f>(L536+L537+L538+L539+L540+L541+L542)*2.14%</f>
        <v>451775.4</v>
      </c>
      <c r="M543" s="385">
        <f t="shared" si="180"/>
        <v>451775.4</v>
      </c>
      <c r="N543" s="385"/>
      <c r="O543" s="385"/>
      <c r="P543" s="385"/>
      <c r="Q543" s="385">
        <f t="shared" si="181"/>
        <v>451775.4</v>
      </c>
    </row>
    <row r="544" spans="1:17" s="198" customFormat="1" ht="15.75" customHeight="1" x14ac:dyDescent="0.25">
      <c r="A544" s="669">
        <v>13</v>
      </c>
      <c r="B544" s="571">
        <v>71958000</v>
      </c>
      <c r="C544" s="446" t="s">
        <v>12</v>
      </c>
      <c r="D544" s="446" t="s">
        <v>12</v>
      </c>
      <c r="E544" s="470" t="s">
        <v>146</v>
      </c>
      <c r="F544" s="471">
        <v>93</v>
      </c>
      <c r="G544" s="384" t="s">
        <v>106</v>
      </c>
      <c r="H544" s="384">
        <v>1254.2</v>
      </c>
      <c r="I544" s="384">
        <v>45</v>
      </c>
      <c r="J544" s="481" t="s">
        <v>107</v>
      </c>
      <c r="K544" s="372"/>
      <c r="L544" s="385">
        <f>SUM(L545:L552)</f>
        <v>8108894.5999999996</v>
      </c>
      <c r="M544" s="385">
        <f t="shared" ref="M544:P544" si="182">SUM(M545:M552)</f>
        <v>8108894.5999999996</v>
      </c>
      <c r="N544" s="385">
        <f t="shared" si="182"/>
        <v>0</v>
      </c>
      <c r="O544" s="385">
        <f t="shared" si="182"/>
        <v>0</v>
      </c>
      <c r="P544" s="385">
        <f t="shared" si="182"/>
        <v>0</v>
      </c>
      <c r="Q544" s="385">
        <f t="shared" si="181"/>
        <v>8108894.5999999996</v>
      </c>
    </row>
    <row r="545" spans="1:17" s="198" customFormat="1" ht="15.75" customHeight="1" x14ac:dyDescent="0.25">
      <c r="A545" s="669"/>
      <c r="B545" s="571">
        <v>71958000</v>
      </c>
      <c r="C545" s="446" t="s">
        <v>12</v>
      </c>
      <c r="D545" s="372"/>
      <c r="E545" s="470"/>
      <c r="F545" s="471"/>
      <c r="G545" s="372"/>
      <c r="H545" s="372"/>
      <c r="I545" s="372"/>
      <c r="J545" s="572" t="s">
        <v>208</v>
      </c>
      <c r="K545" s="571">
        <v>8</v>
      </c>
      <c r="L545" s="385">
        <v>2362000</v>
      </c>
      <c r="M545" s="385">
        <f>L545</f>
        <v>2362000</v>
      </c>
      <c r="N545" s="385"/>
      <c r="O545" s="385"/>
      <c r="P545" s="385"/>
      <c r="Q545" s="385">
        <f t="shared" si="181"/>
        <v>2362000</v>
      </c>
    </row>
    <row r="546" spans="1:17" s="198" customFormat="1" ht="15.75" customHeight="1" x14ac:dyDescent="0.25">
      <c r="A546" s="669"/>
      <c r="B546" s="571">
        <v>71958000</v>
      </c>
      <c r="C546" s="446" t="s">
        <v>12</v>
      </c>
      <c r="D546" s="372"/>
      <c r="E546" s="470"/>
      <c r="F546" s="471"/>
      <c r="G546" s="372"/>
      <c r="H546" s="372"/>
      <c r="I546" s="372"/>
      <c r="J546" s="572" t="s">
        <v>205</v>
      </c>
      <c r="K546" s="571">
        <v>10</v>
      </c>
      <c r="L546" s="385">
        <v>1213000</v>
      </c>
      <c r="M546" s="385">
        <f t="shared" ref="M546:M552" si="183">L546</f>
        <v>1213000</v>
      </c>
      <c r="N546" s="385"/>
      <c r="O546" s="385"/>
      <c r="P546" s="385"/>
      <c r="Q546" s="385">
        <f t="shared" si="181"/>
        <v>1213000</v>
      </c>
    </row>
    <row r="547" spans="1:17" s="198" customFormat="1" ht="31.5" customHeight="1" x14ac:dyDescent="0.25">
      <c r="A547" s="669"/>
      <c r="B547" s="571">
        <v>71958000</v>
      </c>
      <c r="C547" s="446" t="s">
        <v>12</v>
      </c>
      <c r="D547" s="446"/>
      <c r="E547" s="446"/>
      <c r="F547" s="571"/>
      <c r="G547" s="571"/>
      <c r="H547" s="620"/>
      <c r="I547" s="571"/>
      <c r="J547" s="572" t="s">
        <v>210</v>
      </c>
      <c r="K547" s="571">
        <v>1</v>
      </c>
      <c r="L547" s="385">
        <v>1746597</v>
      </c>
      <c r="M547" s="385">
        <f t="shared" si="183"/>
        <v>1746597</v>
      </c>
      <c r="N547" s="385"/>
      <c r="O547" s="385"/>
      <c r="P547" s="385"/>
      <c r="Q547" s="385">
        <f t="shared" si="181"/>
        <v>1746597</v>
      </c>
    </row>
    <row r="548" spans="1:17" s="198" customFormat="1" ht="31.5" customHeight="1" x14ac:dyDescent="0.25">
      <c r="A548" s="669"/>
      <c r="B548" s="571">
        <v>71958000</v>
      </c>
      <c r="C548" s="446" t="s">
        <v>12</v>
      </c>
      <c r="D548" s="446"/>
      <c r="E548" s="446"/>
      <c r="F548" s="571"/>
      <c r="G548" s="571"/>
      <c r="H548" s="620"/>
      <c r="I548" s="571"/>
      <c r="J548" s="572" t="s">
        <v>219</v>
      </c>
      <c r="K548" s="571">
        <v>3</v>
      </c>
      <c r="L548" s="385">
        <v>994832</v>
      </c>
      <c r="M548" s="385">
        <f t="shared" si="183"/>
        <v>994832</v>
      </c>
      <c r="N548" s="385"/>
      <c r="O548" s="385"/>
      <c r="P548" s="385"/>
      <c r="Q548" s="385">
        <f t="shared" si="181"/>
        <v>994832</v>
      </c>
    </row>
    <row r="549" spans="1:17" s="198" customFormat="1" ht="31.5" customHeight="1" x14ac:dyDescent="0.25">
      <c r="A549" s="669"/>
      <c r="B549" s="571">
        <v>71958000</v>
      </c>
      <c r="C549" s="446" t="s">
        <v>12</v>
      </c>
      <c r="D549" s="446"/>
      <c r="E549" s="446"/>
      <c r="F549" s="571"/>
      <c r="G549" s="571"/>
      <c r="H549" s="620"/>
      <c r="I549" s="571"/>
      <c r="J549" s="572" t="s">
        <v>212</v>
      </c>
      <c r="K549" s="571">
        <v>4</v>
      </c>
      <c r="L549" s="385">
        <v>733842</v>
      </c>
      <c r="M549" s="385">
        <f t="shared" si="183"/>
        <v>733842</v>
      </c>
      <c r="N549" s="385"/>
      <c r="O549" s="385"/>
      <c r="P549" s="385"/>
      <c r="Q549" s="385">
        <f t="shared" si="181"/>
        <v>733842</v>
      </c>
    </row>
    <row r="550" spans="1:17" s="198" customFormat="1" ht="31.5" customHeight="1" x14ac:dyDescent="0.25">
      <c r="A550" s="669"/>
      <c r="B550" s="571">
        <v>71958000</v>
      </c>
      <c r="C550" s="446" t="s">
        <v>12</v>
      </c>
      <c r="D550" s="446"/>
      <c r="E550" s="446"/>
      <c r="F550" s="571"/>
      <c r="G550" s="571"/>
      <c r="H550" s="620"/>
      <c r="I550" s="571"/>
      <c r="J550" s="572" t="s">
        <v>214</v>
      </c>
      <c r="K550" s="571">
        <v>5</v>
      </c>
      <c r="L550" s="385">
        <v>226729</v>
      </c>
      <c r="M550" s="385">
        <f t="shared" si="183"/>
        <v>226729</v>
      </c>
      <c r="N550" s="385"/>
      <c r="O550" s="385"/>
      <c r="P550" s="385"/>
      <c r="Q550" s="385">
        <f t="shared" si="181"/>
        <v>226729</v>
      </c>
    </row>
    <row r="551" spans="1:17" s="198" customFormat="1" ht="31.5" customHeight="1" x14ac:dyDescent="0.25">
      <c r="A551" s="669"/>
      <c r="B551" s="571">
        <v>71958000</v>
      </c>
      <c r="C551" s="446" t="s">
        <v>12</v>
      </c>
      <c r="D551" s="372"/>
      <c r="E551" s="470"/>
      <c r="F551" s="471"/>
      <c r="G551" s="372"/>
      <c r="H551" s="372"/>
      <c r="I551" s="372"/>
      <c r="J551" s="572" t="s">
        <v>293</v>
      </c>
      <c r="K551" s="571">
        <v>9</v>
      </c>
      <c r="L551" s="385">
        <v>662000</v>
      </c>
      <c r="M551" s="385">
        <f t="shared" si="183"/>
        <v>662000</v>
      </c>
      <c r="N551" s="385"/>
      <c r="O551" s="385"/>
      <c r="P551" s="385"/>
      <c r="Q551" s="385">
        <f t="shared" si="181"/>
        <v>662000</v>
      </c>
    </row>
    <row r="552" spans="1:17" s="198" customFormat="1" ht="15.75" customHeight="1" x14ac:dyDescent="0.25">
      <c r="A552" s="669"/>
      <c r="B552" s="571">
        <v>71958000</v>
      </c>
      <c r="C552" s="446" t="s">
        <v>12</v>
      </c>
      <c r="D552" s="372"/>
      <c r="E552" s="470"/>
      <c r="F552" s="471"/>
      <c r="G552" s="372"/>
      <c r="H552" s="372"/>
      <c r="I552" s="372"/>
      <c r="J552" s="572" t="s">
        <v>207</v>
      </c>
      <c r="K552" s="571">
        <v>21</v>
      </c>
      <c r="L552" s="385">
        <f>(L545+L546+L547+L548+L549+L550+L551)*2.14%</f>
        <v>169894.6</v>
      </c>
      <c r="M552" s="385">
        <f t="shared" si="183"/>
        <v>169894.6</v>
      </c>
      <c r="N552" s="385"/>
      <c r="O552" s="385"/>
      <c r="P552" s="385"/>
      <c r="Q552" s="385">
        <f t="shared" si="181"/>
        <v>169894.6</v>
      </c>
    </row>
    <row r="553" spans="1:17" s="198" customFormat="1" ht="15.75" customHeight="1" x14ac:dyDescent="0.25">
      <c r="A553" s="669">
        <v>14</v>
      </c>
      <c r="B553" s="571">
        <v>71958000</v>
      </c>
      <c r="C553" s="446" t="s">
        <v>12</v>
      </c>
      <c r="D553" s="446" t="s">
        <v>12</v>
      </c>
      <c r="E553" s="372" t="s">
        <v>148</v>
      </c>
      <c r="F553" s="384">
        <v>1</v>
      </c>
      <c r="G553" s="384" t="s">
        <v>106</v>
      </c>
      <c r="H553" s="384">
        <v>8340.7000000000007</v>
      </c>
      <c r="I553" s="384">
        <v>494</v>
      </c>
      <c r="J553" s="481" t="s">
        <v>107</v>
      </c>
      <c r="K553" s="372"/>
      <c r="L553" s="385">
        <f>SUM(L554:L555)</f>
        <v>16301544</v>
      </c>
      <c r="M553" s="385">
        <f t="shared" ref="M553:P553" si="184">SUM(M554:M555)</f>
        <v>16301544</v>
      </c>
      <c r="N553" s="385">
        <f t="shared" si="184"/>
        <v>0</v>
      </c>
      <c r="O553" s="385">
        <f t="shared" si="184"/>
        <v>0</v>
      </c>
      <c r="P553" s="385">
        <f t="shared" si="184"/>
        <v>0</v>
      </c>
      <c r="Q553" s="385">
        <f t="shared" si="181"/>
        <v>16301544</v>
      </c>
    </row>
    <row r="554" spans="1:17" s="198" customFormat="1" ht="15.75" customHeight="1" x14ac:dyDescent="0.25">
      <c r="A554" s="669"/>
      <c r="B554" s="571">
        <v>71958000</v>
      </c>
      <c r="C554" s="446" t="s">
        <v>12</v>
      </c>
      <c r="D554" s="372"/>
      <c r="E554" s="372"/>
      <c r="F554" s="384"/>
      <c r="G554" s="372"/>
      <c r="H554" s="372"/>
      <c r="I554" s="372"/>
      <c r="J554" s="572" t="s">
        <v>208</v>
      </c>
      <c r="K554" s="384">
        <v>6</v>
      </c>
      <c r="L554" s="385">
        <v>15960000</v>
      </c>
      <c r="M554" s="385">
        <f>L554</f>
        <v>15960000</v>
      </c>
      <c r="N554" s="385"/>
      <c r="O554" s="385"/>
      <c r="P554" s="385"/>
      <c r="Q554" s="385">
        <f t="shared" si="181"/>
        <v>15960000</v>
      </c>
    </row>
    <row r="555" spans="1:17" s="198" customFormat="1" ht="15.75" customHeight="1" x14ac:dyDescent="0.25">
      <c r="A555" s="669"/>
      <c r="B555" s="571">
        <v>71958000</v>
      </c>
      <c r="C555" s="446" t="s">
        <v>12</v>
      </c>
      <c r="D555" s="372"/>
      <c r="E555" s="372"/>
      <c r="F555" s="384"/>
      <c r="G555" s="372"/>
      <c r="H555" s="372"/>
      <c r="I555" s="372"/>
      <c r="J555" s="572" t="s">
        <v>207</v>
      </c>
      <c r="K555" s="384">
        <v>21</v>
      </c>
      <c r="L555" s="385">
        <f>L554*2.14%</f>
        <v>341544.00000000006</v>
      </c>
      <c r="M555" s="385">
        <f>L555</f>
        <v>341544.00000000006</v>
      </c>
      <c r="N555" s="385"/>
      <c r="O555" s="385"/>
      <c r="P555" s="385"/>
      <c r="Q555" s="385">
        <f t="shared" si="181"/>
        <v>341544.00000000006</v>
      </c>
    </row>
    <row r="556" spans="1:17" s="198" customFormat="1" ht="15.75" customHeight="1" x14ac:dyDescent="0.25">
      <c r="A556" s="669">
        <v>15</v>
      </c>
      <c r="B556" s="571">
        <v>71958000</v>
      </c>
      <c r="C556" s="446" t="s">
        <v>12</v>
      </c>
      <c r="D556" s="446" t="s">
        <v>12</v>
      </c>
      <c r="E556" s="470" t="s">
        <v>149</v>
      </c>
      <c r="F556" s="473">
        <v>67</v>
      </c>
      <c r="G556" s="384" t="s">
        <v>106</v>
      </c>
      <c r="H556" s="384">
        <v>3287.1</v>
      </c>
      <c r="I556" s="384">
        <v>156</v>
      </c>
      <c r="J556" s="481" t="s">
        <v>107</v>
      </c>
      <c r="K556" s="372"/>
      <c r="L556" s="385">
        <f>SUM(L557:L560)</f>
        <v>11662345.199999999</v>
      </c>
      <c r="M556" s="385">
        <f t="shared" ref="M556:P556" si="185">SUM(M557:M560)</f>
        <v>11662345.199999999</v>
      </c>
      <c r="N556" s="385">
        <f t="shared" si="185"/>
        <v>0</v>
      </c>
      <c r="O556" s="385">
        <f t="shared" si="185"/>
        <v>0</v>
      </c>
      <c r="P556" s="385">
        <f t="shared" si="185"/>
        <v>0</v>
      </c>
      <c r="Q556" s="385">
        <f t="shared" si="181"/>
        <v>11662345.199999999</v>
      </c>
    </row>
    <row r="557" spans="1:17" s="198" customFormat="1" ht="15.75" customHeight="1" x14ac:dyDescent="0.25">
      <c r="A557" s="669"/>
      <c r="B557" s="571">
        <v>71958000</v>
      </c>
      <c r="C557" s="446" t="s">
        <v>12</v>
      </c>
      <c r="D557" s="372"/>
      <c r="E557" s="470"/>
      <c r="F557" s="474"/>
      <c r="G557" s="372"/>
      <c r="H557" s="372"/>
      <c r="I557" s="372"/>
      <c r="J557" s="572" t="s">
        <v>208</v>
      </c>
      <c r="K557" s="571">
        <v>8</v>
      </c>
      <c r="L557" s="385">
        <v>6365000</v>
      </c>
      <c r="M557" s="385">
        <f>L557</f>
        <v>6365000</v>
      </c>
      <c r="N557" s="385"/>
      <c r="O557" s="385"/>
      <c r="P557" s="385"/>
      <c r="Q557" s="385">
        <f t="shared" si="181"/>
        <v>6365000</v>
      </c>
    </row>
    <row r="558" spans="1:17" s="198" customFormat="1" ht="15.75" customHeight="1" x14ac:dyDescent="0.25">
      <c r="A558" s="669"/>
      <c r="B558" s="571">
        <v>71958000</v>
      </c>
      <c r="C558" s="446" t="s">
        <v>12</v>
      </c>
      <c r="D558" s="372"/>
      <c r="E558" s="470"/>
      <c r="F558" s="471"/>
      <c r="G558" s="372"/>
      <c r="H558" s="372"/>
      <c r="I558" s="372"/>
      <c r="J558" s="572" t="s">
        <v>205</v>
      </c>
      <c r="K558" s="571">
        <v>10</v>
      </c>
      <c r="L558" s="385">
        <v>3269000</v>
      </c>
      <c r="M558" s="385">
        <f>L558</f>
        <v>3269000</v>
      </c>
      <c r="N558" s="385"/>
      <c r="O558" s="385"/>
      <c r="P558" s="385"/>
      <c r="Q558" s="385">
        <f t="shared" si="181"/>
        <v>3269000</v>
      </c>
    </row>
    <row r="559" spans="1:17" s="198" customFormat="1" ht="31.5" customHeight="1" x14ac:dyDescent="0.25">
      <c r="A559" s="669"/>
      <c r="B559" s="571">
        <v>71958000</v>
      </c>
      <c r="C559" s="446" t="s">
        <v>12</v>
      </c>
      <c r="D559" s="372"/>
      <c r="E559" s="470"/>
      <c r="F559" s="471"/>
      <c r="G559" s="372"/>
      <c r="H559" s="372"/>
      <c r="I559" s="372"/>
      <c r="J559" s="572" t="s">
        <v>293</v>
      </c>
      <c r="K559" s="571">
        <v>9</v>
      </c>
      <c r="L559" s="385">
        <v>1784000</v>
      </c>
      <c r="M559" s="385">
        <f>L559</f>
        <v>1784000</v>
      </c>
      <c r="N559" s="385"/>
      <c r="O559" s="385"/>
      <c r="P559" s="385"/>
      <c r="Q559" s="385">
        <f t="shared" si="181"/>
        <v>1784000</v>
      </c>
    </row>
    <row r="560" spans="1:17" s="198" customFormat="1" ht="15.75" customHeight="1" x14ac:dyDescent="0.25">
      <c r="A560" s="669"/>
      <c r="B560" s="571">
        <v>71958000</v>
      </c>
      <c r="C560" s="446" t="s">
        <v>12</v>
      </c>
      <c r="D560" s="372"/>
      <c r="E560" s="470"/>
      <c r="F560" s="474"/>
      <c r="G560" s="372"/>
      <c r="H560" s="372"/>
      <c r="I560" s="372"/>
      <c r="J560" s="572" t="s">
        <v>207</v>
      </c>
      <c r="K560" s="571">
        <v>21</v>
      </c>
      <c r="L560" s="385">
        <f>(L557+L558+L559)*2.14%</f>
        <v>244345.20000000004</v>
      </c>
      <c r="M560" s="385">
        <f>L560</f>
        <v>244345.20000000004</v>
      </c>
      <c r="N560" s="385"/>
      <c r="O560" s="385"/>
      <c r="P560" s="385"/>
      <c r="Q560" s="385">
        <f t="shared" si="181"/>
        <v>244345.20000000004</v>
      </c>
    </row>
    <row r="561" spans="1:17" s="198" customFormat="1" ht="15.75" customHeight="1" x14ac:dyDescent="0.25">
      <c r="A561" s="669">
        <v>16</v>
      </c>
      <c r="B561" s="571">
        <v>71958000</v>
      </c>
      <c r="C561" s="446" t="s">
        <v>12</v>
      </c>
      <c r="D561" s="446" t="s">
        <v>12</v>
      </c>
      <c r="E561" s="470" t="s">
        <v>150</v>
      </c>
      <c r="F561" s="473">
        <v>62</v>
      </c>
      <c r="G561" s="384" t="s">
        <v>106</v>
      </c>
      <c r="H561" s="384">
        <v>653.70000000000005</v>
      </c>
      <c r="I561" s="384">
        <v>35</v>
      </c>
      <c r="J561" s="481" t="s">
        <v>107</v>
      </c>
      <c r="K561" s="372"/>
      <c r="L561" s="385">
        <f>SUM(L562:L569)</f>
        <v>7135200.1084000003</v>
      </c>
      <c r="M561" s="385">
        <f t="shared" ref="M561:P561" si="186">SUM(M562:M569)</f>
        <v>7135200.1084000003</v>
      </c>
      <c r="N561" s="385">
        <f t="shared" si="186"/>
        <v>0</v>
      </c>
      <c r="O561" s="385">
        <f t="shared" si="186"/>
        <v>0</v>
      </c>
      <c r="P561" s="385">
        <f t="shared" si="186"/>
        <v>0</v>
      </c>
      <c r="Q561" s="385">
        <f t="shared" si="181"/>
        <v>7135200.1084000003</v>
      </c>
    </row>
    <row r="562" spans="1:17" s="198" customFormat="1" ht="15.75" customHeight="1" x14ac:dyDescent="0.25">
      <c r="A562" s="669"/>
      <c r="B562" s="571">
        <v>71958000</v>
      </c>
      <c r="C562" s="446" t="s">
        <v>12</v>
      </c>
      <c r="D562" s="372"/>
      <c r="E562" s="470"/>
      <c r="F562" s="474"/>
      <c r="G562" s="372"/>
      <c r="H562" s="372"/>
      <c r="I562" s="372"/>
      <c r="J562" s="572" t="s">
        <v>208</v>
      </c>
      <c r="K562" s="571">
        <v>8</v>
      </c>
      <c r="L562" s="385">
        <v>3216000</v>
      </c>
      <c r="M562" s="385">
        <f>L562</f>
        <v>3216000</v>
      </c>
      <c r="N562" s="385"/>
      <c r="O562" s="385"/>
      <c r="P562" s="385"/>
      <c r="Q562" s="385">
        <f t="shared" si="181"/>
        <v>3216000</v>
      </c>
    </row>
    <row r="563" spans="1:17" s="198" customFormat="1" ht="31.5" customHeight="1" x14ac:dyDescent="0.25">
      <c r="A563" s="669"/>
      <c r="B563" s="571">
        <v>71958000</v>
      </c>
      <c r="C563" s="446" t="s">
        <v>12</v>
      </c>
      <c r="D563" s="446"/>
      <c r="E563" s="446"/>
      <c r="F563" s="571"/>
      <c r="G563" s="571"/>
      <c r="H563" s="620"/>
      <c r="I563" s="571"/>
      <c r="J563" s="572" t="s">
        <v>210</v>
      </c>
      <c r="K563" s="571">
        <v>1</v>
      </c>
      <c r="L563" s="385">
        <v>466000</v>
      </c>
      <c r="M563" s="385">
        <f t="shared" ref="M563:M569" si="187">L563</f>
        <v>466000</v>
      </c>
      <c r="N563" s="385"/>
      <c r="O563" s="385"/>
      <c r="P563" s="385"/>
      <c r="Q563" s="385">
        <f t="shared" si="181"/>
        <v>466000</v>
      </c>
    </row>
    <row r="564" spans="1:17" s="198" customFormat="1" ht="31.5" customHeight="1" x14ac:dyDescent="0.25">
      <c r="A564" s="669"/>
      <c r="B564" s="571">
        <v>71958000</v>
      </c>
      <c r="C564" s="446" t="s">
        <v>12</v>
      </c>
      <c r="D564" s="446"/>
      <c r="E564" s="446"/>
      <c r="F564" s="571"/>
      <c r="G564" s="571"/>
      <c r="H564" s="620"/>
      <c r="I564" s="571"/>
      <c r="J564" s="572" t="s">
        <v>219</v>
      </c>
      <c r="K564" s="571">
        <v>3</v>
      </c>
      <c r="L564" s="385">
        <v>1000000</v>
      </c>
      <c r="M564" s="385">
        <f t="shared" si="187"/>
        <v>1000000</v>
      </c>
      <c r="N564" s="385"/>
      <c r="O564" s="385"/>
      <c r="P564" s="385"/>
      <c r="Q564" s="385">
        <f t="shared" si="181"/>
        <v>1000000</v>
      </c>
    </row>
    <row r="565" spans="1:17" s="198" customFormat="1" ht="67.5" customHeight="1" x14ac:dyDescent="0.25">
      <c r="A565" s="669"/>
      <c r="B565" s="571">
        <v>71958000</v>
      </c>
      <c r="C565" s="446" t="s">
        <v>12</v>
      </c>
      <c r="D565" s="446"/>
      <c r="E565" s="446"/>
      <c r="F565" s="571"/>
      <c r="G565" s="571"/>
      <c r="H565" s="620"/>
      <c r="I565" s="571"/>
      <c r="J565" s="572" t="s">
        <v>467</v>
      </c>
      <c r="K565" s="571">
        <v>25</v>
      </c>
      <c r="L565" s="385">
        <v>189706</v>
      </c>
      <c r="M565" s="385">
        <f t="shared" si="187"/>
        <v>189706</v>
      </c>
      <c r="N565" s="385"/>
      <c r="O565" s="385"/>
      <c r="P565" s="385"/>
      <c r="Q565" s="385">
        <f t="shared" si="181"/>
        <v>189706</v>
      </c>
    </row>
    <row r="566" spans="1:17" s="198" customFormat="1" ht="31.5" customHeight="1" x14ac:dyDescent="0.25">
      <c r="A566" s="669"/>
      <c r="B566" s="571">
        <v>71958000</v>
      </c>
      <c r="C566" s="446" t="s">
        <v>12</v>
      </c>
      <c r="D566" s="446"/>
      <c r="E566" s="446"/>
      <c r="F566" s="571"/>
      <c r="G566" s="571"/>
      <c r="H566" s="620"/>
      <c r="I566" s="571"/>
      <c r="J566" s="572" t="s">
        <v>212</v>
      </c>
      <c r="K566" s="571">
        <v>4</v>
      </c>
      <c r="L566" s="385">
        <v>980000</v>
      </c>
      <c r="M566" s="385">
        <f t="shared" si="187"/>
        <v>980000</v>
      </c>
      <c r="N566" s="385"/>
      <c r="O566" s="385"/>
      <c r="P566" s="385"/>
      <c r="Q566" s="385">
        <f t="shared" si="181"/>
        <v>980000</v>
      </c>
    </row>
    <row r="567" spans="1:17" s="198" customFormat="1" ht="31.5" customHeight="1" x14ac:dyDescent="0.25">
      <c r="A567" s="669"/>
      <c r="B567" s="571">
        <v>71958000</v>
      </c>
      <c r="C567" s="446" t="s">
        <v>12</v>
      </c>
      <c r="D567" s="446"/>
      <c r="E567" s="446"/>
      <c r="F567" s="571"/>
      <c r="G567" s="571"/>
      <c r="H567" s="620"/>
      <c r="I567" s="571"/>
      <c r="J567" s="572" t="s">
        <v>214</v>
      </c>
      <c r="K567" s="571">
        <v>5</v>
      </c>
      <c r="L567" s="385">
        <v>261000</v>
      </c>
      <c r="M567" s="385">
        <f t="shared" si="187"/>
        <v>261000</v>
      </c>
      <c r="N567" s="385"/>
      <c r="O567" s="385"/>
      <c r="P567" s="385"/>
      <c r="Q567" s="385">
        <f t="shared" si="181"/>
        <v>261000</v>
      </c>
    </row>
    <row r="568" spans="1:17" s="198" customFormat="1" ht="31.5" customHeight="1" x14ac:dyDescent="0.25">
      <c r="A568" s="669"/>
      <c r="B568" s="571">
        <v>71958000</v>
      </c>
      <c r="C568" s="446" t="s">
        <v>12</v>
      </c>
      <c r="D568" s="372"/>
      <c r="E568" s="470"/>
      <c r="F568" s="471"/>
      <c r="G568" s="372"/>
      <c r="H568" s="372"/>
      <c r="I568" s="372"/>
      <c r="J568" s="572" t="s">
        <v>293</v>
      </c>
      <c r="K568" s="571">
        <v>9</v>
      </c>
      <c r="L568" s="385">
        <v>873000</v>
      </c>
      <c r="M568" s="385">
        <f t="shared" si="187"/>
        <v>873000</v>
      </c>
      <c r="N568" s="385"/>
      <c r="O568" s="385"/>
      <c r="P568" s="385"/>
      <c r="Q568" s="385">
        <f t="shared" si="181"/>
        <v>873000</v>
      </c>
    </row>
    <row r="569" spans="1:17" s="198" customFormat="1" ht="15.75" customHeight="1" x14ac:dyDescent="0.25">
      <c r="A569" s="669"/>
      <c r="B569" s="571">
        <v>71958000</v>
      </c>
      <c r="C569" s="446" t="s">
        <v>12</v>
      </c>
      <c r="D569" s="372"/>
      <c r="E569" s="470"/>
      <c r="F569" s="474"/>
      <c r="G569" s="372"/>
      <c r="H569" s="372"/>
      <c r="I569" s="372"/>
      <c r="J569" s="572" t="s">
        <v>207</v>
      </c>
      <c r="K569" s="571">
        <v>21</v>
      </c>
      <c r="L569" s="385">
        <f>(L562+L563+L564+L565+L566+L567+L568)*2.14%</f>
        <v>149494.10840000003</v>
      </c>
      <c r="M569" s="385">
        <f t="shared" si="187"/>
        <v>149494.10840000003</v>
      </c>
      <c r="N569" s="385"/>
      <c r="O569" s="385"/>
      <c r="P569" s="385"/>
      <c r="Q569" s="385">
        <f t="shared" si="181"/>
        <v>149494.10840000003</v>
      </c>
    </row>
    <row r="570" spans="1:17" s="198" customFormat="1" ht="15.75" customHeight="1" x14ac:dyDescent="0.25">
      <c r="A570" s="669">
        <v>17</v>
      </c>
      <c r="B570" s="571">
        <v>71958000</v>
      </c>
      <c r="C570" s="446" t="s">
        <v>12</v>
      </c>
      <c r="D570" s="446" t="s">
        <v>12</v>
      </c>
      <c r="E570" s="470" t="s">
        <v>291</v>
      </c>
      <c r="F570" s="471" t="s">
        <v>381</v>
      </c>
      <c r="G570" s="384" t="s">
        <v>106</v>
      </c>
      <c r="H570" s="384">
        <v>4067.9</v>
      </c>
      <c r="I570" s="384">
        <v>201</v>
      </c>
      <c r="J570" s="481" t="s">
        <v>107</v>
      </c>
      <c r="K570" s="372"/>
      <c r="L570" s="385">
        <f>SUM(L571:L572)</f>
        <v>263342.07999999996</v>
      </c>
      <c r="M570" s="385">
        <f t="shared" ref="M570:P570" si="188">SUM(M571:M572)</f>
        <v>20000</v>
      </c>
      <c r="N570" s="385">
        <f t="shared" si="188"/>
        <v>0</v>
      </c>
      <c r="O570" s="385">
        <f t="shared" si="188"/>
        <v>231174.97599999997</v>
      </c>
      <c r="P570" s="385">
        <f t="shared" si="188"/>
        <v>12167.103999999999</v>
      </c>
      <c r="Q570" s="385">
        <f t="shared" si="181"/>
        <v>263342.07999999996</v>
      </c>
    </row>
    <row r="571" spans="1:17" s="198" customFormat="1" ht="51.75" customHeight="1" x14ac:dyDescent="0.25">
      <c r="A571" s="669"/>
      <c r="B571" s="571">
        <v>71958000</v>
      </c>
      <c r="C571" s="446" t="s">
        <v>12</v>
      </c>
      <c r="D571" s="372"/>
      <c r="E571" s="470"/>
      <c r="F571" s="471"/>
      <c r="G571" s="372"/>
      <c r="H571" s="372"/>
      <c r="I571" s="372"/>
      <c r="J571" s="570" t="s">
        <v>117</v>
      </c>
      <c r="K571" s="571">
        <v>20</v>
      </c>
      <c r="L571" s="385">
        <v>243342.07999999999</v>
      </c>
      <c r="M571" s="385"/>
      <c r="N571" s="385"/>
      <c r="O571" s="419">
        <f>L571*0.95</f>
        <v>231174.97599999997</v>
      </c>
      <c r="P571" s="419">
        <f>L571*0.05</f>
        <v>12167.103999999999</v>
      </c>
      <c r="Q571" s="385">
        <f t="shared" si="181"/>
        <v>243342.07999999996</v>
      </c>
    </row>
    <row r="572" spans="1:17" s="198" customFormat="1" ht="50.25" customHeight="1" x14ac:dyDescent="0.25">
      <c r="A572" s="669"/>
      <c r="B572" s="571">
        <v>71958000</v>
      </c>
      <c r="C572" s="446" t="s">
        <v>12</v>
      </c>
      <c r="D572" s="572"/>
      <c r="E572" s="591"/>
      <c r="F572" s="342"/>
      <c r="G572" s="621"/>
      <c r="H572" s="415"/>
      <c r="I572" s="342"/>
      <c r="J572" s="570" t="s">
        <v>305</v>
      </c>
      <c r="K572" s="363" t="s">
        <v>110</v>
      </c>
      <c r="L572" s="362">
        <v>20000</v>
      </c>
      <c r="M572" s="362">
        <f>L572</f>
        <v>20000</v>
      </c>
      <c r="N572" s="362"/>
      <c r="O572" s="411"/>
      <c r="P572" s="362"/>
      <c r="Q572" s="385">
        <f t="shared" si="181"/>
        <v>20000</v>
      </c>
    </row>
    <row r="573" spans="1:17" ht="21" customHeight="1" x14ac:dyDescent="0.25">
      <c r="A573" s="669">
        <v>18</v>
      </c>
      <c r="B573" s="571">
        <v>71958000</v>
      </c>
      <c r="C573" s="446" t="s">
        <v>12</v>
      </c>
      <c r="D573" s="446" t="s">
        <v>12</v>
      </c>
      <c r="E573" s="470" t="s">
        <v>291</v>
      </c>
      <c r="F573" s="471">
        <v>38</v>
      </c>
      <c r="G573" s="384" t="s">
        <v>106</v>
      </c>
      <c r="H573" s="384">
        <v>3095.6</v>
      </c>
      <c r="I573" s="384">
        <v>157</v>
      </c>
      <c r="J573" s="481" t="s">
        <v>107</v>
      </c>
      <c r="K573" s="372"/>
      <c r="L573" s="385">
        <f>SUM(L574:L575)</f>
        <v>235383.86</v>
      </c>
      <c r="M573" s="385">
        <f t="shared" ref="M573:P573" si="189">SUM(M574:M575)</f>
        <v>20000</v>
      </c>
      <c r="N573" s="385">
        <f t="shared" si="189"/>
        <v>0</v>
      </c>
      <c r="O573" s="385">
        <f t="shared" si="189"/>
        <v>204614.66699999999</v>
      </c>
      <c r="P573" s="385">
        <f t="shared" si="189"/>
        <v>10769.192999999999</v>
      </c>
      <c r="Q573" s="385">
        <f t="shared" si="181"/>
        <v>235383.86</v>
      </c>
    </row>
    <row r="574" spans="1:17" s="198" customFormat="1" ht="51.75" customHeight="1" x14ac:dyDescent="0.25">
      <c r="A574" s="669"/>
      <c r="B574" s="571">
        <v>71958000</v>
      </c>
      <c r="C574" s="446" t="s">
        <v>12</v>
      </c>
      <c r="D574" s="372"/>
      <c r="E574" s="470"/>
      <c r="F574" s="471"/>
      <c r="G574" s="372"/>
      <c r="H574" s="372"/>
      <c r="I574" s="372"/>
      <c r="J574" s="570" t="s">
        <v>117</v>
      </c>
      <c r="K574" s="571">
        <v>20</v>
      </c>
      <c r="L574" s="385">
        <v>215383.86</v>
      </c>
      <c r="M574" s="385"/>
      <c r="N574" s="385"/>
      <c r="O574" s="419">
        <f>L574*0.95</f>
        <v>204614.66699999999</v>
      </c>
      <c r="P574" s="419">
        <f>L574*0.05</f>
        <v>10769.192999999999</v>
      </c>
      <c r="Q574" s="385">
        <f t="shared" si="181"/>
        <v>215383.86</v>
      </c>
    </row>
    <row r="575" spans="1:17" ht="50.25" customHeight="1" x14ac:dyDescent="0.25">
      <c r="A575" s="669"/>
      <c r="B575" s="571">
        <v>71958000</v>
      </c>
      <c r="C575" s="446" t="s">
        <v>12</v>
      </c>
      <c r="D575" s="572"/>
      <c r="E575" s="591"/>
      <c r="F575" s="342"/>
      <c r="G575" s="621"/>
      <c r="H575" s="415"/>
      <c r="I575" s="342"/>
      <c r="J575" s="570" t="s">
        <v>305</v>
      </c>
      <c r="K575" s="363" t="s">
        <v>110</v>
      </c>
      <c r="L575" s="362">
        <v>20000</v>
      </c>
      <c r="M575" s="362">
        <f>L575</f>
        <v>20000</v>
      </c>
      <c r="N575" s="362"/>
      <c r="O575" s="411"/>
      <c r="P575" s="362"/>
      <c r="Q575" s="385">
        <f t="shared" si="181"/>
        <v>20000</v>
      </c>
    </row>
    <row r="576" spans="1:17" ht="37.5" customHeight="1" x14ac:dyDescent="0.25">
      <c r="A576" s="669">
        <v>19</v>
      </c>
      <c r="B576" s="571">
        <v>71958000</v>
      </c>
      <c r="C576" s="446" t="s">
        <v>12</v>
      </c>
      <c r="D576" s="446" t="s">
        <v>12</v>
      </c>
      <c r="E576" s="470" t="s">
        <v>291</v>
      </c>
      <c r="F576" s="472" t="s">
        <v>382</v>
      </c>
      <c r="G576" s="384" t="s">
        <v>106</v>
      </c>
      <c r="H576" s="384">
        <v>5757.4</v>
      </c>
      <c r="I576" s="384">
        <v>288</v>
      </c>
      <c r="J576" s="481" t="s">
        <v>107</v>
      </c>
      <c r="K576" s="372"/>
      <c r="L576" s="385">
        <f>SUM(L577:L578)</f>
        <v>312757.36</v>
      </c>
      <c r="M576" s="385">
        <f t="shared" ref="M576:P576" si="190">SUM(M577:M578)</f>
        <v>20000</v>
      </c>
      <c r="N576" s="385">
        <f t="shared" si="190"/>
        <v>0</v>
      </c>
      <c r="O576" s="385">
        <f t="shared" si="190"/>
        <v>278119.49199999997</v>
      </c>
      <c r="P576" s="385">
        <f t="shared" si="190"/>
        <v>14637.868</v>
      </c>
      <c r="Q576" s="385">
        <f t="shared" si="181"/>
        <v>312757.36</v>
      </c>
    </row>
    <row r="577" spans="1:17" ht="51.75" customHeight="1" x14ac:dyDescent="0.25">
      <c r="A577" s="669"/>
      <c r="B577" s="571">
        <v>71958000</v>
      </c>
      <c r="C577" s="446" t="s">
        <v>12</v>
      </c>
      <c r="D577" s="372"/>
      <c r="E577" s="470"/>
      <c r="F577" s="472"/>
      <c r="G577" s="372"/>
      <c r="H577" s="372"/>
      <c r="I577" s="372"/>
      <c r="J577" s="570" t="s">
        <v>117</v>
      </c>
      <c r="K577" s="571">
        <v>20</v>
      </c>
      <c r="L577" s="385">
        <v>292757.36</v>
      </c>
      <c r="M577" s="385"/>
      <c r="N577" s="385"/>
      <c r="O577" s="419">
        <f>L577*0.95</f>
        <v>278119.49199999997</v>
      </c>
      <c r="P577" s="419">
        <f>L577*0.05</f>
        <v>14637.868</v>
      </c>
      <c r="Q577" s="385">
        <f t="shared" si="181"/>
        <v>292757.36</v>
      </c>
    </row>
    <row r="578" spans="1:17" ht="50.25" customHeight="1" x14ac:dyDescent="0.25">
      <c r="A578" s="669"/>
      <c r="B578" s="571">
        <v>71958000</v>
      </c>
      <c r="C578" s="446" t="s">
        <v>12</v>
      </c>
      <c r="D578" s="372"/>
      <c r="E578" s="470"/>
      <c r="F578" s="472"/>
      <c r="G578" s="372"/>
      <c r="H578" s="372"/>
      <c r="I578" s="372"/>
      <c r="J578" s="570" t="s">
        <v>305</v>
      </c>
      <c r="K578" s="363" t="s">
        <v>110</v>
      </c>
      <c r="L578" s="385">
        <v>20000</v>
      </c>
      <c r="M578" s="385">
        <v>20000</v>
      </c>
      <c r="N578" s="385"/>
      <c r="O578" s="385"/>
      <c r="P578" s="385"/>
      <c r="Q578" s="385">
        <f t="shared" si="181"/>
        <v>20000</v>
      </c>
    </row>
    <row r="579" spans="1:17" ht="31.5" customHeight="1" x14ac:dyDescent="0.25">
      <c r="A579" s="669">
        <v>20</v>
      </c>
      <c r="B579" s="571">
        <v>71958000</v>
      </c>
      <c r="C579" s="446" t="s">
        <v>12</v>
      </c>
      <c r="D579" s="446" t="s">
        <v>12</v>
      </c>
      <c r="E579" s="470" t="s">
        <v>144</v>
      </c>
      <c r="F579" s="473">
        <v>4</v>
      </c>
      <c r="G579" s="384" t="s">
        <v>106</v>
      </c>
      <c r="H579" s="384">
        <v>2491.1</v>
      </c>
      <c r="I579" s="384">
        <v>87</v>
      </c>
      <c r="J579" s="481" t="s">
        <v>107</v>
      </c>
      <c r="K579" s="372"/>
      <c r="L579" s="385">
        <f>SUM(L580:L581)</f>
        <v>147367.19</v>
      </c>
      <c r="M579" s="385">
        <f t="shared" ref="M579:P579" si="191">SUM(M580:M581)</f>
        <v>20000</v>
      </c>
      <c r="N579" s="385">
        <f t="shared" si="191"/>
        <v>0</v>
      </c>
      <c r="O579" s="385">
        <f t="shared" si="191"/>
        <v>120998.8305</v>
      </c>
      <c r="P579" s="385">
        <f t="shared" si="191"/>
        <v>6368.3595000000005</v>
      </c>
      <c r="Q579" s="385">
        <f t="shared" si="181"/>
        <v>147367.18999999997</v>
      </c>
    </row>
    <row r="580" spans="1:17" ht="51.75" customHeight="1" x14ac:dyDescent="0.25">
      <c r="A580" s="669"/>
      <c r="B580" s="571">
        <v>71958000</v>
      </c>
      <c r="C580" s="446" t="s">
        <v>12</v>
      </c>
      <c r="D580" s="372"/>
      <c r="E580" s="470"/>
      <c r="F580" s="472"/>
      <c r="G580" s="372"/>
      <c r="H580" s="372"/>
      <c r="I580" s="372"/>
      <c r="J580" s="570" t="s">
        <v>117</v>
      </c>
      <c r="K580" s="571">
        <v>20</v>
      </c>
      <c r="L580" s="385">
        <v>127367.19</v>
      </c>
      <c r="M580" s="385"/>
      <c r="N580" s="385"/>
      <c r="O580" s="419">
        <f>L580*0.95</f>
        <v>120998.8305</v>
      </c>
      <c r="P580" s="419">
        <f>L580*0.05</f>
        <v>6368.3595000000005</v>
      </c>
      <c r="Q580" s="385">
        <f t="shared" si="181"/>
        <v>127367.19</v>
      </c>
    </row>
    <row r="581" spans="1:17" ht="50.25" customHeight="1" x14ac:dyDescent="0.25">
      <c r="A581" s="669"/>
      <c r="B581" s="571">
        <v>71958000</v>
      </c>
      <c r="C581" s="446" t="s">
        <v>12</v>
      </c>
      <c r="D581" s="372"/>
      <c r="E581" s="470"/>
      <c r="F581" s="472"/>
      <c r="G581" s="372"/>
      <c r="H581" s="372"/>
      <c r="I581" s="372"/>
      <c r="J581" s="570" t="s">
        <v>305</v>
      </c>
      <c r="K581" s="363" t="s">
        <v>110</v>
      </c>
      <c r="L581" s="385">
        <v>20000</v>
      </c>
      <c r="M581" s="385">
        <f>L581</f>
        <v>20000</v>
      </c>
      <c r="N581" s="385"/>
      <c r="O581" s="385"/>
      <c r="P581" s="385"/>
      <c r="Q581" s="385">
        <f t="shared" si="181"/>
        <v>20000</v>
      </c>
    </row>
    <row r="582" spans="1:17" ht="31.5" customHeight="1" x14ac:dyDescent="0.25">
      <c r="A582" s="669">
        <v>21</v>
      </c>
      <c r="B582" s="571">
        <v>71958000</v>
      </c>
      <c r="C582" s="446" t="s">
        <v>12</v>
      </c>
      <c r="D582" s="446" t="s">
        <v>12</v>
      </c>
      <c r="E582" s="470" t="s">
        <v>144</v>
      </c>
      <c r="F582" s="473">
        <v>6</v>
      </c>
      <c r="G582" s="384" t="s">
        <v>106</v>
      </c>
      <c r="H582" s="384">
        <v>2466.8000000000002</v>
      </c>
      <c r="I582" s="384">
        <v>106</v>
      </c>
      <c r="J582" s="481" t="s">
        <v>107</v>
      </c>
      <c r="K582" s="372"/>
      <c r="L582" s="385">
        <f>SUM(L583:L584)</f>
        <v>147368.01</v>
      </c>
      <c r="M582" s="385">
        <f t="shared" ref="M582:P582" si="192">SUM(M583:M584)</f>
        <v>20000</v>
      </c>
      <c r="N582" s="385">
        <f t="shared" si="192"/>
        <v>0</v>
      </c>
      <c r="O582" s="385">
        <f t="shared" si="192"/>
        <v>120999.60949999999</v>
      </c>
      <c r="P582" s="385">
        <f t="shared" si="192"/>
        <v>6368.4004999999997</v>
      </c>
      <c r="Q582" s="385">
        <f t="shared" si="181"/>
        <v>147368.00999999998</v>
      </c>
    </row>
    <row r="583" spans="1:17" ht="51.75" customHeight="1" x14ac:dyDescent="0.25">
      <c r="A583" s="669"/>
      <c r="B583" s="571">
        <v>71958000</v>
      </c>
      <c r="C583" s="446" t="s">
        <v>12</v>
      </c>
      <c r="D583" s="372"/>
      <c r="E583" s="470"/>
      <c r="F583" s="472"/>
      <c r="G583" s="372"/>
      <c r="H583" s="372"/>
      <c r="I583" s="372"/>
      <c r="J583" s="570" t="s">
        <v>117</v>
      </c>
      <c r="K583" s="571">
        <v>20</v>
      </c>
      <c r="L583" s="385">
        <v>127368.01</v>
      </c>
      <c r="M583" s="385"/>
      <c r="N583" s="385"/>
      <c r="O583" s="419">
        <f>L583*0.95</f>
        <v>120999.60949999999</v>
      </c>
      <c r="P583" s="419">
        <f>L583*0.05</f>
        <v>6368.4004999999997</v>
      </c>
      <c r="Q583" s="385">
        <f t="shared" si="181"/>
        <v>127368.01</v>
      </c>
    </row>
    <row r="584" spans="1:17" ht="50.25" customHeight="1" x14ac:dyDescent="0.25">
      <c r="A584" s="669"/>
      <c r="B584" s="571">
        <v>71958000</v>
      </c>
      <c r="C584" s="446" t="s">
        <v>12</v>
      </c>
      <c r="D584" s="372"/>
      <c r="E584" s="470"/>
      <c r="F584" s="472"/>
      <c r="G584" s="372"/>
      <c r="H584" s="372"/>
      <c r="I584" s="372"/>
      <c r="J584" s="570" t="s">
        <v>305</v>
      </c>
      <c r="K584" s="363" t="s">
        <v>110</v>
      </c>
      <c r="L584" s="385">
        <v>20000</v>
      </c>
      <c r="M584" s="385">
        <f>L584</f>
        <v>20000</v>
      </c>
      <c r="N584" s="385"/>
      <c r="O584" s="385"/>
      <c r="P584" s="385"/>
      <c r="Q584" s="385">
        <f t="shared" si="181"/>
        <v>20000</v>
      </c>
    </row>
    <row r="585" spans="1:17" ht="18" customHeight="1" x14ac:dyDescent="0.25">
      <c r="A585" s="669">
        <v>22</v>
      </c>
      <c r="B585" s="571">
        <v>71958000</v>
      </c>
      <c r="C585" s="446" t="s">
        <v>12</v>
      </c>
      <c r="D585" s="446" t="s">
        <v>12</v>
      </c>
      <c r="E585" s="470" t="s">
        <v>145</v>
      </c>
      <c r="F585" s="471">
        <v>34</v>
      </c>
      <c r="G585" s="384" t="s">
        <v>106</v>
      </c>
      <c r="H585" s="384">
        <v>3277.7</v>
      </c>
      <c r="I585" s="384">
        <v>168</v>
      </c>
      <c r="J585" s="481" t="s">
        <v>107</v>
      </c>
      <c r="K585" s="372"/>
      <c r="L585" s="385">
        <f>SUM(L586:L587)</f>
        <v>238437.43</v>
      </c>
      <c r="M585" s="385">
        <f t="shared" ref="M585:P585" si="193">SUM(M586:M587)</f>
        <v>20000</v>
      </c>
      <c r="N585" s="385">
        <f t="shared" si="193"/>
        <v>0</v>
      </c>
      <c r="O585" s="385">
        <f t="shared" si="193"/>
        <v>207515.55849999998</v>
      </c>
      <c r="P585" s="385">
        <f t="shared" si="193"/>
        <v>10921.871500000001</v>
      </c>
      <c r="Q585" s="385">
        <f t="shared" si="181"/>
        <v>238437.43</v>
      </c>
    </row>
    <row r="586" spans="1:17" ht="51.75" customHeight="1" x14ac:dyDescent="0.25">
      <c r="A586" s="669"/>
      <c r="B586" s="571">
        <v>71958000</v>
      </c>
      <c r="C586" s="446" t="s">
        <v>12</v>
      </c>
      <c r="D586" s="372"/>
      <c r="E586" s="470"/>
      <c r="F586" s="472"/>
      <c r="G586" s="372"/>
      <c r="H586" s="372"/>
      <c r="I586" s="372"/>
      <c r="J586" s="570" t="s">
        <v>117</v>
      </c>
      <c r="K586" s="571">
        <v>20</v>
      </c>
      <c r="L586" s="385">
        <v>218437.43</v>
      </c>
      <c r="M586" s="385"/>
      <c r="N586" s="385"/>
      <c r="O586" s="419">
        <f>L586*0.95</f>
        <v>207515.55849999998</v>
      </c>
      <c r="P586" s="419">
        <f>L586*0.05</f>
        <v>10921.871500000001</v>
      </c>
      <c r="Q586" s="385">
        <f t="shared" si="181"/>
        <v>218437.43</v>
      </c>
    </row>
    <row r="587" spans="1:17" ht="50.25" customHeight="1" x14ac:dyDescent="0.25">
      <c r="A587" s="669"/>
      <c r="B587" s="571">
        <v>71958000</v>
      </c>
      <c r="C587" s="446" t="s">
        <v>12</v>
      </c>
      <c r="D587" s="372"/>
      <c r="E587" s="470"/>
      <c r="F587" s="472"/>
      <c r="G587" s="372"/>
      <c r="H587" s="372"/>
      <c r="I587" s="372"/>
      <c r="J587" s="570" t="s">
        <v>305</v>
      </c>
      <c r="K587" s="363" t="s">
        <v>110</v>
      </c>
      <c r="L587" s="385">
        <v>20000</v>
      </c>
      <c r="M587" s="385">
        <f>L587</f>
        <v>20000</v>
      </c>
      <c r="N587" s="385"/>
      <c r="O587" s="385"/>
      <c r="P587" s="385"/>
      <c r="Q587" s="385">
        <f t="shared" si="181"/>
        <v>20000</v>
      </c>
    </row>
    <row r="588" spans="1:17" ht="31.5" customHeight="1" x14ac:dyDescent="0.25">
      <c r="A588" s="669">
        <v>23</v>
      </c>
      <c r="B588" s="571">
        <v>71958000</v>
      </c>
      <c r="C588" s="446" t="s">
        <v>12</v>
      </c>
      <c r="D588" s="446" t="s">
        <v>12</v>
      </c>
      <c r="E588" s="470" t="s">
        <v>145</v>
      </c>
      <c r="F588" s="471" t="s">
        <v>383</v>
      </c>
      <c r="G588" s="384" t="s">
        <v>106</v>
      </c>
      <c r="H588" s="384">
        <v>1657.8</v>
      </c>
      <c r="I588" s="384">
        <v>69</v>
      </c>
      <c r="J588" s="481" t="s">
        <v>107</v>
      </c>
      <c r="K588" s="372"/>
      <c r="L588" s="385">
        <f>SUM(L589:L590)</f>
        <v>189769.12</v>
      </c>
      <c r="M588" s="385">
        <f t="shared" ref="M588:P588" si="194">SUM(M589:M590)</f>
        <v>20000</v>
      </c>
      <c r="N588" s="385">
        <f t="shared" si="194"/>
        <v>0</v>
      </c>
      <c r="O588" s="385">
        <f t="shared" si="194"/>
        <v>161280.66399999999</v>
      </c>
      <c r="P588" s="385">
        <f t="shared" si="194"/>
        <v>8488.4560000000001</v>
      </c>
      <c r="Q588" s="385">
        <f t="shared" si="181"/>
        <v>189769.12</v>
      </c>
    </row>
    <row r="589" spans="1:17" ht="51.75" customHeight="1" x14ac:dyDescent="0.25">
      <c r="A589" s="669"/>
      <c r="B589" s="571">
        <v>71958000</v>
      </c>
      <c r="C589" s="446" t="s">
        <v>12</v>
      </c>
      <c r="D589" s="372"/>
      <c r="E589" s="470"/>
      <c r="F589" s="472"/>
      <c r="G589" s="372"/>
      <c r="H589" s="372"/>
      <c r="I589" s="372"/>
      <c r="J589" s="570" t="s">
        <v>117</v>
      </c>
      <c r="K589" s="571">
        <v>20</v>
      </c>
      <c r="L589" s="385">
        <v>169769.12</v>
      </c>
      <c r="M589" s="385"/>
      <c r="N589" s="385"/>
      <c r="O589" s="419">
        <f>L589*0.95</f>
        <v>161280.66399999999</v>
      </c>
      <c r="P589" s="419">
        <f>L589*0.05</f>
        <v>8488.4560000000001</v>
      </c>
      <c r="Q589" s="385">
        <f t="shared" si="181"/>
        <v>169769.12</v>
      </c>
    </row>
    <row r="590" spans="1:17" ht="50.25" customHeight="1" x14ac:dyDescent="0.25">
      <c r="A590" s="669"/>
      <c r="B590" s="571">
        <v>71958000</v>
      </c>
      <c r="C590" s="446" t="s">
        <v>12</v>
      </c>
      <c r="D590" s="372"/>
      <c r="E590" s="470"/>
      <c r="F590" s="472"/>
      <c r="G590" s="372"/>
      <c r="H590" s="372"/>
      <c r="I590" s="372"/>
      <c r="J590" s="570" t="s">
        <v>305</v>
      </c>
      <c r="K590" s="363" t="s">
        <v>110</v>
      </c>
      <c r="L590" s="385">
        <v>20000</v>
      </c>
      <c r="M590" s="385">
        <f>L590</f>
        <v>20000</v>
      </c>
      <c r="N590" s="385"/>
      <c r="O590" s="385"/>
      <c r="P590" s="385"/>
      <c r="Q590" s="385">
        <f t="shared" si="181"/>
        <v>20000</v>
      </c>
    </row>
    <row r="591" spans="1:17" ht="18" customHeight="1" x14ac:dyDescent="0.25">
      <c r="A591" s="669">
        <v>24</v>
      </c>
      <c r="B591" s="571">
        <v>71958000</v>
      </c>
      <c r="C591" s="446" t="s">
        <v>12</v>
      </c>
      <c r="D591" s="446" t="s">
        <v>12</v>
      </c>
      <c r="E591" s="470" t="s">
        <v>145</v>
      </c>
      <c r="F591" s="471" t="s">
        <v>384</v>
      </c>
      <c r="G591" s="384" t="s">
        <v>106</v>
      </c>
      <c r="H591" s="384">
        <v>1647.8</v>
      </c>
      <c r="I591" s="384">
        <v>73</v>
      </c>
      <c r="J591" s="481" t="s">
        <v>107</v>
      </c>
      <c r="K591" s="372"/>
      <c r="L591" s="385">
        <f>SUM(L592:L593)</f>
        <v>189769.12</v>
      </c>
      <c r="M591" s="385">
        <f t="shared" ref="M591:P591" si="195">SUM(M592:M593)</f>
        <v>20000</v>
      </c>
      <c r="N591" s="385">
        <f t="shared" si="195"/>
        <v>0</v>
      </c>
      <c r="O591" s="385">
        <f t="shared" si="195"/>
        <v>161280.66399999999</v>
      </c>
      <c r="P591" s="385">
        <f t="shared" si="195"/>
        <v>8488.4560000000001</v>
      </c>
      <c r="Q591" s="385">
        <f t="shared" si="181"/>
        <v>189769.12</v>
      </c>
    </row>
    <row r="592" spans="1:17" ht="51.75" customHeight="1" x14ac:dyDescent="0.25">
      <c r="A592" s="669"/>
      <c r="B592" s="571">
        <v>71958000</v>
      </c>
      <c r="C592" s="446" t="s">
        <v>12</v>
      </c>
      <c r="D592" s="372"/>
      <c r="E592" s="470"/>
      <c r="F592" s="472"/>
      <c r="G592" s="372"/>
      <c r="H592" s="372"/>
      <c r="I592" s="372"/>
      <c r="J592" s="570" t="s">
        <v>117</v>
      </c>
      <c r="K592" s="571">
        <v>20</v>
      </c>
      <c r="L592" s="385">
        <v>169769.12</v>
      </c>
      <c r="M592" s="385"/>
      <c r="N592" s="385"/>
      <c r="O592" s="419">
        <f>L592*0.95</f>
        <v>161280.66399999999</v>
      </c>
      <c r="P592" s="419">
        <f>L592*0.05</f>
        <v>8488.4560000000001</v>
      </c>
      <c r="Q592" s="385">
        <f t="shared" si="181"/>
        <v>169769.12</v>
      </c>
    </row>
    <row r="593" spans="1:17" s="242" customFormat="1" ht="50.25" customHeight="1" x14ac:dyDescent="0.25">
      <c r="A593" s="669"/>
      <c r="B593" s="571">
        <v>71958000</v>
      </c>
      <c r="C593" s="446" t="s">
        <v>12</v>
      </c>
      <c r="D593" s="372"/>
      <c r="E593" s="470"/>
      <c r="F593" s="472"/>
      <c r="G593" s="372"/>
      <c r="H593" s="372"/>
      <c r="I593" s="372"/>
      <c r="J593" s="570" t="s">
        <v>305</v>
      </c>
      <c r="K593" s="363" t="s">
        <v>110</v>
      </c>
      <c r="L593" s="385">
        <v>20000</v>
      </c>
      <c r="M593" s="385">
        <f>L593</f>
        <v>20000</v>
      </c>
      <c r="N593" s="385"/>
      <c r="O593" s="385"/>
      <c r="P593" s="385"/>
      <c r="Q593" s="385">
        <f t="shared" si="181"/>
        <v>20000</v>
      </c>
    </row>
    <row r="594" spans="1:17" s="253" customFormat="1" ht="18.75" customHeight="1" x14ac:dyDescent="0.25">
      <c r="A594" s="669">
        <v>25</v>
      </c>
      <c r="B594" s="571">
        <v>71958000</v>
      </c>
      <c r="C594" s="446" t="s">
        <v>12</v>
      </c>
      <c r="D594" s="446" t="s">
        <v>12</v>
      </c>
      <c r="E594" s="470" t="s">
        <v>146</v>
      </c>
      <c r="F594" s="471">
        <v>28</v>
      </c>
      <c r="G594" s="384" t="s">
        <v>106</v>
      </c>
      <c r="H594" s="384">
        <v>4913.3999999999996</v>
      </c>
      <c r="I594" s="384">
        <v>241</v>
      </c>
      <c r="J594" s="481" t="s">
        <v>107</v>
      </c>
      <c r="K594" s="372"/>
      <c r="L594" s="385">
        <f>SUM(L595:L596)</f>
        <v>288394.48</v>
      </c>
      <c r="M594" s="385">
        <f t="shared" ref="M594:P594" si="196">SUM(M595:M596)</f>
        <v>20000</v>
      </c>
      <c r="N594" s="385">
        <f t="shared" si="196"/>
        <v>0</v>
      </c>
      <c r="O594" s="385">
        <f t="shared" si="196"/>
        <v>254974.75599999996</v>
      </c>
      <c r="P594" s="385">
        <f t="shared" si="196"/>
        <v>13419.724</v>
      </c>
      <c r="Q594" s="385">
        <f t="shared" si="181"/>
        <v>288394.47999999992</v>
      </c>
    </row>
    <row r="595" spans="1:17" s="253" customFormat="1" ht="51.75" customHeight="1" x14ac:dyDescent="0.25">
      <c r="A595" s="669"/>
      <c r="B595" s="571">
        <v>71958000</v>
      </c>
      <c r="C595" s="446" t="s">
        <v>12</v>
      </c>
      <c r="D595" s="372"/>
      <c r="E595" s="470"/>
      <c r="F595" s="472"/>
      <c r="G595" s="372"/>
      <c r="H595" s="372"/>
      <c r="I595" s="372"/>
      <c r="J595" s="570" t="s">
        <v>117</v>
      </c>
      <c r="K595" s="571">
        <v>20</v>
      </c>
      <c r="L595" s="385">
        <v>268394.48</v>
      </c>
      <c r="M595" s="385"/>
      <c r="N595" s="385"/>
      <c r="O595" s="419">
        <f>L595*0.95</f>
        <v>254974.75599999996</v>
      </c>
      <c r="P595" s="419">
        <f>L595*0.05</f>
        <v>13419.724</v>
      </c>
      <c r="Q595" s="385">
        <f t="shared" si="181"/>
        <v>268394.48</v>
      </c>
    </row>
    <row r="596" spans="1:17" s="198" customFormat="1" ht="50.25" customHeight="1" x14ac:dyDescent="0.25">
      <c r="A596" s="669"/>
      <c r="B596" s="571">
        <v>71958000</v>
      </c>
      <c r="C596" s="446" t="s">
        <v>12</v>
      </c>
      <c r="D596" s="372"/>
      <c r="E596" s="470"/>
      <c r="F596" s="472"/>
      <c r="G596" s="372"/>
      <c r="H596" s="372"/>
      <c r="I596" s="372"/>
      <c r="J596" s="570" t="s">
        <v>305</v>
      </c>
      <c r="K596" s="363" t="s">
        <v>110</v>
      </c>
      <c r="L596" s="385">
        <v>20000</v>
      </c>
      <c r="M596" s="385">
        <f>L596</f>
        <v>20000</v>
      </c>
      <c r="N596" s="385"/>
      <c r="O596" s="385"/>
      <c r="P596" s="385"/>
      <c r="Q596" s="385">
        <f t="shared" si="181"/>
        <v>20000</v>
      </c>
    </row>
    <row r="597" spans="1:17" s="198" customFormat="1" ht="15.75" customHeight="1" x14ac:dyDescent="0.25">
      <c r="A597" s="669">
        <v>26</v>
      </c>
      <c r="B597" s="571">
        <v>71958000</v>
      </c>
      <c r="C597" s="446" t="s">
        <v>12</v>
      </c>
      <c r="D597" s="446" t="s">
        <v>12</v>
      </c>
      <c r="E597" s="470" t="s">
        <v>146</v>
      </c>
      <c r="F597" s="471">
        <v>34</v>
      </c>
      <c r="G597" s="384" t="s">
        <v>106</v>
      </c>
      <c r="H597" s="384">
        <v>3280.9</v>
      </c>
      <c r="I597" s="384">
        <v>184</v>
      </c>
      <c r="J597" s="481" t="s">
        <v>107</v>
      </c>
      <c r="K597" s="372"/>
      <c r="L597" s="385">
        <f>SUM(L598:L599)</f>
        <v>230458.75</v>
      </c>
      <c r="M597" s="385">
        <f t="shared" ref="M597:P597" si="197">SUM(M598:M599)</f>
        <v>20000</v>
      </c>
      <c r="N597" s="385">
        <f t="shared" si="197"/>
        <v>0</v>
      </c>
      <c r="O597" s="385">
        <f t="shared" si="197"/>
        <v>199935.8125</v>
      </c>
      <c r="P597" s="385">
        <f t="shared" si="197"/>
        <v>10522.9375</v>
      </c>
      <c r="Q597" s="385">
        <f t="shared" si="181"/>
        <v>230458.75</v>
      </c>
    </row>
    <row r="598" spans="1:17" s="198" customFormat="1" ht="51.75" customHeight="1" x14ac:dyDescent="0.25">
      <c r="A598" s="669"/>
      <c r="B598" s="571">
        <v>71958000</v>
      </c>
      <c r="C598" s="446" t="s">
        <v>12</v>
      </c>
      <c r="D598" s="372"/>
      <c r="E598" s="470"/>
      <c r="F598" s="472"/>
      <c r="G598" s="372"/>
      <c r="H598" s="372"/>
      <c r="I598" s="372"/>
      <c r="J598" s="570" t="s">
        <v>117</v>
      </c>
      <c r="K598" s="571">
        <v>20</v>
      </c>
      <c r="L598" s="385">
        <v>210458.75</v>
      </c>
      <c r="M598" s="385"/>
      <c r="N598" s="385"/>
      <c r="O598" s="419">
        <f>L598*0.95</f>
        <v>199935.8125</v>
      </c>
      <c r="P598" s="419">
        <f>L598*0.05</f>
        <v>10522.9375</v>
      </c>
      <c r="Q598" s="385">
        <f t="shared" si="181"/>
        <v>210458.75</v>
      </c>
    </row>
    <row r="599" spans="1:17" s="198" customFormat="1" ht="50.25" customHeight="1" x14ac:dyDescent="0.25">
      <c r="A599" s="669"/>
      <c r="B599" s="571">
        <v>71958000</v>
      </c>
      <c r="C599" s="446" t="s">
        <v>12</v>
      </c>
      <c r="D599" s="372"/>
      <c r="E599" s="470"/>
      <c r="F599" s="472"/>
      <c r="G599" s="372"/>
      <c r="H599" s="372"/>
      <c r="I599" s="372"/>
      <c r="J599" s="570" t="s">
        <v>305</v>
      </c>
      <c r="K599" s="363" t="s">
        <v>110</v>
      </c>
      <c r="L599" s="385">
        <v>20000</v>
      </c>
      <c r="M599" s="385">
        <f>L599</f>
        <v>20000</v>
      </c>
      <c r="N599" s="385"/>
      <c r="O599" s="385"/>
      <c r="P599" s="385"/>
      <c r="Q599" s="385">
        <f t="shared" si="181"/>
        <v>20000</v>
      </c>
    </row>
    <row r="600" spans="1:17" s="198" customFormat="1" ht="15.75" customHeight="1" x14ac:dyDescent="0.25">
      <c r="A600" s="669">
        <v>27</v>
      </c>
      <c r="B600" s="571">
        <v>71958000</v>
      </c>
      <c r="C600" s="446" t="s">
        <v>12</v>
      </c>
      <c r="D600" s="446" t="s">
        <v>12</v>
      </c>
      <c r="E600" s="470" t="s">
        <v>146</v>
      </c>
      <c r="F600" s="471">
        <v>50</v>
      </c>
      <c r="G600" s="384" t="s">
        <v>106</v>
      </c>
      <c r="H600" s="384">
        <v>4922.8999999999996</v>
      </c>
      <c r="I600" s="384">
        <v>262</v>
      </c>
      <c r="J600" s="481" t="s">
        <v>107</v>
      </c>
      <c r="K600" s="372"/>
      <c r="L600" s="385">
        <f t="shared" ref="L600:P600" si="198">SUM(L601:L602)</f>
        <v>661621.9</v>
      </c>
      <c r="M600" s="385">
        <f t="shared" si="198"/>
        <v>20000</v>
      </c>
      <c r="N600" s="385">
        <f t="shared" si="198"/>
        <v>0</v>
      </c>
      <c r="O600" s="385">
        <f t="shared" si="198"/>
        <v>609540.80500000005</v>
      </c>
      <c r="P600" s="385">
        <f t="shared" si="198"/>
        <v>32081.095000000001</v>
      </c>
      <c r="Q600" s="385">
        <f t="shared" si="181"/>
        <v>661621.9</v>
      </c>
    </row>
    <row r="601" spans="1:17" s="198" customFormat="1" ht="51.75" customHeight="1" x14ac:dyDescent="0.25">
      <c r="A601" s="669"/>
      <c r="B601" s="571">
        <v>71958000</v>
      </c>
      <c r="C601" s="446" t="s">
        <v>12</v>
      </c>
      <c r="D601" s="372"/>
      <c r="E601" s="470"/>
      <c r="F601" s="471"/>
      <c r="G601" s="372"/>
      <c r="H601" s="372"/>
      <c r="I601" s="372"/>
      <c r="J601" s="570" t="s">
        <v>117</v>
      </c>
      <c r="K601" s="571">
        <v>20</v>
      </c>
      <c r="L601" s="385">
        <v>641621.9</v>
      </c>
      <c r="M601" s="385"/>
      <c r="N601" s="385"/>
      <c r="O601" s="419">
        <f>L601*0.95</f>
        <v>609540.80500000005</v>
      </c>
      <c r="P601" s="419">
        <f>L601*0.05</f>
        <v>32081.095000000001</v>
      </c>
      <c r="Q601" s="385">
        <f t="shared" si="181"/>
        <v>641621.9</v>
      </c>
    </row>
    <row r="602" spans="1:17" s="198" customFormat="1" ht="50.25" customHeight="1" x14ac:dyDescent="0.25">
      <c r="A602" s="669"/>
      <c r="B602" s="571">
        <v>71958000</v>
      </c>
      <c r="C602" s="446" t="s">
        <v>12</v>
      </c>
      <c r="D602" s="372"/>
      <c r="E602" s="470"/>
      <c r="F602" s="471"/>
      <c r="G602" s="372"/>
      <c r="H602" s="372"/>
      <c r="I602" s="372"/>
      <c r="J602" s="570" t="s">
        <v>305</v>
      </c>
      <c r="K602" s="363" t="s">
        <v>110</v>
      </c>
      <c r="L602" s="385">
        <v>20000</v>
      </c>
      <c r="M602" s="385">
        <f t="shared" ref="M602" si="199">L602</f>
        <v>20000</v>
      </c>
      <c r="N602" s="385"/>
      <c r="O602" s="385"/>
      <c r="P602" s="385"/>
      <c r="Q602" s="385">
        <f t="shared" ref="Q602:Q665" si="200">M602+N602+O602+P602</f>
        <v>20000</v>
      </c>
    </row>
    <row r="603" spans="1:17" s="198" customFormat="1" ht="15.75" customHeight="1" x14ac:dyDescent="0.25">
      <c r="A603" s="669">
        <v>28</v>
      </c>
      <c r="B603" s="571">
        <v>71958000</v>
      </c>
      <c r="C603" s="446" t="s">
        <v>12</v>
      </c>
      <c r="D603" s="446" t="s">
        <v>12</v>
      </c>
      <c r="E603" s="470" t="s">
        <v>146</v>
      </c>
      <c r="F603" s="471">
        <v>52</v>
      </c>
      <c r="G603" s="384" t="s">
        <v>106</v>
      </c>
      <c r="H603" s="384">
        <v>4932</v>
      </c>
      <c r="I603" s="384">
        <v>239</v>
      </c>
      <c r="J603" s="481" t="s">
        <v>107</v>
      </c>
      <c r="K603" s="372"/>
      <c r="L603" s="385">
        <f t="shared" ref="L603:P603" si="201">SUM(L604:L605)</f>
        <v>441871.74</v>
      </c>
      <c r="M603" s="385">
        <f t="shared" si="201"/>
        <v>20000</v>
      </c>
      <c r="N603" s="385">
        <f t="shared" si="201"/>
        <v>0</v>
      </c>
      <c r="O603" s="385">
        <f t="shared" si="201"/>
        <v>400778.15299999999</v>
      </c>
      <c r="P603" s="385">
        <f t="shared" si="201"/>
        <v>21093.587</v>
      </c>
      <c r="Q603" s="385">
        <f t="shared" si="200"/>
        <v>441871.74</v>
      </c>
    </row>
    <row r="604" spans="1:17" s="198" customFormat="1" ht="51.75" customHeight="1" x14ac:dyDescent="0.25">
      <c r="A604" s="669"/>
      <c r="B604" s="571">
        <v>71958000</v>
      </c>
      <c r="C604" s="446" t="s">
        <v>12</v>
      </c>
      <c r="D604" s="372"/>
      <c r="E604" s="470"/>
      <c r="F604" s="471"/>
      <c r="G604" s="372"/>
      <c r="H604" s="372"/>
      <c r="I604" s="372"/>
      <c r="J604" s="570" t="s">
        <v>117</v>
      </c>
      <c r="K604" s="571">
        <v>20</v>
      </c>
      <c r="L604" s="385">
        <v>421871.74</v>
      </c>
      <c r="M604" s="385"/>
      <c r="N604" s="385"/>
      <c r="O604" s="419">
        <f>L604*0.95</f>
        <v>400778.15299999999</v>
      </c>
      <c r="P604" s="419">
        <f>L604*0.05</f>
        <v>21093.587</v>
      </c>
      <c r="Q604" s="385">
        <f t="shared" si="200"/>
        <v>421871.74</v>
      </c>
    </row>
    <row r="605" spans="1:17" s="198" customFormat="1" ht="50.25" customHeight="1" x14ac:dyDescent="0.25">
      <c r="A605" s="669"/>
      <c r="B605" s="571">
        <v>71958000</v>
      </c>
      <c r="C605" s="446" t="s">
        <v>12</v>
      </c>
      <c r="D605" s="446"/>
      <c r="E605" s="446"/>
      <c r="F605" s="571"/>
      <c r="G605" s="571"/>
      <c r="H605" s="620"/>
      <c r="I605" s="571"/>
      <c r="J605" s="570" t="s">
        <v>305</v>
      </c>
      <c r="K605" s="363" t="s">
        <v>110</v>
      </c>
      <c r="L605" s="385">
        <v>20000</v>
      </c>
      <c r="M605" s="385">
        <f t="shared" ref="M605" si="202">L605</f>
        <v>20000</v>
      </c>
      <c r="N605" s="385"/>
      <c r="O605" s="385"/>
      <c r="P605" s="385"/>
      <c r="Q605" s="385">
        <f t="shared" si="200"/>
        <v>20000</v>
      </c>
    </row>
    <row r="606" spans="1:17" s="198" customFormat="1" ht="15.75" customHeight="1" x14ac:dyDescent="0.25">
      <c r="A606" s="669">
        <v>29</v>
      </c>
      <c r="B606" s="571">
        <v>71958000</v>
      </c>
      <c r="C606" s="446" t="s">
        <v>12</v>
      </c>
      <c r="D606" s="446" t="s">
        <v>12</v>
      </c>
      <c r="E606" s="470" t="s">
        <v>146</v>
      </c>
      <c r="F606" s="472" t="s">
        <v>292</v>
      </c>
      <c r="G606" s="384" t="s">
        <v>106</v>
      </c>
      <c r="H606" s="384">
        <v>4901.12</v>
      </c>
      <c r="I606" s="384">
        <v>265</v>
      </c>
      <c r="J606" s="481" t="s">
        <v>107</v>
      </c>
      <c r="K606" s="372"/>
      <c r="L606" s="385">
        <f>SUM(L607:L608)</f>
        <v>745636.85</v>
      </c>
      <c r="M606" s="385">
        <f t="shared" ref="M606:P606" si="203">SUM(M607:M608)</f>
        <v>20000</v>
      </c>
      <c r="N606" s="385">
        <f t="shared" si="203"/>
        <v>0</v>
      </c>
      <c r="O606" s="385">
        <f t="shared" si="203"/>
        <v>689355.00749999995</v>
      </c>
      <c r="P606" s="385">
        <f t="shared" si="203"/>
        <v>36281.842499999999</v>
      </c>
      <c r="Q606" s="385">
        <f t="shared" si="200"/>
        <v>745636.85</v>
      </c>
    </row>
    <row r="607" spans="1:17" s="198" customFormat="1" ht="51.75" customHeight="1" x14ac:dyDescent="0.25">
      <c r="A607" s="669"/>
      <c r="B607" s="571">
        <v>71958000</v>
      </c>
      <c r="C607" s="446" t="s">
        <v>12</v>
      </c>
      <c r="D607" s="372"/>
      <c r="E607" s="470"/>
      <c r="F607" s="472"/>
      <c r="G607" s="372"/>
      <c r="H607" s="372"/>
      <c r="I607" s="372"/>
      <c r="J607" s="570" t="s">
        <v>117</v>
      </c>
      <c r="K607" s="571">
        <v>20</v>
      </c>
      <c r="L607" s="385">
        <v>725636.85</v>
      </c>
      <c r="M607" s="385"/>
      <c r="N607" s="385"/>
      <c r="O607" s="419">
        <f>L607*0.95</f>
        <v>689355.00749999995</v>
      </c>
      <c r="P607" s="419">
        <f>L607*0.05</f>
        <v>36281.842499999999</v>
      </c>
      <c r="Q607" s="385">
        <f t="shared" si="200"/>
        <v>725636.85</v>
      </c>
    </row>
    <row r="608" spans="1:17" s="198" customFormat="1" ht="50.25" customHeight="1" x14ac:dyDescent="0.25">
      <c r="A608" s="669"/>
      <c r="B608" s="571">
        <v>71958000</v>
      </c>
      <c r="C608" s="446" t="s">
        <v>12</v>
      </c>
      <c r="D608" s="572"/>
      <c r="E608" s="591"/>
      <c r="F608" s="342"/>
      <c r="G608" s="621"/>
      <c r="H608" s="415"/>
      <c r="I608" s="342"/>
      <c r="J608" s="570" t="s">
        <v>305</v>
      </c>
      <c r="K608" s="363" t="s">
        <v>110</v>
      </c>
      <c r="L608" s="362">
        <v>20000</v>
      </c>
      <c r="M608" s="362">
        <f>L608</f>
        <v>20000</v>
      </c>
      <c r="N608" s="362"/>
      <c r="O608" s="411"/>
      <c r="P608" s="362"/>
      <c r="Q608" s="385">
        <f t="shared" si="200"/>
        <v>20000</v>
      </c>
    </row>
    <row r="609" spans="1:17" s="198" customFormat="1" ht="15.75" customHeight="1" x14ac:dyDescent="0.25">
      <c r="A609" s="669">
        <v>30</v>
      </c>
      <c r="B609" s="571">
        <v>71958000</v>
      </c>
      <c r="C609" s="446" t="s">
        <v>12</v>
      </c>
      <c r="D609" s="446" t="s">
        <v>12</v>
      </c>
      <c r="E609" s="470" t="s">
        <v>146</v>
      </c>
      <c r="F609" s="472">
        <v>59</v>
      </c>
      <c r="G609" s="384" t="s">
        <v>106</v>
      </c>
      <c r="H609" s="384">
        <v>4834.1000000000004</v>
      </c>
      <c r="I609" s="384">
        <v>218</v>
      </c>
      <c r="J609" s="481" t="s">
        <v>107</v>
      </c>
      <c r="K609" s="372"/>
      <c r="L609" s="385">
        <f>SUM(L610:L611)</f>
        <v>745670.87</v>
      </c>
      <c r="M609" s="385">
        <f t="shared" ref="M609:P609" si="204">SUM(M610:M611)</f>
        <v>20000</v>
      </c>
      <c r="N609" s="385">
        <f t="shared" si="204"/>
        <v>0</v>
      </c>
      <c r="O609" s="385">
        <f t="shared" si="204"/>
        <v>689387.32649999997</v>
      </c>
      <c r="P609" s="385">
        <f t="shared" si="204"/>
        <v>36283.5435</v>
      </c>
      <c r="Q609" s="385">
        <f t="shared" si="200"/>
        <v>745670.87</v>
      </c>
    </row>
    <row r="610" spans="1:17" s="198" customFormat="1" ht="51.75" customHeight="1" x14ac:dyDescent="0.25">
      <c r="A610" s="669"/>
      <c r="B610" s="571">
        <v>71958000</v>
      </c>
      <c r="C610" s="446" t="s">
        <v>12</v>
      </c>
      <c r="D610" s="372"/>
      <c r="E610" s="470"/>
      <c r="F610" s="472"/>
      <c r="G610" s="372"/>
      <c r="H610" s="372"/>
      <c r="I610" s="372"/>
      <c r="J610" s="570" t="s">
        <v>117</v>
      </c>
      <c r="K610" s="571">
        <v>20</v>
      </c>
      <c r="L610" s="385">
        <v>725670.87</v>
      </c>
      <c r="M610" s="385"/>
      <c r="N610" s="385"/>
      <c r="O610" s="419">
        <f>L610*0.95</f>
        <v>689387.32649999997</v>
      </c>
      <c r="P610" s="419">
        <f>L610*0.05</f>
        <v>36283.5435</v>
      </c>
      <c r="Q610" s="385">
        <f t="shared" si="200"/>
        <v>725670.87</v>
      </c>
    </row>
    <row r="611" spans="1:17" s="201" customFormat="1" ht="50.25" customHeight="1" x14ac:dyDescent="0.25">
      <c r="A611" s="669"/>
      <c r="B611" s="571">
        <v>71958000</v>
      </c>
      <c r="C611" s="446" t="s">
        <v>12</v>
      </c>
      <c r="D611" s="572"/>
      <c r="E611" s="591"/>
      <c r="F611" s="342"/>
      <c r="G611" s="621"/>
      <c r="H611" s="415"/>
      <c r="I611" s="342"/>
      <c r="J611" s="570" t="s">
        <v>305</v>
      </c>
      <c r="K611" s="363" t="s">
        <v>110</v>
      </c>
      <c r="L611" s="362">
        <v>20000</v>
      </c>
      <c r="M611" s="362">
        <f>L611</f>
        <v>20000</v>
      </c>
      <c r="N611" s="362"/>
      <c r="O611" s="411"/>
      <c r="P611" s="362"/>
      <c r="Q611" s="385">
        <f t="shared" si="200"/>
        <v>20000</v>
      </c>
    </row>
    <row r="612" spans="1:17" s="198" customFormat="1" ht="15.75" customHeight="1" x14ac:dyDescent="0.25">
      <c r="A612" s="669">
        <v>31</v>
      </c>
      <c r="B612" s="571">
        <v>71958000</v>
      </c>
      <c r="C612" s="446" t="s">
        <v>12</v>
      </c>
      <c r="D612" s="446" t="s">
        <v>12</v>
      </c>
      <c r="E612" s="470" t="s">
        <v>146</v>
      </c>
      <c r="F612" s="472">
        <v>61</v>
      </c>
      <c r="G612" s="384" t="s">
        <v>106</v>
      </c>
      <c r="H612" s="384">
        <v>4874.1000000000004</v>
      </c>
      <c r="I612" s="384">
        <v>211</v>
      </c>
      <c r="J612" s="481" t="s">
        <v>107</v>
      </c>
      <c r="K612" s="372"/>
      <c r="L612" s="385">
        <f>SUM(L613:L614)</f>
        <v>744992.99</v>
      </c>
      <c r="M612" s="385">
        <f t="shared" ref="M612:P612" si="205">SUM(M613:M614)</f>
        <v>20000</v>
      </c>
      <c r="N612" s="385">
        <f t="shared" si="205"/>
        <v>0</v>
      </c>
      <c r="O612" s="385">
        <f t="shared" si="205"/>
        <v>688743.34049999993</v>
      </c>
      <c r="P612" s="385">
        <f t="shared" si="205"/>
        <v>36249.6495</v>
      </c>
      <c r="Q612" s="385">
        <f t="shared" si="200"/>
        <v>744992.99</v>
      </c>
    </row>
    <row r="613" spans="1:17" s="198" customFormat="1" ht="51.75" customHeight="1" x14ac:dyDescent="0.25">
      <c r="A613" s="669"/>
      <c r="B613" s="571">
        <v>71958000</v>
      </c>
      <c r="C613" s="446" t="s">
        <v>12</v>
      </c>
      <c r="D613" s="372"/>
      <c r="E613" s="470"/>
      <c r="F613" s="472"/>
      <c r="G613" s="372"/>
      <c r="H613" s="372"/>
      <c r="I613" s="372"/>
      <c r="J613" s="570" t="s">
        <v>117</v>
      </c>
      <c r="K613" s="571">
        <v>20</v>
      </c>
      <c r="L613" s="385">
        <v>724992.99</v>
      </c>
      <c r="M613" s="385"/>
      <c r="N613" s="385"/>
      <c r="O613" s="419">
        <f>L613*0.95</f>
        <v>688743.34049999993</v>
      </c>
      <c r="P613" s="419">
        <f>L613*0.05</f>
        <v>36249.6495</v>
      </c>
      <c r="Q613" s="385">
        <f t="shared" si="200"/>
        <v>724992.99</v>
      </c>
    </row>
    <row r="614" spans="1:17" s="201" customFormat="1" ht="50.25" customHeight="1" x14ac:dyDescent="0.25">
      <c r="A614" s="669"/>
      <c r="B614" s="571">
        <v>71958000</v>
      </c>
      <c r="C614" s="446" t="s">
        <v>12</v>
      </c>
      <c r="D614" s="572"/>
      <c r="E614" s="591"/>
      <c r="F614" s="342"/>
      <c r="G614" s="621"/>
      <c r="H614" s="415"/>
      <c r="I614" s="342"/>
      <c r="J614" s="570" t="s">
        <v>305</v>
      </c>
      <c r="K614" s="363" t="s">
        <v>110</v>
      </c>
      <c r="L614" s="362">
        <v>20000</v>
      </c>
      <c r="M614" s="362">
        <f>L614</f>
        <v>20000</v>
      </c>
      <c r="N614" s="362"/>
      <c r="O614" s="411"/>
      <c r="P614" s="362"/>
      <c r="Q614" s="385">
        <f t="shared" si="200"/>
        <v>20000</v>
      </c>
    </row>
    <row r="615" spans="1:17" s="198" customFormat="1" ht="33.75" customHeight="1" x14ac:dyDescent="0.25">
      <c r="A615" s="669">
        <v>32</v>
      </c>
      <c r="B615" s="571">
        <v>71958000</v>
      </c>
      <c r="C615" s="446" t="s">
        <v>12</v>
      </c>
      <c r="D615" s="446" t="s">
        <v>473</v>
      </c>
      <c r="E615" s="470" t="s">
        <v>116</v>
      </c>
      <c r="F615" s="472">
        <v>24</v>
      </c>
      <c r="G615" s="384" t="s">
        <v>106</v>
      </c>
      <c r="H615" s="384">
        <v>1386.2</v>
      </c>
      <c r="I615" s="384">
        <v>56</v>
      </c>
      <c r="J615" s="481" t="s">
        <v>107</v>
      </c>
      <c r="K615" s="372"/>
      <c r="L615" s="385">
        <f>SUM(L616:L617)</f>
        <v>150406.66999999998</v>
      </c>
      <c r="M615" s="385">
        <f t="shared" ref="M615:P615" si="206">SUM(M616:M617)</f>
        <v>20000</v>
      </c>
      <c r="N615" s="385">
        <f t="shared" si="206"/>
        <v>0</v>
      </c>
      <c r="O615" s="385">
        <f t="shared" si="206"/>
        <v>123886.33649999999</v>
      </c>
      <c r="P615" s="385">
        <f t="shared" si="206"/>
        <v>6520.3335000000006</v>
      </c>
      <c r="Q615" s="385">
        <f t="shared" si="200"/>
        <v>150406.66999999998</v>
      </c>
    </row>
    <row r="616" spans="1:17" s="198" customFormat="1" ht="51.75" customHeight="1" x14ac:dyDescent="0.25">
      <c r="A616" s="669"/>
      <c r="B616" s="571">
        <v>71958000</v>
      </c>
      <c r="C616" s="446" t="s">
        <v>12</v>
      </c>
      <c r="D616" s="446" t="s">
        <v>473</v>
      </c>
      <c r="E616" s="470"/>
      <c r="F616" s="472"/>
      <c r="G616" s="372"/>
      <c r="H616" s="372"/>
      <c r="I616" s="372"/>
      <c r="J616" s="570" t="s">
        <v>117</v>
      </c>
      <c r="K616" s="571">
        <v>20</v>
      </c>
      <c r="L616" s="385">
        <v>130406.67</v>
      </c>
      <c r="M616" s="385"/>
      <c r="N616" s="385"/>
      <c r="O616" s="419">
        <f>L616*0.95</f>
        <v>123886.33649999999</v>
      </c>
      <c r="P616" s="419">
        <f>L616*0.05</f>
        <v>6520.3335000000006</v>
      </c>
      <c r="Q616" s="385">
        <f t="shared" si="200"/>
        <v>130406.66999999998</v>
      </c>
    </row>
    <row r="617" spans="1:17" s="201" customFormat="1" ht="50.25" customHeight="1" x14ac:dyDescent="0.25">
      <c r="A617" s="669"/>
      <c r="B617" s="571">
        <v>71958000</v>
      </c>
      <c r="C617" s="446" t="s">
        <v>12</v>
      </c>
      <c r="D617" s="446" t="s">
        <v>473</v>
      </c>
      <c r="E617" s="591"/>
      <c r="F617" s="342"/>
      <c r="G617" s="621"/>
      <c r="H617" s="415"/>
      <c r="I617" s="342"/>
      <c r="J617" s="570" t="s">
        <v>305</v>
      </c>
      <c r="K617" s="363" t="s">
        <v>110</v>
      </c>
      <c r="L617" s="362">
        <v>20000</v>
      </c>
      <c r="M617" s="362">
        <f>L617</f>
        <v>20000</v>
      </c>
      <c r="N617" s="362"/>
      <c r="O617" s="411"/>
      <c r="P617" s="362"/>
      <c r="Q617" s="385">
        <f t="shared" si="200"/>
        <v>20000</v>
      </c>
    </row>
    <row r="618" spans="1:17" s="198" customFormat="1" ht="33.75" customHeight="1" x14ac:dyDescent="0.25">
      <c r="A618" s="669">
        <v>33</v>
      </c>
      <c r="B618" s="571">
        <v>71958000</v>
      </c>
      <c r="C618" s="446" t="s">
        <v>12</v>
      </c>
      <c r="D618" s="446" t="s">
        <v>473</v>
      </c>
      <c r="E618" s="470" t="s">
        <v>145</v>
      </c>
      <c r="F618" s="472" t="s">
        <v>385</v>
      </c>
      <c r="G618" s="384" t="s">
        <v>106</v>
      </c>
      <c r="H618" s="384">
        <v>1458.9</v>
      </c>
      <c r="I618" s="384">
        <v>56</v>
      </c>
      <c r="J618" s="481" t="s">
        <v>107</v>
      </c>
      <c r="K618" s="372"/>
      <c r="L618" s="385">
        <f>SUM(L619:L620)</f>
        <v>137760.12</v>
      </c>
      <c r="M618" s="385">
        <f t="shared" ref="M618:P618" si="207">SUM(M619:M620)</f>
        <v>20000</v>
      </c>
      <c r="N618" s="385">
        <f t="shared" si="207"/>
        <v>0</v>
      </c>
      <c r="O618" s="385">
        <f t="shared" si="207"/>
        <v>111872.11399999999</v>
      </c>
      <c r="P618" s="385">
        <f t="shared" si="207"/>
        <v>5888.0060000000003</v>
      </c>
      <c r="Q618" s="385">
        <f t="shared" si="200"/>
        <v>137760.12</v>
      </c>
    </row>
    <row r="619" spans="1:17" s="198" customFormat="1" ht="51.75" customHeight="1" x14ac:dyDescent="0.25">
      <c r="A619" s="669"/>
      <c r="B619" s="571">
        <v>71958000</v>
      </c>
      <c r="C619" s="446" t="s">
        <v>12</v>
      </c>
      <c r="D619" s="446" t="s">
        <v>473</v>
      </c>
      <c r="E619" s="470"/>
      <c r="F619" s="472"/>
      <c r="G619" s="372"/>
      <c r="H619" s="372"/>
      <c r="I619" s="372"/>
      <c r="J619" s="570" t="s">
        <v>117</v>
      </c>
      <c r="K619" s="571">
        <v>20</v>
      </c>
      <c r="L619" s="385">
        <v>117760.12</v>
      </c>
      <c r="M619" s="385"/>
      <c r="N619" s="385"/>
      <c r="O619" s="419">
        <f>L619*0.95</f>
        <v>111872.11399999999</v>
      </c>
      <c r="P619" s="419">
        <f>L619*0.05</f>
        <v>5888.0060000000003</v>
      </c>
      <c r="Q619" s="385">
        <f t="shared" si="200"/>
        <v>117760.11999999998</v>
      </c>
    </row>
    <row r="620" spans="1:17" s="201" customFormat="1" ht="50.25" customHeight="1" x14ac:dyDescent="0.25">
      <c r="A620" s="669"/>
      <c r="B620" s="571">
        <v>71958000</v>
      </c>
      <c r="C620" s="446" t="s">
        <v>12</v>
      </c>
      <c r="D620" s="446" t="s">
        <v>473</v>
      </c>
      <c r="E620" s="591"/>
      <c r="F620" s="342"/>
      <c r="G620" s="621"/>
      <c r="H620" s="415"/>
      <c r="I620" s="342"/>
      <c r="J620" s="570" t="s">
        <v>305</v>
      </c>
      <c r="K620" s="363" t="s">
        <v>110</v>
      </c>
      <c r="L620" s="362">
        <v>20000</v>
      </c>
      <c r="M620" s="362">
        <f>L620</f>
        <v>20000</v>
      </c>
      <c r="N620" s="362"/>
      <c r="O620" s="411"/>
      <c r="P620" s="362"/>
      <c r="Q620" s="385">
        <f t="shared" si="200"/>
        <v>20000</v>
      </c>
    </row>
    <row r="621" spans="1:17" s="198" customFormat="1" ht="33.75" customHeight="1" x14ac:dyDescent="0.25">
      <c r="A621" s="669">
        <v>34</v>
      </c>
      <c r="B621" s="571">
        <v>71958000</v>
      </c>
      <c r="C621" s="446" t="s">
        <v>12</v>
      </c>
      <c r="D621" s="446" t="s">
        <v>473</v>
      </c>
      <c r="E621" s="470" t="s">
        <v>145</v>
      </c>
      <c r="F621" s="472">
        <v>24</v>
      </c>
      <c r="G621" s="384" t="s">
        <v>106</v>
      </c>
      <c r="H621" s="384">
        <v>446.2</v>
      </c>
      <c r="I621" s="384">
        <v>45</v>
      </c>
      <c r="J621" s="481" t="s">
        <v>107</v>
      </c>
      <c r="K621" s="372"/>
      <c r="L621" s="385">
        <f>SUM(L622:L623)</f>
        <v>81356.850000000006</v>
      </c>
      <c r="M621" s="385">
        <f t="shared" ref="M621:P621" si="208">SUM(M622:M623)</f>
        <v>20000</v>
      </c>
      <c r="N621" s="385">
        <f t="shared" si="208"/>
        <v>0</v>
      </c>
      <c r="O621" s="385">
        <f t="shared" si="208"/>
        <v>58289.007499999992</v>
      </c>
      <c r="P621" s="385">
        <f t="shared" si="208"/>
        <v>3067.8425000000002</v>
      </c>
      <c r="Q621" s="385">
        <f t="shared" si="200"/>
        <v>81356.849999999991</v>
      </c>
    </row>
    <row r="622" spans="1:17" s="198" customFormat="1" ht="51.75" customHeight="1" x14ac:dyDescent="0.25">
      <c r="A622" s="669"/>
      <c r="B622" s="571">
        <v>71958000</v>
      </c>
      <c r="C622" s="446" t="s">
        <v>12</v>
      </c>
      <c r="D622" s="446" t="s">
        <v>473</v>
      </c>
      <c r="E622" s="470"/>
      <c r="F622" s="472"/>
      <c r="G622" s="372"/>
      <c r="H622" s="372"/>
      <c r="I622" s="372"/>
      <c r="J622" s="570" t="s">
        <v>117</v>
      </c>
      <c r="K622" s="571">
        <v>20</v>
      </c>
      <c r="L622" s="385">
        <v>61356.85</v>
      </c>
      <c r="M622" s="385"/>
      <c r="N622" s="385"/>
      <c r="O622" s="419">
        <f>L622*0.95</f>
        <v>58289.007499999992</v>
      </c>
      <c r="P622" s="419">
        <f>L622*0.05</f>
        <v>3067.8425000000002</v>
      </c>
      <c r="Q622" s="385">
        <f t="shared" si="200"/>
        <v>61356.849999999991</v>
      </c>
    </row>
    <row r="623" spans="1:17" s="201" customFormat="1" ht="50.25" customHeight="1" x14ac:dyDescent="0.25">
      <c r="A623" s="669"/>
      <c r="B623" s="571">
        <v>71958000</v>
      </c>
      <c r="C623" s="446" t="s">
        <v>12</v>
      </c>
      <c r="D623" s="446" t="s">
        <v>473</v>
      </c>
      <c r="E623" s="591"/>
      <c r="F623" s="342"/>
      <c r="G623" s="621"/>
      <c r="H623" s="415"/>
      <c r="I623" s="342"/>
      <c r="J623" s="570" t="s">
        <v>305</v>
      </c>
      <c r="K623" s="363" t="s">
        <v>110</v>
      </c>
      <c r="L623" s="362">
        <v>20000</v>
      </c>
      <c r="M623" s="362">
        <f>L623</f>
        <v>20000</v>
      </c>
      <c r="N623" s="362"/>
      <c r="O623" s="411"/>
      <c r="P623" s="362"/>
      <c r="Q623" s="385">
        <f t="shared" si="200"/>
        <v>20000</v>
      </c>
    </row>
    <row r="624" spans="1:17" s="198" customFormat="1" ht="15.75" customHeight="1" x14ac:dyDescent="0.25">
      <c r="A624" s="683" t="s">
        <v>63</v>
      </c>
      <c r="B624" s="683"/>
      <c r="C624" s="683"/>
      <c r="D624" s="683"/>
      <c r="E624" s="683"/>
      <c r="F624" s="342">
        <v>35</v>
      </c>
      <c r="G624" s="579" t="s">
        <v>2</v>
      </c>
      <c r="H624" s="359">
        <f>H626+H629+H632+H635+H638+H642+H645+H649+H653+H657+H660+H663+H669+H672+H675+H678+H681+H684+H687+H691+H695+H699+H703+H706+H709+H712+H716+H719+H722+H726+H730+H734+H737+H740+H666</f>
        <v>133195.79999999999</v>
      </c>
      <c r="I624" s="359">
        <f>I626+I629+I632+I635+I638+I642+I645+I649+I653+I657+I660+I663+I669+I672+I675+I678+I681+I684+I687+I691+I695+I699+I703+I706+I709+I712+I716+I719+I722+I726+I730+I734+I737+I740+I666</f>
        <v>5476</v>
      </c>
      <c r="J624" s="579" t="s">
        <v>2</v>
      </c>
      <c r="K624" s="343" t="s">
        <v>2</v>
      </c>
      <c r="L624" s="415">
        <f>L626+L629+L632+L635+L638+L642+L645+L649+L653+L657+L660+L663+L669+L672+L675+L678+L681+L684+L687+L691+L695+L699+L703+L706+L709+L712+L716+L719+L722+L726+L730+L734+L737+L740+L666</f>
        <v>141512525.16000003</v>
      </c>
      <c r="M624" s="415">
        <f>M626+M629+M632+M635+M638+M642+M645+M649+M653+M657+M660+M663+M669+M672+M675+M678+M681+M684+M687+M691+M695+M699+M703+M706+M709+M712+M716+M719+M722+M726+M730+M734+M737+M740+M666</f>
        <v>138603088</v>
      </c>
      <c r="N624" s="415">
        <f>N626+N629+N632+N635+N638+N642+N645+N649+N653+N657+N660+N663+N669+N672+N675+N678+N681+N684+N687+N691+N695+N699+N703+N706+N709+N712+N716+N719+N722+N726+N730+N734+N737+N740+N666</f>
        <v>0</v>
      </c>
      <c r="O624" s="415">
        <f>O626+O629+O632+O635+O638+O642+O645+O649+O653+O657+O660+O663+O669+O672+O675+O678+O681+O684+O687+O691+O695+O699+O703+O706+O709+O712+O716+O719+O722+O726+O730+O734+O737+O740+O666+O625</f>
        <v>2764000.0020000003</v>
      </c>
      <c r="P624" s="415">
        <f>P626+P629+P632+P635+P638+P642+P645+P649+P653+P657+P660+P663+P669+P672+P675+P678+P681+P684+P687+P691+P695+P699+P703+P706+P709+P712+P716+P719+P722+P726+P730+P734+P737+P740+P666</f>
        <v>145471.85799999998</v>
      </c>
      <c r="Q624" s="385">
        <f t="shared" si="200"/>
        <v>141512559.86000001</v>
      </c>
    </row>
    <row r="625" spans="1:17" s="198" customFormat="1" ht="15.75" customHeight="1" x14ac:dyDescent="0.25">
      <c r="A625" s="654" t="s">
        <v>460</v>
      </c>
      <c r="B625" s="655"/>
      <c r="C625" s="655"/>
      <c r="D625" s="655"/>
      <c r="E625" s="655"/>
      <c r="F625" s="655"/>
      <c r="G625" s="655"/>
      <c r="H625" s="655"/>
      <c r="I625" s="656"/>
      <c r="J625" s="579" t="s">
        <v>2</v>
      </c>
      <c r="K625" s="343" t="s">
        <v>2</v>
      </c>
      <c r="L625" s="419"/>
      <c r="M625" s="419"/>
      <c r="N625" s="419"/>
      <c r="O625" s="362">
        <v>34.700000000000003</v>
      </c>
      <c r="P625" s="419"/>
      <c r="Q625" s="385">
        <f t="shared" si="200"/>
        <v>34.700000000000003</v>
      </c>
    </row>
    <row r="626" spans="1:17" s="201" customFormat="1" ht="18.75" customHeight="1" x14ac:dyDescent="0.25">
      <c r="A626" s="660">
        <v>1</v>
      </c>
      <c r="B626" s="358">
        <v>71916000</v>
      </c>
      <c r="C626" s="572" t="s">
        <v>11</v>
      </c>
      <c r="D626" s="572" t="s">
        <v>41</v>
      </c>
      <c r="E626" s="591" t="s">
        <v>277</v>
      </c>
      <c r="F626" s="342">
        <v>9</v>
      </c>
      <c r="G626" s="360" t="s">
        <v>106</v>
      </c>
      <c r="H626" s="359">
        <v>3504.3</v>
      </c>
      <c r="I626" s="342">
        <v>134</v>
      </c>
      <c r="J626" s="570" t="s">
        <v>107</v>
      </c>
      <c r="K626" s="579" t="s">
        <v>2</v>
      </c>
      <c r="L626" s="362">
        <f>L627+L628</f>
        <v>4255704</v>
      </c>
      <c r="M626" s="362">
        <f t="shared" ref="M626:P626" si="209">M627+M628</f>
        <v>4255704</v>
      </c>
      <c r="N626" s="362">
        <f t="shared" si="209"/>
        <v>0</v>
      </c>
      <c r="O626" s="362">
        <f t="shared" si="209"/>
        <v>0</v>
      </c>
      <c r="P626" s="362">
        <f t="shared" si="209"/>
        <v>0</v>
      </c>
      <c r="Q626" s="385">
        <f t="shared" si="200"/>
        <v>4255704</v>
      </c>
    </row>
    <row r="627" spans="1:17" s="198" customFormat="1" ht="47.25" customHeight="1" x14ac:dyDescent="0.25">
      <c r="A627" s="661"/>
      <c r="B627" s="358">
        <v>71916000</v>
      </c>
      <c r="C627" s="572" t="s">
        <v>11</v>
      </c>
      <c r="D627" s="572"/>
      <c r="E627" s="591"/>
      <c r="F627" s="342"/>
      <c r="G627" s="360"/>
      <c r="H627" s="359"/>
      <c r="I627" s="342"/>
      <c r="J627" s="416" t="s">
        <v>393</v>
      </c>
      <c r="K627" s="360" t="s">
        <v>278</v>
      </c>
      <c r="L627" s="362">
        <f>M627</f>
        <v>4166540</v>
      </c>
      <c r="M627" s="362">
        <v>4166540</v>
      </c>
      <c r="N627" s="417"/>
      <c r="O627" s="362"/>
      <c r="P627" s="362"/>
      <c r="Q627" s="385">
        <f t="shared" si="200"/>
        <v>4166540</v>
      </c>
    </row>
    <row r="628" spans="1:17" s="198" customFormat="1" ht="15.75" customHeight="1" x14ac:dyDescent="0.25">
      <c r="A628" s="662"/>
      <c r="B628" s="358">
        <v>71916000</v>
      </c>
      <c r="C628" s="572" t="s">
        <v>11</v>
      </c>
      <c r="D628" s="572"/>
      <c r="E628" s="591"/>
      <c r="F628" s="342"/>
      <c r="G628" s="360"/>
      <c r="H628" s="359"/>
      <c r="I628" s="342"/>
      <c r="J628" s="416" t="s">
        <v>207</v>
      </c>
      <c r="K628" s="360" t="s">
        <v>304</v>
      </c>
      <c r="L628" s="362">
        <f>M628</f>
        <v>89164</v>
      </c>
      <c r="M628" s="362">
        <v>89164</v>
      </c>
      <c r="N628" s="415"/>
      <c r="O628" s="362"/>
      <c r="P628" s="362"/>
      <c r="Q628" s="385">
        <f t="shared" si="200"/>
        <v>89164</v>
      </c>
    </row>
    <row r="629" spans="1:17" s="198" customFormat="1" ht="15.75" customHeight="1" x14ac:dyDescent="0.25">
      <c r="A629" s="660">
        <v>2</v>
      </c>
      <c r="B629" s="361">
        <v>71916000</v>
      </c>
      <c r="C629" s="570" t="s">
        <v>11</v>
      </c>
      <c r="D629" s="570" t="s">
        <v>41</v>
      </c>
      <c r="E629" s="590" t="s">
        <v>277</v>
      </c>
      <c r="F629" s="360" t="s">
        <v>199</v>
      </c>
      <c r="G629" s="343" t="s">
        <v>106</v>
      </c>
      <c r="H629" s="359">
        <v>7159.4</v>
      </c>
      <c r="I629" s="342">
        <v>435</v>
      </c>
      <c r="J629" s="570" t="s">
        <v>107</v>
      </c>
      <c r="K629" s="579" t="s">
        <v>2</v>
      </c>
      <c r="L629" s="362">
        <f>L630+L631</f>
        <v>8511408</v>
      </c>
      <c r="M629" s="362">
        <f t="shared" ref="M629:P629" si="210">M630+M631</f>
        <v>8511408</v>
      </c>
      <c r="N629" s="362">
        <f t="shared" si="210"/>
        <v>0</v>
      </c>
      <c r="O629" s="362">
        <f t="shared" si="210"/>
        <v>0</v>
      </c>
      <c r="P629" s="362">
        <f t="shared" si="210"/>
        <v>0</v>
      </c>
      <c r="Q629" s="385">
        <f t="shared" si="200"/>
        <v>8511408</v>
      </c>
    </row>
    <row r="630" spans="1:17" s="198" customFormat="1" ht="47.25" customHeight="1" x14ac:dyDescent="0.25">
      <c r="A630" s="661"/>
      <c r="B630" s="361">
        <v>71916000</v>
      </c>
      <c r="C630" s="570" t="s">
        <v>11</v>
      </c>
      <c r="D630" s="570"/>
      <c r="E630" s="590"/>
      <c r="F630" s="342"/>
      <c r="G630" s="343"/>
      <c r="H630" s="359"/>
      <c r="I630" s="342"/>
      <c r="J630" s="416" t="s">
        <v>393</v>
      </c>
      <c r="K630" s="360" t="s">
        <v>278</v>
      </c>
      <c r="L630" s="362">
        <f>M630</f>
        <v>8333080</v>
      </c>
      <c r="M630" s="362">
        <v>8333080</v>
      </c>
      <c r="N630" s="362"/>
      <c r="O630" s="362"/>
      <c r="P630" s="362"/>
      <c r="Q630" s="385">
        <f t="shared" si="200"/>
        <v>8333080</v>
      </c>
    </row>
    <row r="631" spans="1:17" s="198" customFormat="1" ht="15.75" customHeight="1" x14ac:dyDescent="0.25">
      <c r="A631" s="662"/>
      <c r="B631" s="361">
        <v>71916000</v>
      </c>
      <c r="C631" s="570" t="s">
        <v>11</v>
      </c>
      <c r="D631" s="570"/>
      <c r="E631" s="590"/>
      <c r="F631" s="342"/>
      <c r="G631" s="343"/>
      <c r="H631" s="359"/>
      <c r="I631" s="342"/>
      <c r="J631" s="416" t="s">
        <v>207</v>
      </c>
      <c r="K631" s="360" t="s">
        <v>304</v>
      </c>
      <c r="L631" s="362">
        <f>M631</f>
        <v>178328</v>
      </c>
      <c r="M631" s="362">
        <v>178328</v>
      </c>
      <c r="N631" s="362"/>
      <c r="O631" s="362"/>
      <c r="P631" s="362"/>
      <c r="Q631" s="385">
        <f t="shared" si="200"/>
        <v>178328</v>
      </c>
    </row>
    <row r="632" spans="1:17" s="201" customFormat="1" ht="18.75" customHeight="1" x14ac:dyDescent="0.25">
      <c r="A632" s="666">
        <v>3</v>
      </c>
      <c r="B632" s="358">
        <v>71916000</v>
      </c>
      <c r="C632" s="572" t="s">
        <v>11</v>
      </c>
      <c r="D632" s="572" t="s">
        <v>41</v>
      </c>
      <c r="E632" s="622" t="s">
        <v>277</v>
      </c>
      <c r="F632" s="360" t="s">
        <v>279</v>
      </c>
      <c r="G632" s="360" t="s">
        <v>106</v>
      </c>
      <c r="H632" s="575">
        <v>3527</v>
      </c>
      <c r="I632" s="339">
        <v>126</v>
      </c>
      <c r="J632" s="570" t="s">
        <v>107</v>
      </c>
      <c r="K632" s="360" t="s">
        <v>2</v>
      </c>
      <c r="L632" s="362">
        <f>L633+L634</f>
        <v>127587.47</v>
      </c>
      <c r="M632" s="362">
        <f t="shared" ref="M632:P632" si="211">M633+M634</f>
        <v>20000</v>
      </c>
      <c r="N632" s="362">
        <f t="shared" si="211"/>
        <v>0</v>
      </c>
      <c r="O632" s="362">
        <f t="shared" si="211"/>
        <v>102208.0965</v>
      </c>
      <c r="P632" s="362">
        <f t="shared" si="211"/>
        <v>5379.3735000000006</v>
      </c>
      <c r="Q632" s="385">
        <f t="shared" si="200"/>
        <v>127587.47</v>
      </c>
    </row>
    <row r="633" spans="1:17" s="198" customFormat="1" ht="51.75" customHeight="1" x14ac:dyDescent="0.25">
      <c r="A633" s="667"/>
      <c r="B633" s="358">
        <v>71916000</v>
      </c>
      <c r="C633" s="572" t="s">
        <v>11</v>
      </c>
      <c r="D633" s="572"/>
      <c r="E633" s="622"/>
      <c r="F633" s="339"/>
      <c r="G633" s="360"/>
      <c r="H633" s="575"/>
      <c r="I633" s="339"/>
      <c r="J633" s="570" t="s">
        <v>117</v>
      </c>
      <c r="K633" s="360" t="s">
        <v>109</v>
      </c>
      <c r="L633" s="362">
        <v>107587.47</v>
      </c>
      <c r="M633" s="418"/>
      <c r="N633" s="415"/>
      <c r="O633" s="419">
        <f>L633*0.95</f>
        <v>102208.0965</v>
      </c>
      <c r="P633" s="419">
        <f>L633*0.05</f>
        <v>5379.3735000000006</v>
      </c>
      <c r="Q633" s="385">
        <f t="shared" si="200"/>
        <v>107587.47</v>
      </c>
    </row>
    <row r="634" spans="1:17" s="198" customFormat="1" ht="50.25" customHeight="1" x14ac:dyDescent="0.25">
      <c r="A634" s="668"/>
      <c r="B634" s="358">
        <v>71916000</v>
      </c>
      <c r="C634" s="572" t="s">
        <v>11</v>
      </c>
      <c r="D634" s="572"/>
      <c r="E634" s="622"/>
      <c r="F634" s="339"/>
      <c r="G634" s="360"/>
      <c r="H634" s="575"/>
      <c r="I634" s="339"/>
      <c r="J634" s="570" t="s">
        <v>305</v>
      </c>
      <c r="K634" s="360" t="s">
        <v>110</v>
      </c>
      <c r="L634" s="362">
        <f>M634</f>
        <v>20000</v>
      </c>
      <c r="M634" s="362">
        <v>20000</v>
      </c>
      <c r="N634" s="415"/>
      <c r="O634" s="415"/>
      <c r="P634" s="415"/>
      <c r="Q634" s="385">
        <f t="shared" si="200"/>
        <v>20000</v>
      </c>
    </row>
    <row r="635" spans="1:17" s="198" customFormat="1" ht="15.75" customHeight="1" x14ac:dyDescent="0.25">
      <c r="A635" s="663">
        <v>4</v>
      </c>
      <c r="B635" s="358">
        <v>71916000</v>
      </c>
      <c r="C635" s="572" t="s">
        <v>11</v>
      </c>
      <c r="D635" s="572" t="s">
        <v>41</v>
      </c>
      <c r="E635" s="350" t="s">
        <v>173</v>
      </c>
      <c r="F635" s="360" t="s">
        <v>280</v>
      </c>
      <c r="G635" s="360" t="s">
        <v>106</v>
      </c>
      <c r="H635" s="556">
        <v>4467.3999999999996</v>
      </c>
      <c r="I635" s="342">
        <v>108</v>
      </c>
      <c r="J635" s="570" t="s">
        <v>107</v>
      </c>
      <c r="K635" s="360" t="s">
        <v>2</v>
      </c>
      <c r="L635" s="362">
        <f>L636+L637</f>
        <v>4255704</v>
      </c>
      <c r="M635" s="362">
        <f t="shared" ref="M635:P635" si="212">M636+M637</f>
        <v>4255704</v>
      </c>
      <c r="N635" s="362">
        <f t="shared" si="212"/>
        <v>0</v>
      </c>
      <c r="O635" s="362">
        <f t="shared" si="212"/>
        <v>0</v>
      </c>
      <c r="P635" s="362">
        <f t="shared" si="212"/>
        <v>0</v>
      </c>
      <c r="Q635" s="385">
        <f t="shared" si="200"/>
        <v>4255704</v>
      </c>
    </row>
    <row r="636" spans="1:17" s="201" customFormat="1" ht="47.25" customHeight="1" x14ac:dyDescent="0.25">
      <c r="A636" s="664"/>
      <c r="B636" s="358">
        <v>71916000</v>
      </c>
      <c r="C636" s="572" t="s">
        <v>11</v>
      </c>
      <c r="D636" s="572"/>
      <c r="E636" s="591"/>
      <c r="F636" s="342"/>
      <c r="G636" s="360"/>
      <c r="H636" s="359"/>
      <c r="I636" s="342"/>
      <c r="J636" s="416" t="s">
        <v>393</v>
      </c>
      <c r="K636" s="360" t="s">
        <v>278</v>
      </c>
      <c r="L636" s="362">
        <f>M636</f>
        <v>4166540</v>
      </c>
      <c r="M636" s="362">
        <v>4166540</v>
      </c>
      <c r="N636" s="415"/>
      <c r="O636" s="411"/>
      <c r="P636" s="415"/>
      <c r="Q636" s="385">
        <f t="shared" si="200"/>
        <v>4166540</v>
      </c>
    </row>
    <row r="637" spans="1:17" s="198" customFormat="1" ht="15.75" customHeight="1" x14ac:dyDescent="0.25">
      <c r="A637" s="665"/>
      <c r="B637" s="358">
        <v>71916000</v>
      </c>
      <c r="C637" s="572" t="s">
        <v>11</v>
      </c>
      <c r="D637" s="572"/>
      <c r="E637" s="591"/>
      <c r="F637" s="342"/>
      <c r="G637" s="360"/>
      <c r="H637" s="359"/>
      <c r="I637" s="342"/>
      <c r="J637" s="416" t="s">
        <v>207</v>
      </c>
      <c r="K637" s="360" t="s">
        <v>304</v>
      </c>
      <c r="L637" s="362">
        <f>M637</f>
        <v>89164</v>
      </c>
      <c r="M637" s="362">
        <v>89164</v>
      </c>
      <c r="N637" s="415"/>
      <c r="O637" s="411"/>
      <c r="P637" s="415"/>
      <c r="Q637" s="385">
        <f t="shared" si="200"/>
        <v>89164</v>
      </c>
    </row>
    <row r="638" spans="1:17" s="198" customFormat="1" ht="15.75" customHeight="1" x14ac:dyDescent="0.25">
      <c r="A638" s="660">
        <v>5</v>
      </c>
      <c r="B638" s="358">
        <v>71916000</v>
      </c>
      <c r="C638" s="572" t="s">
        <v>11</v>
      </c>
      <c r="D638" s="572" t="s">
        <v>41</v>
      </c>
      <c r="E638" s="350" t="s">
        <v>173</v>
      </c>
      <c r="F638" s="360" t="s">
        <v>270</v>
      </c>
      <c r="G638" s="360" t="s">
        <v>106</v>
      </c>
      <c r="H638" s="359">
        <v>7227</v>
      </c>
      <c r="I638" s="342">
        <v>316</v>
      </c>
      <c r="J638" s="570" t="s">
        <v>107</v>
      </c>
      <c r="K638" s="360" t="s">
        <v>2</v>
      </c>
      <c r="L638" s="362">
        <f>L639+L640+L641</f>
        <v>7234917</v>
      </c>
      <c r="M638" s="362">
        <f t="shared" ref="M638:P638" si="213">M639+M640+M641</f>
        <v>7234917</v>
      </c>
      <c r="N638" s="362">
        <f t="shared" si="213"/>
        <v>0</v>
      </c>
      <c r="O638" s="362">
        <f t="shared" si="213"/>
        <v>0</v>
      </c>
      <c r="P638" s="362">
        <f t="shared" si="213"/>
        <v>0</v>
      </c>
      <c r="Q638" s="385">
        <f t="shared" si="200"/>
        <v>7234917</v>
      </c>
    </row>
    <row r="639" spans="1:17" s="198" customFormat="1" ht="31.5" customHeight="1" x14ac:dyDescent="0.25">
      <c r="A639" s="661"/>
      <c r="B639" s="358">
        <v>71916000</v>
      </c>
      <c r="C639" s="572" t="s">
        <v>11</v>
      </c>
      <c r="D639" s="572"/>
      <c r="E639" s="591"/>
      <c r="F639" s="342"/>
      <c r="G639" s="360"/>
      <c r="H639" s="359"/>
      <c r="I639" s="342"/>
      <c r="J639" s="570" t="s">
        <v>210</v>
      </c>
      <c r="K639" s="363" t="s">
        <v>211</v>
      </c>
      <c r="L639" s="362">
        <f>M639</f>
        <v>4822795</v>
      </c>
      <c r="M639" s="362">
        <v>4822795</v>
      </c>
      <c r="N639" s="415"/>
      <c r="O639" s="415"/>
      <c r="P639" s="415"/>
      <c r="Q639" s="385">
        <f t="shared" si="200"/>
        <v>4822795</v>
      </c>
    </row>
    <row r="640" spans="1:17" s="198" customFormat="1" ht="31.5" customHeight="1" x14ac:dyDescent="0.25">
      <c r="A640" s="661"/>
      <c r="B640" s="358">
        <v>71916000</v>
      </c>
      <c r="C640" s="572" t="s">
        <v>11</v>
      </c>
      <c r="D640" s="572"/>
      <c r="E640" s="591"/>
      <c r="F640" s="342"/>
      <c r="G640" s="360"/>
      <c r="H640" s="359"/>
      <c r="I640" s="342"/>
      <c r="J640" s="570" t="s">
        <v>212</v>
      </c>
      <c r="K640" s="363" t="s">
        <v>213</v>
      </c>
      <c r="L640" s="362">
        <f>M640</f>
        <v>2260538</v>
      </c>
      <c r="M640" s="362">
        <v>2260538</v>
      </c>
      <c r="N640" s="415"/>
      <c r="O640" s="411"/>
      <c r="P640" s="415"/>
      <c r="Q640" s="385">
        <f t="shared" si="200"/>
        <v>2260538</v>
      </c>
    </row>
    <row r="641" spans="1:17" s="198" customFormat="1" ht="15.75" customHeight="1" x14ac:dyDescent="0.25">
      <c r="A641" s="662"/>
      <c r="B641" s="358">
        <v>71916000</v>
      </c>
      <c r="C641" s="572" t="s">
        <v>11</v>
      </c>
      <c r="D641" s="572"/>
      <c r="E641" s="591"/>
      <c r="F641" s="342"/>
      <c r="G641" s="360"/>
      <c r="H641" s="359"/>
      <c r="I641" s="342"/>
      <c r="J641" s="416" t="s">
        <v>207</v>
      </c>
      <c r="K641" s="360" t="s">
        <v>304</v>
      </c>
      <c r="L641" s="362">
        <f>M641</f>
        <v>151584</v>
      </c>
      <c r="M641" s="362">
        <v>151584</v>
      </c>
      <c r="N641" s="415"/>
      <c r="O641" s="411"/>
      <c r="P641" s="415"/>
      <c r="Q641" s="385">
        <f t="shared" si="200"/>
        <v>151584</v>
      </c>
    </row>
    <row r="642" spans="1:17" s="198" customFormat="1" ht="15.75" customHeight="1" x14ac:dyDescent="0.25">
      <c r="A642" s="666">
        <v>6</v>
      </c>
      <c r="B642" s="358">
        <v>71916000</v>
      </c>
      <c r="C642" s="572" t="s">
        <v>11</v>
      </c>
      <c r="D642" s="572" t="s">
        <v>41</v>
      </c>
      <c r="E642" s="350" t="s">
        <v>173</v>
      </c>
      <c r="F642" s="339">
        <v>17</v>
      </c>
      <c r="G642" s="360" t="s">
        <v>106</v>
      </c>
      <c r="H642" s="575">
        <v>3680.2</v>
      </c>
      <c r="I642" s="339">
        <v>150</v>
      </c>
      <c r="J642" s="570" t="s">
        <v>107</v>
      </c>
      <c r="K642" s="360" t="s">
        <v>2</v>
      </c>
      <c r="L642" s="362">
        <f>L643+L644</f>
        <v>7399370</v>
      </c>
      <c r="M642" s="362">
        <f t="shared" ref="M642:P642" si="214">M643+M644</f>
        <v>7399370</v>
      </c>
      <c r="N642" s="362">
        <f t="shared" si="214"/>
        <v>0</v>
      </c>
      <c r="O642" s="362">
        <f t="shared" si="214"/>
        <v>0</v>
      </c>
      <c r="P642" s="362">
        <f t="shared" si="214"/>
        <v>0</v>
      </c>
      <c r="Q642" s="385">
        <f t="shared" si="200"/>
        <v>7399370</v>
      </c>
    </row>
    <row r="643" spans="1:17" s="201" customFormat="1" ht="18.75" customHeight="1" x14ac:dyDescent="0.25">
      <c r="A643" s="667"/>
      <c r="B643" s="358">
        <v>71916000</v>
      </c>
      <c r="C643" s="572" t="s">
        <v>11</v>
      </c>
      <c r="D643" s="572"/>
      <c r="E643" s="350"/>
      <c r="F643" s="339"/>
      <c r="G643" s="360"/>
      <c r="H643" s="575"/>
      <c r="I643" s="339"/>
      <c r="J643" s="570" t="s">
        <v>208</v>
      </c>
      <c r="K643" s="363" t="s">
        <v>209</v>
      </c>
      <c r="L643" s="362">
        <f>M643</f>
        <v>7244340</v>
      </c>
      <c r="M643" s="362">
        <v>7244340</v>
      </c>
      <c r="N643" s="415"/>
      <c r="O643" s="415"/>
      <c r="P643" s="415"/>
      <c r="Q643" s="385">
        <f t="shared" si="200"/>
        <v>7244340</v>
      </c>
    </row>
    <row r="644" spans="1:17" s="198" customFormat="1" ht="15.75" customHeight="1" x14ac:dyDescent="0.25">
      <c r="A644" s="668"/>
      <c r="B644" s="358">
        <v>71916000</v>
      </c>
      <c r="C644" s="572" t="s">
        <v>11</v>
      </c>
      <c r="D644" s="572"/>
      <c r="E644" s="350"/>
      <c r="F644" s="339"/>
      <c r="G644" s="360"/>
      <c r="H644" s="575"/>
      <c r="I644" s="339"/>
      <c r="J644" s="416" t="s">
        <v>207</v>
      </c>
      <c r="K644" s="360" t="s">
        <v>304</v>
      </c>
      <c r="L644" s="362">
        <f>M644</f>
        <v>155030</v>
      </c>
      <c r="M644" s="362">
        <v>155030</v>
      </c>
      <c r="N644" s="415"/>
      <c r="O644" s="415"/>
      <c r="P644" s="415"/>
      <c r="Q644" s="385">
        <f t="shared" si="200"/>
        <v>155030</v>
      </c>
    </row>
    <row r="645" spans="1:17" s="198" customFormat="1" ht="15.75" customHeight="1" x14ac:dyDescent="0.25">
      <c r="A645" s="663">
        <v>7</v>
      </c>
      <c r="B645" s="358">
        <v>71916000</v>
      </c>
      <c r="C645" s="572" t="s">
        <v>11</v>
      </c>
      <c r="D645" s="572" t="s">
        <v>41</v>
      </c>
      <c r="E645" s="350" t="s">
        <v>173</v>
      </c>
      <c r="F645" s="342">
        <v>20</v>
      </c>
      <c r="G645" s="360" t="s">
        <v>106</v>
      </c>
      <c r="H645" s="359">
        <v>10203.9</v>
      </c>
      <c r="I645" s="342">
        <v>380</v>
      </c>
      <c r="J645" s="570" t="s">
        <v>107</v>
      </c>
      <c r="K645" s="360" t="s">
        <v>2</v>
      </c>
      <c r="L645" s="362">
        <f>L646+L647+L648</f>
        <v>10358943</v>
      </c>
      <c r="M645" s="362">
        <f t="shared" ref="M645:P645" si="215">M646+M647+M648</f>
        <v>10358943</v>
      </c>
      <c r="N645" s="362">
        <f t="shared" si="215"/>
        <v>0</v>
      </c>
      <c r="O645" s="362">
        <f t="shared" si="215"/>
        <v>0</v>
      </c>
      <c r="P645" s="362">
        <f t="shared" si="215"/>
        <v>0</v>
      </c>
      <c r="Q645" s="385">
        <f t="shared" si="200"/>
        <v>10358943</v>
      </c>
    </row>
    <row r="646" spans="1:17" s="198" customFormat="1" ht="31.5" customHeight="1" x14ac:dyDescent="0.25">
      <c r="A646" s="664"/>
      <c r="B646" s="358">
        <v>71916000</v>
      </c>
      <c r="C646" s="572" t="s">
        <v>11</v>
      </c>
      <c r="D646" s="572"/>
      <c r="E646" s="591"/>
      <c r="F646" s="342"/>
      <c r="G646" s="360"/>
      <c r="H646" s="359"/>
      <c r="I646" s="342"/>
      <c r="J646" s="570" t="s">
        <v>210</v>
      </c>
      <c r="K646" s="363" t="s">
        <v>211</v>
      </c>
      <c r="L646" s="362">
        <f>M646</f>
        <v>5766875</v>
      </c>
      <c r="M646" s="362">
        <v>5766875</v>
      </c>
      <c r="N646" s="341"/>
      <c r="O646" s="341"/>
      <c r="P646" s="341"/>
      <c r="Q646" s="385">
        <f t="shared" si="200"/>
        <v>5766875</v>
      </c>
    </row>
    <row r="647" spans="1:17" s="201" customFormat="1" ht="31.5" customHeight="1" x14ac:dyDescent="0.25">
      <c r="A647" s="664"/>
      <c r="B647" s="358">
        <v>71916000</v>
      </c>
      <c r="C647" s="572" t="s">
        <v>11</v>
      </c>
      <c r="D647" s="572"/>
      <c r="E647" s="591"/>
      <c r="F647" s="342"/>
      <c r="G647" s="360"/>
      <c r="H647" s="359"/>
      <c r="I647" s="342"/>
      <c r="J647" s="570" t="s">
        <v>212</v>
      </c>
      <c r="K647" s="363" t="s">
        <v>213</v>
      </c>
      <c r="L647" s="362">
        <f>M647</f>
        <v>4375028</v>
      </c>
      <c r="M647" s="362">
        <v>4375028</v>
      </c>
      <c r="N647" s="415"/>
      <c r="O647" s="415"/>
      <c r="P647" s="415"/>
      <c r="Q647" s="385">
        <f t="shared" si="200"/>
        <v>4375028</v>
      </c>
    </row>
    <row r="648" spans="1:17" s="198" customFormat="1" ht="15.75" customHeight="1" x14ac:dyDescent="0.25">
      <c r="A648" s="665"/>
      <c r="B648" s="358">
        <v>71916000</v>
      </c>
      <c r="C648" s="572" t="s">
        <v>11</v>
      </c>
      <c r="D648" s="572"/>
      <c r="E648" s="591"/>
      <c r="F648" s="342"/>
      <c r="G648" s="360"/>
      <c r="H648" s="359"/>
      <c r="I648" s="342"/>
      <c r="J648" s="416" t="s">
        <v>207</v>
      </c>
      <c r="K648" s="360" t="s">
        <v>304</v>
      </c>
      <c r="L648" s="362">
        <f>M648</f>
        <v>217040</v>
      </c>
      <c r="M648" s="362">
        <v>217040</v>
      </c>
      <c r="N648" s="415"/>
      <c r="O648" s="415"/>
      <c r="P648" s="415"/>
      <c r="Q648" s="385">
        <f t="shared" si="200"/>
        <v>217040</v>
      </c>
    </row>
    <row r="649" spans="1:17" s="198" customFormat="1" ht="15.75" customHeight="1" x14ac:dyDescent="0.25">
      <c r="A649" s="660">
        <v>8</v>
      </c>
      <c r="B649" s="361">
        <v>71916000</v>
      </c>
      <c r="C649" s="570" t="s">
        <v>11</v>
      </c>
      <c r="D649" s="570" t="s">
        <v>41</v>
      </c>
      <c r="E649" s="555" t="s">
        <v>173</v>
      </c>
      <c r="F649" s="360" t="s">
        <v>192</v>
      </c>
      <c r="G649" s="343" t="s">
        <v>106</v>
      </c>
      <c r="H649" s="359">
        <v>3572.8</v>
      </c>
      <c r="I649" s="342">
        <v>145</v>
      </c>
      <c r="J649" s="570" t="s">
        <v>107</v>
      </c>
      <c r="K649" s="579" t="s">
        <v>2</v>
      </c>
      <c r="L649" s="362">
        <f>L650+L651+L652</f>
        <v>3343578</v>
      </c>
      <c r="M649" s="362">
        <f t="shared" ref="M649:P649" si="216">M650+M651+M652</f>
        <v>3343578</v>
      </c>
      <c r="N649" s="362">
        <f t="shared" si="216"/>
        <v>0</v>
      </c>
      <c r="O649" s="362">
        <f t="shared" si="216"/>
        <v>0</v>
      </c>
      <c r="P649" s="362">
        <f t="shared" si="216"/>
        <v>0</v>
      </c>
      <c r="Q649" s="385">
        <f t="shared" si="200"/>
        <v>3343578</v>
      </c>
    </row>
    <row r="650" spans="1:17" s="198" customFormat="1" ht="31.5" customHeight="1" x14ac:dyDescent="0.25">
      <c r="A650" s="661"/>
      <c r="B650" s="361">
        <v>71916000</v>
      </c>
      <c r="C650" s="570" t="s">
        <v>11</v>
      </c>
      <c r="D650" s="364"/>
      <c r="E650" s="364"/>
      <c r="F650" s="365"/>
      <c r="G650" s="343"/>
      <c r="H650" s="576"/>
      <c r="I650" s="342"/>
      <c r="J650" s="570" t="s">
        <v>210</v>
      </c>
      <c r="K650" s="363" t="s">
        <v>211</v>
      </c>
      <c r="L650" s="362">
        <f>M650</f>
        <v>1655785</v>
      </c>
      <c r="M650" s="362">
        <v>1655785</v>
      </c>
      <c r="N650" s="419"/>
      <c r="O650" s="419"/>
      <c r="P650" s="419"/>
      <c r="Q650" s="385">
        <f t="shared" si="200"/>
        <v>1655785</v>
      </c>
    </row>
    <row r="651" spans="1:17" s="201" customFormat="1" ht="31.5" customHeight="1" x14ac:dyDescent="0.25">
      <c r="A651" s="661"/>
      <c r="B651" s="361">
        <v>71916000</v>
      </c>
      <c r="C651" s="570" t="s">
        <v>11</v>
      </c>
      <c r="D651" s="570"/>
      <c r="E651" s="590"/>
      <c r="F651" s="342"/>
      <c r="G651" s="343"/>
      <c r="H651" s="359"/>
      <c r="I651" s="342"/>
      <c r="J651" s="570" t="s">
        <v>212</v>
      </c>
      <c r="K651" s="363" t="s">
        <v>213</v>
      </c>
      <c r="L651" s="362">
        <f>M651</f>
        <v>1617739</v>
      </c>
      <c r="M651" s="362">
        <v>1617739</v>
      </c>
      <c r="N651" s="362"/>
      <c r="O651" s="362"/>
      <c r="P651" s="362"/>
      <c r="Q651" s="385">
        <f t="shared" si="200"/>
        <v>1617739</v>
      </c>
    </row>
    <row r="652" spans="1:17" s="198" customFormat="1" ht="15.75" customHeight="1" x14ac:dyDescent="0.25">
      <c r="A652" s="662"/>
      <c r="B652" s="361">
        <v>71916000</v>
      </c>
      <c r="C652" s="570" t="s">
        <v>11</v>
      </c>
      <c r="D652" s="570"/>
      <c r="E652" s="590"/>
      <c r="F652" s="342"/>
      <c r="G652" s="343"/>
      <c r="H652" s="359"/>
      <c r="I652" s="342"/>
      <c r="J652" s="416" t="s">
        <v>207</v>
      </c>
      <c r="K652" s="360" t="s">
        <v>304</v>
      </c>
      <c r="L652" s="362">
        <f>M652</f>
        <v>70054</v>
      </c>
      <c r="M652" s="362">
        <v>70054</v>
      </c>
      <c r="N652" s="362"/>
      <c r="O652" s="362"/>
      <c r="P652" s="362"/>
      <c r="Q652" s="385">
        <f t="shared" si="200"/>
        <v>70054</v>
      </c>
    </row>
    <row r="653" spans="1:17" s="198" customFormat="1" ht="31.5" customHeight="1" x14ac:dyDescent="0.25">
      <c r="A653" s="666">
        <v>9</v>
      </c>
      <c r="B653" s="358">
        <v>71916000</v>
      </c>
      <c r="C653" s="572" t="s">
        <v>11</v>
      </c>
      <c r="D653" s="572" t="s">
        <v>41</v>
      </c>
      <c r="E653" s="591" t="s">
        <v>423</v>
      </c>
      <c r="F653" s="339">
        <v>32</v>
      </c>
      <c r="G653" s="360" t="s">
        <v>106</v>
      </c>
      <c r="H653" s="575">
        <v>1114.8</v>
      </c>
      <c r="I653" s="339">
        <v>45</v>
      </c>
      <c r="J653" s="570" t="s">
        <v>107</v>
      </c>
      <c r="K653" s="360" t="s">
        <v>2</v>
      </c>
      <c r="L653" s="362">
        <f>L654+L655+L656</f>
        <v>3128614</v>
      </c>
      <c r="M653" s="362">
        <f t="shared" ref="M653:P653" si="217">M654+M655+M656</f>
        <v>3128614</v>
      </c>
      <c r="N653" s="362">
        <f t="shared" si="217"/>
        <v>0</v>
      </c>
      <c r="O653" s="362">
        <f t="shared" si="217"/>
        <v>0</v>
      </c>
      <c r="P653" s="362">
        <f t="shared" si="217"/>
        <v>0</v>
      </c>
      <c r="Q653" s="385">
        <f t="shared" si="200"/>
        <v>3128614</v>
      </c>
    </row>
    <row r="654" spans="1:17" s="198" customFormat="1" ht="31.5" customHeight="1" x14ac:dyDescent="0.25">
      <c r="A654" s="667"/>
      <c r="B654" s="358">
        <v>71916000</v>
      </c>
      <c r="C654" s="572" t="s">
        <v>11</v>
      </c>
      <c r="D654" s="572"/>
      <c r="E654" s="481"/>
      <c r="F654" s="339"/>
      <c r="G654" s="360"/>
      <c r="H654" s="575"/>
      <c r="I654" s="339"/>
      <c r="J654" s="570" t="s">
        <v>210</v>
      </c>
      <c r="K654" s="363" t="s">
        <v>211</v>
      </c>
      <c r="L654" s="362">
        <f>M654</f>
        <v>757148</v>
      </c>
      <c r="M654" s="362">
        <v>757148</v>
      </c>
      <c r="N654" s="415"/>
      <c r="O654" s="362"/>
      <c r="P654" s="362"/>
      <c r="Q654" s="385">
        <f t="shared" si="200"/>
        <v>757148</v>
      </c>
    </row>
    <row r="655" spans="1:17" s="201" customFormat="1" ht="31.5" customHeight="1" x14ac:dyDescent="0.25">
      <c r="A655" s="667"/>
      <c r="B655" s="358">
        <v>71916000</v>
      </c>
      <c r="C655" s="572" t="s">
        <v>11</v>
      </c>
      <c r="D655" s="572"/>
      <c r="E655" s="481"/>
      <c r="F655" s="339"/>
      <c r="G655" s="360"/>
      <c r="H655" s="575"/>
      <c r="I655" s="339"/>
      <c r="J655" s="570" t="s">
        <v>212</v>
      </c>
      <c r="K655" s="363" t="s">
        <v>213</v>
      </c>
      <c r="L655" s="411">
        <f>M655</f>
        <v>2305916</v>
      </c>
      <c r="M655" s="362">
        <v>2305916</v>
      </c>
      <c r="N655" s="415"/>
      <c r="O655" s="415"/>
      <c r="P655" s="415"/>
      <c r="Q655" s="385">
        <f t="shared" si="200"/>
        <v>2305916</v>
      </c>
    </row>
    <row r="656" spans="1:17" s="198" customFormat="1" ht="15.75" customHeight="1" x14ac:dyDescent="0.25">
      <c r="A656" s="668"/>
      <c r="B656" s="358">
        <v>71916000</v>
      </c>
      <c r="C656" s="572" t="s">
        <v>11</v>
      </c>
      <c r="D656" s="572"/>
      <c r="E656" s="481"/>
      <c r="F656" s="339"/>
      <c r="G656" s="360"/>
      <c r="H656" s="575"/>
      <c r="I656" s="339"/>
      <c r="J656" s="416" t="s">
        <v>207</v>
      </c>
      <c r="K656" s="360" t="s">
        <v>304</v>
      </c>
      <c r="L656" s="411">
        <f>M656</f>
        <v>65550</v>
      </c>
      <c r="M656" s="362">
        <v>65550</v>
      </c>
      <c r="N656" s="415"/>
      <c r="O656" s="415"/>
      <c r="P656" s="415"/>
      <c r="Q656" s="385">
        <f t="shared" si="200"/>
        <v>65550</v>
      </c>
    </row>
    <row r="657" spans="1:17" s="198" customFormat="1" ht="31.5" customHeight="1" x14ac:dyDescent="0.25">
      <c r="A657" s="666">
        <v>10</v>
      </c>
      <c r="B657" s="358">
        <v>71916000</v>
      </c>
      <c r="C657" s="572" t="s">
        <v>11</v>
      </c>
      <c r="D657" s="572" t="s">
        <v>41</v>
      </c>
      <c r="E657" s="591" t="s">
        <v>423</v>
      </c>
      <c r="F657" s="339">
        <v>34</v>
      </c>
      <c r="G657" s="360" t="s">
        <v>106</v>
      </c>
      <c r="H657" s="575">
        <v>10241.299999999999</v>
      </c>
      <c r="I657" s="339">
        <v>419</v>
      </c>
      <c r="J657" s="570" t="s">
        <v>107</v>
      </c>
      <c r="K657" s="360" t="s">
        <v>2</v>
      </c>
      <c r="L657" s="362">
        <f>L658+L659</f>
        <v>244058.74</v>
      </c>
      <c r="M657" s="362">
        <f t="shared" ref="M657:P657" si="218">M658+M659</f>
        <v>20000</v>
      </c>
      <c r="N657" s="362">
        <f t="shared" si="218"/>
        <v>0</v>
      </c>
      <c r="O657" s="362">
        <f t="shared" si="218"/>
        <v>212855.80299999999</v>
      </c>
      <c r="P657" s="362">
        <f t="shared" si="218"/>
        <v>11202.937</v>
      </c>
      <c r="Q657" s="385">
        <f t="shared" si="200"/>
        <v>244058.74</v>
      </c>
    </row>
    <row r="658" spans="1:17" s="201" customFormat="1" ht="51.75" customHeight="1" x14ac:dyDescent="0.25">
      <c r="A658" s="667"/>
      <c r="B658" s="358">
        <v>71916000</v>
      </c>
      <c r="C658" s="572" t="s">
        <v>11</v>
      </c>
      <c r="D658" s="572"/>
      <c r="E658" s="622"/>
      <c r="F658" s="339"/>
      <c r="G658" s="360"/>
      <c r="H658" s="575"/>
      <c r="I658" s="339"/>
      <c r="J658" s="570" t="s">
        <v>117</v>
      </c>
      <c r="K658" s="363" t="s">
        <v>109</v>
      </c>
      <c r="L658" s="362">
        <v>224058.74</v>
      </c>
      <c r="M658" s="362"/>
      <c r="N658" s="415"/>
      <c r="O658" s="419">
        <f>L658*0.95</f>
        <v>212855.80299999999</v>
      </c>
      <c r="P658" s="419">
        <f>L658*0.05</f>
        <v>11202.937</v>
      </c>
      <c r="Q658" s="385">
        <f t="shared" si="200"/>
        <v>224058.74</v>
      </c>
    </row>
    <row r="659" spans="1:17" s="198" customFormat="1" ht="50.25" customHeight="1" x14ac:dyDescent="0.25">
      <c r="A659" s="667"/>
      <c r="B659" s="358">
        <v>71916000</v>
      </c>
      <c r="C659" s="572" t="s">
        <v>11</v>
      </c>
      <c r="D659" s="572"/>
      <c r="E659" s="622"/>
      <c r="F659" s="339"/>
      <c r="G659" s="360"/>
      <c r="H659" s="575"/>
      <c r="I659" s="339"/>
      <c r="J659" s="570" t="s">
        <v>305</v>
      </c>
      <c r="K659" s="363" t="s">
        <v>110</v>
      </c>
      <c r="L659" s="362">
        <f>M659</f>
        <v>20000</v>
      </c>
      <c r="M659" s="362">
        <v>20000</v>
      </c>
      <c r="N659" s="415"/>
      <c r="O659" s="415"/>
      <c r="P659" s="415"/>
      <c r="Q659" s="385">
        <f t="shared" si="200"/>
        <v>20000</v>
      </c>
    </row>
    <row r="660" spans="1:17" s="198" customFormat="1" ht="31.5" customHeight="1" x14ac:dyDescent="0.25">
      <c r="A660" s="681">
        <v>11</v>
      </c>
      <c r="B660" s="358">
        <v>71916000</v>
      </c>
      <c r="C660" s="572" t="s">
        <v>11</v>
      </c>
      <c r="D660" s="572" t="s">
        <v>41</v>
      </c>
      <c r="E660" s="591" t="s">
        <v>423</v>
      </c>
      <c r="F660" s="339">
        <v>39</v>
      </c>
      <c r="G660" s="360" t="s">
        <v>106</v>
      </c>
      <c r="H660" s="576">
        <v>3697.3</v>
      </c>
      <c r="I660" s="365">
        <v>152</v>
      </c>
      <c r="J660" s="570" t="s">
        <v>107</v>
      </c>
      <c r="K660" s="360" t="s">
        <v>2</v>
      </c>
      <c r="L660" s="362">
        <f>L661+L662</f>
        <v>333678.96999999997</v>
      </c>
      <c r="M660" s="362">
        <f t="shared" ref="M660:P660" si="219">M661+M662</f>
        <v>20000</v>
      </c>
      <c r="N660" s="362">
        <f t="shared" si="219"/>
        <v>0</v>
      </c>
      <c r="O660" s="362">
        <f t="shared" si="219"/>
        <v>297995.02149999997</v>
      </c>
      <c r="P660" s="362">
        <f t="shared" si="219"/>
        <v>15683.948499999999</v>
      </c>
      <c r="Q660" s="385">
        <f t="shared" si="200"/>
        <v>333678.96999999997</v>
      </c>
    </row>
    <row r="661" spans="1:17" s="198" customFormat="1" ht="51.75" customHeight="1" x14ac:dyDescent="0.25">
      <c r="A661" s="681"/>
      <c r="B661" s="358">
        <v>71916000</v>
      </c>
      <c r="C661" s="572" t="s">
        <v>11</v>
      </c>
      <c r="D661" s="572"/>
      <c r="E661" s="622"/>
      <c r="F661" s="339"/>
      <c r="G661" s="360"/>
      <c r="H661" s="575"/>
      <c r="I661" s="339"/>
      <c r="J661" s="570" t="s">
        <v>117</v>
      </c>
      <c r="K661" s="363" t="s">
        <v>109</v>
      </c>
      <c r="L661" s="362">
        <v>313678.96999999997</v>
      </c>
      <c r="M661" s="362"/>
      <c r="N661" s="415"/>
      <c r="O661" s="419">
        <f>L661*0.95</f>
        <v>297995.02149999997</v>
      </c>
      <c r="P661" s="419">
        <f>L661*0.05</f>
        <v>15683.948499999999</v>
      </c>
      <c r="Q661" s="385">
        <f t="shared" si="200"/>
        <v>313678.96999999997</v>
      </c>
    </row>
    <row r="662" spans="1:17" s="198" customFormat="1" ht="50.25" customHeight="1" x14ac:dyDescent="0.25">
      <c r="A662" s="681"/>
      <c r="B662" s="358">
        <v>71916000</v>
      </c>
      <c r="C662" s="572" t="s">
        <v>11</v>
      </c>
      <c r="D662" s="572"/>
      <c r="E662" s="622"/>
      <c r="F662" s="339"/>
      <c r="G662" s="360"/>
      <c r="H662" s="575"/>
      <c r="I662" s="339"/>
      <c r="J662" s="570" t="s">
        <v>305</v>
      </c>
      <c r="K662" s="363" t="s">
        <v>110</v>
      </c>
      <c r="L662" s="362">
        <f>M662</f>
        <v>20000</v>
      </c>
      <c r="M662" s="362">
        <v>20000</v>
      </c>
      <c r="N662" s="415"/>
      <c r="O662" s="415"/>
      <c r="P662" s="415"/>
      <c r="Q662" s="385">
        <f t="shared" si="200"/>
        <v>20000</v>
      </c>
    </row>
    <row r="663" spans="1:17" s="198" customFormat="1" ht="15.75" customHeight="1" x14ac:dyDescent="0.25">
      <c r="A663" s="666">
        <v>12</v>
      </c>
      <c r="B663" s="358">
        <v>71916000</v>
      </c>
      <c r="C663" s="572" t="s">
        <v>11</v>
      </c>
      <c r="D663" s="572" t="s">
        <v>41</v>
      </c>
      <c r="E663" s="591" t="s">
        <v>281</v>
      </c>
      <c r="F663" s="360" t="s">
        <v>282</v>
      </c>
      <c r="G663" s="360" t="s">
        <v>106</v>
      </c>
      <c r="H663" s="359">
        <v>611.9</v>
      </c>
      <c r="I663" s="342">
        <v>24</v>
      </c>
      <c r="J663" s="570" t="s">
        <v>107</v>
      </c>
      <c r="K663" s="360" t="s">
        <v>2</v>
      </c>
      <c r="L663" s="362">
        <f>L664+L665</f>
        <v>138638.79999999999</v>
      </c>
      <c r="M663" s="362">
        <f t="shared" ref="M663:P663" si="220">M664+M665</f>
        <v>20000</v>
      </c>
      <c r="N663" s="362">
        <f t="shared" si="220"/>
        <v>0</v>
      </c>
      <c r="O663" s="362">
        <f t="shared" si="220"/>
        <v>112706.86</v>
      </c>
      <c r="P663" s="362">
        <f t="shared" si="220"/>
        <v>5931.9400000000005</v>
      </c>
      <c r="Q663" s="385">
        <f t="shared" si="200"/>
        <v>138638.79999999999</v>
      </c>
    </row>
    <row r="664" spans="1:17" s="201" customFormat="1" ht="51.75" customHeight="1" x14ac:dyDescent="0.25">
      <c r="A664" s="667"/>
      <c r="B664" s="358">
        <v>71916000</v>
      </c>
      <c r="C664" s="572" t="s">
        <v>11</v>
      </c>
      <c r="D664" s="572"/>
      <c r="E664" s="591"/>
      <c r="F664" s="342"/>
      <c r="G664" s="360"/>
      <c r="H664" s="359"/>
      <c r="I664" s="342"/>
      <c r="J664" s="570" t="s">
        <v>117</v>
      </c>
      <c r="K664" s="363" t="s">
        <v>109</v>
      </c>
      <c r="L664" s="362">
        <v>118638.8</v>
      </c>
      <c r="M664" s="362"/>
      <c r="N664" s="419"/>
      <c r="O664" s="419">
        <f>L664*0.95</f>
        <v>112706.86</v>
      </c>
      <c r="P664" s="419">
        <f>L664*0.05</f>
        <v>5931.9400000000005</v>
      </c>
      <c r="Q664" s="385">
        <f t="shared" si="200"/>
        <v>118638.8</v>
      </c>
    </row>
    <row r="665" spans="1:17" s="198" customFormat="1" ht="50.25" customHeight="1" x14ac:dyDescent="0.25">
      <c r="A665" s="668"/>
      <c r="B665" s="358">
        <v>71916000</v>
      </c>
      <c r="C665" s="572" t="s">
        <v>11</v>
      </c>
      <c r="D665" s="364"/>
      <c r="E665" s="364"/>
      <c r="F665" s="365"/>
      <c r="G665" s="343"/>
      <c r="H665" s="576"/>
      <c r="I665" s="342"/>
      <c r="J665" s="570" t="s">
        <v>305</v>
      </c>
      <c r="K665" s="363" t="s">
        <v>110</v>
      </c>
      <c r="L665" s="362">
        <v>20000</v>
      </c>
      <c r="M665" s="362">
        <v>20000</v>
      </c>
      <c r="N665" s="419"/>
      <c r="O665" s="419"/>
      <c r="P665" s="419"/>
      <c r="Q665" s="385">
        <f t="shared" si="200"/>
        <v>20000</v>
      </c>
    </row>
    <row r="666" spans="1:17" s="379" customFormat="1" ht="18" customHeight="1" x14ac:dyDescent="0.25">
      <c r="A666" s="663">
        <v>13</v>
      </c>
      <c r="B666" s="358">
        <v>71916000</v>
      </c>
      <c r="C666" s="572" t="s">
        <v>11</v>
      </c>
      <c r="D666" s="572" t="s">
        <v>41</v>
      </c>
      <c r="E666" s="591" t="s">
        <v>281</v>
      </c>
      <c r="F666" s="360" t="s">
        <v>428</v>
      </c>
      <c r="G666" s="360" t="s">
        <v>106</v>
      </c>
      <c r="H666" s="359">
        <v>599</v>
      </c>
      <c r="I666" s="342">
        <v>22</v>
      </c>
      <c r="J666" s="570" t="s">
        <v>107</v>
      </c>
      <c r="K666" s="360" t="s">
        <v>2</v>
      </c>
      <c r="L666" s="362">
        <f>L667+L668</f>
        <v>142508</v>
      </c>
      <c r="M666" s="362">
        <f t="shared" ref="M666:P666" si="221">M667+M668</f>
        <v>20000</v>
      </c>
      <c r="N666" s="362">
        <f t="shared" si="221"/>
        <v>0</v>
      </c>
      <c r="O666" s="362">
        <f t="shared" si="221"/>
        <v>116382.59999999999</v>
      </c>
      <c r="P666" s="362">
        <f t="shared" si="221"/>
        <v>6125.4000000000005</v>
      </c>
      <c r="Q666" s="385">
        <f t="shared" ref="Q666:Q727" si="222">M666+N666+O666+P666</f>
        <v>142507.99999999997</v>
      </c>
    </row>
    <row r="667" spans="1:17" s="380" customFormat="1" ht="51.75" customHeight="1" x14ac:dyDescent="0.25">
      <c r="A667" s="664"/>
      <c r="B667" s="358">
        <v>71916000</v>
      </c>
      <c r="C667" s="572" t="s">
        <v>11</v>
      </c>
      <c r="D667" s="572"/>
      <c r="E667" s="591"/>
      <c r="F667" s="342"/>
      <c r="G667" s="360"/>
      <c r="H667" s="359"/>
      <c r="I667" s="342"/>
      <c r="J667" s="570" t="s">
        <v>117</v>
      </c>
      <c r="K667" s="363" t="s">
        <v>109</v>
      </c>
      <c r="L667" s="362">
        <v>122508</v>
      </c>
      <c r="M667" s="362"/>
      <c r="N667" s="415"/>
      <c r="O667" s="419">
        <f>L667*0.95</f>
        <v>116382.59999999999</v>
      </c>
      <c r="P667" s="419">
        <f>L667*0.05</f>
        <v>6125.4000000000005</v>
      </c>
      <c r="Q667" s="385">
        <f t="shared" si="222"/>
        <v>122507.99999999999</v>
      </c>
    </row>
    <row r="668" spans="1:17" s="380" customFormat="1" ht="50.25" customHeight="1" x14ac:dyDescent="0.25">
      <c r="A668" s="665"/>
      <c r="B668" s="358">
        <v>71916000</v>
      </c>
      <c r="C668" s="572" t="s">
        <v>11</v>
      </c>
      <c r="D668" s="572"/>
      <c r="E668" s="591"/>
      <c r="F668" s="342"/>
      <c r="G668" s="360"/>
      <c r="H668" s="359"/>
      <c r="I668" s="342"/>
      <c r="J668" s="570" t="s">
        <v>305</v>
      </c>
      <c r="K668" s="363" t="s">
        <v>110</v>
      </c>
      <c r="L668" s="362">
        <v>20000</v>
      </c>
      <c r="M668" s="362">
        <v>20000</v>
      </c>
      <c r="N668" s="415"/>
      <c r="O668" s="411"/>
      <c r="P668" s="415"/>
      <c r="Q668" s="385">
        <f t="shared" si="222"/>
        <v>20000</v>
      </c>
    </row>
    <row r="669" spans="1:17" s="198" customFormat="1" ht="15.75" customHeight="1" x14ac:dyDescent="0.25">
      <c r="A669" s="663">
        <v>14</v>
      </c>
      <c r="B669" s="358">
        <v>71916000</v>
      </c>
      <c r="C669" s="572" t="s">
        <v>11</v>
      </c>
      <c r="D669" s="572" t="s">
        <v>41</v>
      </c>
      <c r="E669" s="591" t="s">
        <v>194</v>
      </c>
      <c r="F669" s="360" t="s">
        <v>351</v>
      </c>
      <c r="G669" s="360" t="s">
        <v>106</v>
      </c>
      <c r="H669" s="359">
        <v>2831</v>
      </c>
      <c r="I669" s="342">
        <v>160</v>
      </c>
      <c r="J669" s="570" t="s">
        <v>107</v>
      </c>
      <c r="K669" s="360" t="s">
        <v>2</v>
      </c>
      <c r="L669" s="362">
        <f>L670+L671</f>
        <v>326161.96000000002</v>
      </c>
      <c r="M669" s="362">
        <f t="shared" ref="M669:P669" si="223">M670+M671</f>
        <v>20000</v>
      </c>
      <c r="N669" s="362">
        <f t="shared" si="223"/>
        <v>0</v>
      </c>
      <c r="O669" s="362">
        <f t="shared" si="223"/>
        <v>290853.86200000002</v>
      </c>
      <c r="P669" s="362">
        <f t="shared" si="223"/>
        <v>15308.098000000002</v>
      </c>
      <c r="Q669" s="385">
        <f t="shared" si="222"/>
        <v>326161.96000000002</v>
      </c>
    </row>
    <row r="670" spans="1:17" s="201" customFormat="1" ht="51.75" customHeight="1" x14ac:dyDescent="0.25">
      <c r="A670" s="664"/>
      <c r="B670" s="358">
        <v>71916000</v>
      </c>
      <c r="C670" s="572" t="s">
        <v>11</v>
      </c>
      <c r="D670" s="572"/>
      <c r="E670" s="591"/>
      <c r="F670" s="342"/>
      <c r="G670" s="360"/>
      <c r="H670" s="359"/>
      <c r="I670" s="342"/>
      <c r="J670" s="570" t="s">
        <v>117</v>
      </c>
      <c r="K670" s="363" t="s">
        <v>109</v>
      </c>
      <c r="L670" s="362">
        <v>306161.96000000002</v>
      </c>
      <c r="M670" s="362"/>
      <c r="N670" s="415"/>
      <c r="O670" s="419">
        <f>L670*0.95</f>
        <v>290853.86200000002</v>
      </c>
      <c r="P670" s="419">
        <f>L670*0.05</f>
        <v>15308.098000000002</v>
      </c>
      <c r="Q670" s="385">
        <f t="shared" si="222"/>
        <v>306161.96000000002</v>
      </c>
    </row>
    <row r="671" spans="1:17" s="198" customFormat="1" ht="50.25" customHeight="1" x14ac:dyDescent="0.25">
      <c r="A671" s="665"/>
      <c r="B671" s="358">
        <v>71916000</v>
      </c>
      <c r="C671" s="572" t="s">
        <v>11</v>
      </c>
      <c r="D671" s="572"/>
      <c r="E671" s="591"/>
      <c r="F671" s="342"/>
      <c r="G671" s="360"/>
      <c r="H671" s="359"/>
      <c r="I671" s="342"/>
      <c r="J671" s="570" t="s">
        <v>305</v>
      </c>
      <c r="K671" s="363" t="s">
        <v>110</v>
      </c>
      <c r="L671" s="362">
        <v>20000</v>
      </c>
      <c r="M671" s="362">
        <v>20000</v>
      </c>
      <c r="N671" s="415"/>
      <c r="O671" s="411"/>
      <c r="P671" s="415"/>
      <c r="Q671" s="385">
        <f t="shared" si="222"/>
        <v>20000</v>
      </c>
    </row>
    <row r="672" spans="1:17" s="198" customFormat="1" ht="15.75" customHeight="1" x14ac:dyDescent="0.25">
      <c r="A672" s="666">
        <v>15</v>
      </c>
      <c r="B672" s="358">
        <v>71916000</v>
      </c>
      <c r="C672" s="572" t="s">
        <v>11</v>
      </c>
      <c r="D672" s="572" t="s">
        <v>41</v>
      </c>
      <c r="E672" s="622" t="s">
        <v>283</v>
      </c>
      <c r="F672" s="339">
        <v>5</v>
      </c>
      <c r="G672" s="360" t="s">
        <v>106</v>
      </c>
      <c r="H672" s="575">
        <v>7183.8</v>
      </c>
      <c r="I672" s="339">
        <v>277</v>
      </c>
      <c r="J672" s="570" t="s">
        <v>107</v>
      </c>
      <c r="K672" s="360" t="s">
        <v>2</v>
      </c>
      <c r="L672" s="411">
        <f>L673+L674</f>
        <v>12552143</v>
      </c>
      <c r="M672" s="411">
        <f t="shared" ref="M672:P672" si="224">M673+M674</f>
        <v>12552143</v>
      </c>
      <c r="N672" s="411">
        <f t="shared" si="224"/>
        <v>0</v>
      </c>
      <c r="O672" s="411">
        <f t="shared" si="224"/>
        <v>0</v>
      </c>
      <c r="P672" s="411">
        <f t="shared" si="224"/>
        <v>0</v>
      </c>
      <c r="Q672" s="385">
        <f t="shared" si="222"/>
        <v>12552143</v>
      </c>
    </row>
    <row r="673" spans="1:17" s="198" customFormat="1" ht="15.75" customHeight="1" x14ac:dyDescent="0.25">
      <c r="A673" s="667"/>
      <c r="B673" s="358">
        <v>71916000</v>
      </c>
      <c r="C673" s="572" t="s">
        <v>11</v>
      </c>
      <c r="D673" s="572"/>
      <c r="E673" s="622"/>
      <c r="F673" s="339"/>
      <c r="G673" s="360"/>
      <c r="H673" s="575"/>
      <c r="I673" s="339"/>
      <c r="J673" s="570" t="s">
        <v>208</v>
      </c>
      <c r="K673" s="363" t="s">
        <v>209</v>
      </c>
      <c r="L673" s="362">
        <f>M673</f>
        <v>12289155</v>
      </c>
      <c r="M673" s="362">
        <v>12289155</v>
      </c>
      <c r="N673" s="415"/>
      <c r="O673" s="362"/>
      <c r="P673" s="362"/>
      <c r="Q673" s="385">
        <f t="shared" si="222"/>
        <v>12289155</v>
      </c>
    </row>
    <row r="674" spans="1:17" s="198" customFormat="1" ht="15.75" customHeight="1" x14ac:dyDescent="0.25">
      <c r="A674" s="668"/>
      <c r="B674" s="358">
        <v>71916000</v>
      </c>
      <c r="C674" s="572" t="s">
        <v>11</v>
      </c>
      <c r="D674" s="572"/>
      <c r="E674" s="622"/>
      <c r="F674" s="339"/>
      <c r="G674" s="360"/>
      <c r="H674" s="575"/>
      <c r="I674" s="339"/>
      <c r="J674" s="416" t="s">
        <v>207</v>
      </c>
      <c r="K674" s="360" t="s">
        <v>304</v>
      </c>
      <c r="L674" s="411">
        <f>M674</f>
        <v>262988</v>
      </c>
      <c r="M674" s="362">
        <v>262988</v>
      </c>
      <c r="N674" s="415"/>
      <c r="O674" s="415"/>
      <c r="P674" s="415"/>
      <c r="Q674" s="385">
        <f t="shared" si="222"/>
        <v>262988</v>
      </c>
    </row>
    <row r="675" spans="1:17" s="198" customFormat="1" ht="15.75" customHeight="1" x14ac:dyDescent="0.25">
      <c r="A675" s="660">
        <v>16</v>
      </c>
      <c r="B675" s="361">
        <v>71916000</v>
      </c>
      <c r="C675" s="570" t="s">
        <v>11</v>
      </c>
      <c r="D675" s="570" t="s">
        <v>42</v>
      </c>
      <c r="E675" s="590" t="s">
        <v>202</v>
      </c>
      <c r="F675" s="342">
        <v>8</v>
      </c>
      <c r="G675" s="343" t="s">
        <v>106</v>
      </c>
      <c r="H675" s="359">
        <v>5225.5</v>
      </c>
      <c r="I675" s="342">
        <v>171</v>
      </c>
      <c r="J675" s="570" t="s">
        <v>107</v>
      </c>
      <c r="K675" s="579" t="s">
        <v>2</v>
      </c>
      <c r="L675" s="362">
        <f>L676+L677</f>
        <v>153438.43</v>
      </c>
      <c r="M675" s="362">
        <f>M676+M677</f>
        <v>20000</v>
      </c>
      <c r="N675" s="362">
        <f t="shared" ref="N675:P675" si="225">N676+N677</f>
        <v>0</v>
      </c>
      <c r="O675" s="362">
        <f t="shared" si="225"/>
        <v>126766.50849999998</v>
      </c>
      <c r="P675" s="362">
        <f t="shared" si="225"/>
        <v>6671.9215000000004</v>
      </c>
      <c r="Q675" s="385">
        <f t="shared" si="222"/>
        <v>153438.43</v>
      </c>
    </row>
    <row r="676" spans="1:17" s="198" customFormat="1" ht="51.75" customHeight="1" x14ac:dyDescent="0.25">
      <c r="A676" s="661"/>
      <c r="B676" s="361">
        <v>71916000</v>
      </c>
      <c r="C676" s="570" t="s">
        <v>11</v>
      </c>
      <c r="D676" s="570"/>
      <c r="E676" s="590"/>
      <c r="F676" s="342"/>
      <c r="G676" s="343"/>
      <c r="H676" s="359"/>
      <c r="I676" s="342"/>
      <c r="J676" s="570" t="s">
        <v>117</v>
      </c>
      <c r="K676" s="363" t="s">
        <v>109</v>
      </c>
      <c r="L676" s="362">
        <v>133438.43</v>
      </c>
      <c r="M676" s="362"/>
      <c r="N676" s="362"/>
      <c r="O676" s="419">
        <f>L676*0.95</f>
        <v>126766.50849999998</v>
      </c>
      <c r="P676" s="419">
        <f>L676*0.05</f>
        <v>6671.9215000000004</v>
      </c>
      <c r="Q676" s="385">
        <f t="shared" si="222"/>
        <v>133438.43</v>
      </c>
    </row>
    <row r="677" spans="1:17" s="198" customFormat="1" ht="50.25" customHeight="1" x14ac:dyDescent="0.25">
      <c r="A677" s="662"/>
      <c r="B677" s="361">
        <v>71916000</v>
      </c>
      <c r="C677" s="570" t="s">
        <v>11</v>
      </c>
      <c r="D677" s="570"/>
      <c r="E677" s="590"/>
      <c r="F677" s="342"/>
      <c r="G677" s="343"/>
      <c r="H677" s="359"/>
      <c r="I677" s="342"/>
      <c r="J677" s="570" t="s">
        <v>305</v>
      </c>
      <c r="K677" s="363" t="s">
        <v>110</v>
      </c>
      <c r="L677" s="362">
        <v>20000</v>
      </c>
      <c r="M677" s="362">
        <v>20000</v>
      </c>
      <c r="N677" s="362"/>
      <c r="O677" s="362"/>
      <c r="P677" s="362"/>
      <c r="Q677" s="385">
        <f t="shared" si="222"/>
        <v>20000</v>
      </c>
    </row>
    <row r="678" spans="1:17" s="198" customFormat="1" ht="15.75" customHeight="1" x14ac:dyDescent="0.25">
      <c r="A678" s="666">
        <v>17</v>
      </c>
      <c r="B678" s="358">
        <v>71916000</v>
      </c>
      <c r="C678" s="572" t="s">
        <v>11</v>
      </c>
      <c r="D678" s="364" t="s">
        <v>42</v>
      </c>
      <c r="E678" s="364" t="s">
        <v>145</v>
      </c>
      <c r="F678" s="365">
        <v>1</v>
      </c>
      <c r="G678" s="360" t="s">
        <v>106</v>
      </c>
      <c r="H678" s="359">
        <v>2579.8000000000002</v>
      </c>
      <c r="I678" s="342">
        <v>121</v>
      </c>
      <c r="J678" s="570" t="s">
        <v>107</v>
      </c>
      <c r="K678" s="579" t="s">
        <v>2</v>
      </c>
      <c r="L678" s="362">
        <f>L679+L680</f>
        <v>131801.38</v>
      </c>
      <c r="M678" s="362">
        <f t="shared" ref="M678:P678" si="226">M679+M680</f>
        <v>20000</v>
      </c>
      <c r="N678" s="362">
        <f t="shared" si="226"/>
        <v>0</v>
      </c>
      <c r="O678" s="362">
        <f t="shared" si="226"/>
        <v>106211.311</v>
      </c>
      <c r="P678" s="362">
        <f t="shared" si="226"/>
        <v>5590.0690000000004</v>
      </c>
      <c r="Q678" s="385">
        <f t="shared" si="222"/>
        <v>131801.38</v>
      </c>
    </row>
    <row r="679" spans="1:17" s="198" customFormat="1" ht="51.75" customHeight="1" x14ac:dyDescent="0.25">
      <c r="A679" s="667"/>
      <c r="B679" s="358">
        <v>71916000</v>
      </c>
      <c r="C679" s="572" t="s">
        <v>11</v>
      </c>
      <c r="D679" s="572"/>
      <c r="E679" s="591"/>
      <c r="F679" s="342"/>
      <c r="G679" s="360"/>
      <c r="H679" s="359"/>
      <c r="I679" s="342"/>
      <c r="J679" s="570" t="s">
        <v>117</v>
      </c>
      <c r="K679" s="363" t="s">
        <v>109</v>
      </c>
      <c r="L679" s="362">
        <v>111801.38</v>
      </c>
      <c r="M679" s="362"/>
      <c r="N679" s="415"/>
      <c r="O679" s="419">
        <f>L679*0.95</f>
        <v>106211.311</v>
      </c>
      <c r="P679" s="419">
        <f>L679*0.05</f>
        <v>5590.0690000000004</v>
      </c>
      <c r="Q679" s="385">
        <f t="shared" si="222"/>
        <v>111801.38</v>
      </c>
    </row>
    <row r="680" spans="1:17" s="198" customFormat="1" ht="50.25" customHeight="1" x14ac:dyDescent="0.25">
      <c r="A680" s="668"/>
      <c r="B680" s="358">
        <v>71916000</v>
      </c>
      <c r="C680" s="572" t="s">
        <v>11</v>
      </c>
      <c r="D680" s="572"/>
      <c r="E680" s="591"/>
      <c r="F680" s="342"/>
      <c r="G680" s="360"/>
      <c r="H680" s="359"/>
      <c r="I680" s="342"/>
      <c r="J680" s="570" t="s">
        <v>305</v>
      </c>
      <c r="K680" s="363" t="s">
        <v>110</v>
      </c>
      <c r="L680" s="362">
        <v>20000</v>
      </c>
      <c r="M680" s="362">
        <v>20000</v>
      </c>
      <c r="N680" s="415"/>
      <c r="O680" s="415"/>
      <c r="P680" s="415"/>
      <c r="Q680" s="385">
        <f t="shared" si="222"/>
        <v>20000</v>
      </c>
    </row>
    <row r="681" spans="1:17" s="198" customFormat="1" ht="15.75" customHeight="1" x14ac:dyDescent="0.25">
      <c r="A681" s="681">
        <v>18</v>
      </c>
      <c r="B681" s="358">
        <v>71916000</v>
      </c>
      <c r="C681" s="572" t="s">
        <v>11</v>
      </c>
      <c r="D681" s="572" t="s">
        <v>42</v>
      </c>
      <c r="E681" s="622" t="s">
        <v>145</v>
      </c>
      <c r="F681" s="339">
        <v>6</v>
      </c>
      <c r="G681" s="360" t="s">
        <v>106</v>
      </c>
      <c r="H681" s="575">
        <v>6974.4</v>
      </c>
      <c r="I681" s="339">
        <v>312</v>
      </c>
      <c r="J681" s="570" t="s">
        <v>107</v>
      </c>
      <c r="K681" s="360" t="s">
        <v>2</v>
      </c>
      <c r="L681" s="362">
        <f>L682+L683</f>
        <v>4093878</v>
      </c>
      <c r="M681" s="362">
        <f t="shared" ref="M681:P681" si="227">M682+M683</f>
        <v>4093878</v>
      </c>
      <c r="N681" s="362">
        <f t="shared" si="227"/>
        <v>0</v>
      </c>
      <c r="O681" s="362">
        <f t="shared" si="227"/>
        <v>0</v>
      </c>
      <c r="P681" s="362">
        <f t="shared" si="227"/>
        <v>0</v>
      </c>
      <c r="Q681" s="385">
        <f t="shared" si="222"/>
        <v>4093878</v>
      </c>
    </row>
    <row r="682" spans="1:17" s="198" customFormat="1" ht="31.5" customHeight="1" x14ac:dyDescent="0.25">
      <c r="A682" s="681"/>
      <c r="B682" s="358">
        <v>71916000</v>
      </c>
      <c r="C682" s="572" t="s">
        <v>11</v>
      </c>
      <c r="D682" s="572"/>
      <c r="E682" s="622"/>
      <c r="F682" s="339"/>
      <c r="G682" s="360"/>
      <c r="H682" s="575"/>
      <c r="I682" s="339"/>
      <c r="J682" s="570" t="s">
        <v>210</v>
      </c>
      <c r="K682" s="363" t="s">
        <v>211</v>
      </c>
      <c r="L682" s="362">
        <f>M682</f>
        <v>4008104</v>
      </c>
      <c r="M682" s="362">
        <v>4008104</v>
      </c>
      <c r="N682" s="415"/>
      <c r="O682" s="415"/>
      <c r="P682" s="415"/>
      <c r="Q682" s="385">
        <f t="shared" si="222"/>
        <v>4008104</v>
      </c>
    </row>
    <row r="683" spans="1:17" s="198" customFormat="1" ht="15.75" customHeight="1" x14ac:dyDescent="0.25">
      <c r="A683" s="681"/>
      <c r="B683" s="358">
        <v>71916000</v>
      </c>
      <c r="C683" s="572" t="s">
        <v>11</v>
      </c>
      <c r="D683" s="572"/>
      <c r="E683" s="622"/>
      <c r="F683" s="339"/>
      <c r="G683" s="360"/>
      <c r="H683" s="575"/>
      <c r="I683" s="339"/>
      <c r="J683" s="416" t="s">
        <v>207</v>
      </c>
      <c r="K683" s="360" t="s">
        <v>304</v>
      </c>
      <c r="L683" s="362">
        <f>M683</f>
        <v>85774</v>
      </c>
      <c r="M683" s="362">
        <v>85774</v>
      </c>
      <c r="N683" s="415"/>
      <c r="O683" s="415"/>
      <c r="P683" s="415"/>
      <c r="Q683" s="385">
        <f t="shared" si="222"/>
        <v>85774</v>
      </c>
    </row>
    <row r="684" spans="1:17" s="198" customFormat="1" ht="15.75" customHeight="1" x14ac:dyDescent="0.25">
      <c r="A684" s="666">
        <v>19</v>
      </c>
      <c r="B684" s="358">
        <v>71916000</v>
      </c>
      <c r="C684" s="572" t="s">
        <v>11</v>
      </c>
      <c r="D684" s="572" t="s">
        <v>42</v>
      </c>
      <c r="E684" s="622" t="s">
        <v>145</v>
      </c>
      <c r="F684" s="339">
        <v>7</v>
      </c>
      <c r="G684" s="360" t="s">
        <v>106</v>
      </c>
      <c r="H684" s="575">
        <v>3086.3</v>
      </c>
      <c r="I684" s="339">
        <v>115</v>
      </c>
      <c r="J684" s="570" t="s">
        <v>107</v>
      </c>
      <c r="K684" s="579" t="s">
        <v>2</v>
      </c>
      <c r="L684" s="362">
        <f>L685+L686</f>
        <v>191345.22</v>
      </c>
      <c r="M684" s="362">
        <f t="shared" ref="M684:P684" si="228">M685+M686</f>
        <v>20000</v>
      </c>
      <c r="N684" s="362">
        <f t="shared" si="228"/>
        <v>0</v>
      </c>
      <c r="O684" s="362">
        <f t="shared" si="228"/>
        <v>162777.959</v>
      </c>
      <c r="P684" s="362">
        <f t="shared" si="228"/>
        <v>8567.2610000000004</v>
      </c>
      <c r="Q684" s="385">
        <f t="shared" si="222"/>
        <v>191345.22</v>
      </c>
    </row>
    <row r="685" spans="1:17" s="198" customFormat="1" ht="51.75" customHeight="1" x14ac:dyDescent="0.25">
      <c r="A685" s="667"/>
      <c r="B685" s="358">
        <v>71916000</v>
      </c>
      <c r="C685" s="572" t="s">
        <v>11</v>
      </c>
      <c r="D685" s="572"/>
      <c r="E685" s="622"/>
      <c r="F685" s="339"/>
      <c r="G685" s="360"/>
      <c r="H685" s="575"/>
      <c r="I685" s="339"/>
      <c r="J685" s="570" t="s">
        <v>117</v>
      </c>
      <c r="K685" s="363" t="s">
        <v>109</v>
      </c>
      <c r="L685" s="362">
        <v>171345.22</v>
      </c>
      <c r="M685" s="362"/>
      <c r="N685" s="415"/>
      <c r="O685" s="419">
        <f>L685*0.95</f>
        <v>162777.959</v>
      </c>
      <c r="P685" s="419">
        <f>L685*0.05</f>
        <v>8567.2610000000004</v>
      </c>
      <c r="Q685" s="385">
        <f t="shared" si="222"/>
        <v>171345.22</v>
      </c>
    </row>
    <row r="686" spans="1:17" s="198" customFormat="1" ht="50.25" customHeight="1" x14ac:dyDescent="0.25">
      <c r="A686" s="668"/>
      <c r="B686" s="358">
        <v>71916000</v>
      </c>
      <c r="C686" s="572" t="s">
        <v>11</v>
      </c>
      <c r="D686" s="572"/>
      <c r="E686" s="622"/>
      <c r="F686" s="339"/>
      <c r="G686" s="360"/>
      <c r="H686" s="575"/>
      <c r="I686" s="339"/>
      <c r="J686" s="570" t="s">
        <v>305</v>
      </c>
      <c r="K686" s="363" t="s">
        <v>110</v>
      </c>
      <c r="L686" s="362">
        <v>20000</v>
      </c>
      <c r="M686" s="362">
        <v>20000</v>
      </c>
      <c r="N686" s="415"/>
      <c r="O686" s="415"/>
      <c r="P686" s="415"/>
      <c r="Q686" s="385">
        <f t="shared" si="222"/>
        <v>20000</v>
      </c>
    </row>
    <row r="687" spans="1:17" s="198" customFormat="1" ht="15.75" customHeight="1" x14ac:dyDescent="0.25">
      <c r="A687" s="666">
        <v>20</v>
      </c>
      <c r="B687" s="358">
        <v>71916000</v>
      </c>
      <c r="C687" s="572" t="s">
        <v>11</v>
      </c>
      <c r="D687" s="572" t="s">
        <v>42</v>
      </c>
      <c r="E687" s="622" t="s">
        <v>145</v>
      </c>
      <c r="F687" s="339">
        <v>8</v>
      </c>
      <c r="G687" s="360" t="s">
        <v>106</v>
      </c>
      <c r="H687" s="575">
        <v>3591.5</v>
      </c>
      <c r="I687" s="339">
        <v>162</v>
      </c>
      <c r="J687" s="570" t="s">
        <v>107</v>
      </c>
      <c r="K687" s="360" t="s">
        <v>2</v>
      </c>
      <c r="L687" s="362">
        <f>L688+L689+L690</f>
        <v>9503735</v>
      </c>
      <c r="M687" s="362">
        <f t="shared" ref="M687:P687" si="229">M688+M689+M690</f>
        <v>9503735</v>
      </c>
      <c r="N687" s="362">
        <f t="shared" si="229"/>
        <v>0</v>
      </c>
      <c r="O687" s="362">
        <f t="shared" si="229"/>
        <v>0</v>
      </c>
      <c r="P687" s="362">
        <f t="shared" si="229"/>
        <v>0</v>
      </c>
      <c r="Q687" s="385">
        <f t="shared" si="222"/>
        <v>9503735</v>
      </c>
    </row>
    <row r="688" spans="1:17" s="198" customFormat="1" ht="15.75" customHeight="1" x14ac:dyDescent="0.25">
      <c r="A688" s="667"/>
      <c r="B688" s="358">
        <v>71916000</v>
      </c>
      <c r="C688" s="572" t="s">
        <v>11</v>
      </c>
      <c r="D688" s="572"/>
      <c r="E688" s="622"/>
      <c r="F688" s="339"/>
      <c r="G688" s="360"/>
      <c r="H688" s="575"/>
      <c r="I688" s="339"/>
      <c r="J688" s="570" t="s">
        <v>208</v>
      </c>
      <c r="K688" s="363" t="s">
        <v>209</v>
      </c>
      <c r="L688" s="411">
        <f>M688</f>
        <v>7278322</v>
      </c>
      <c r="M688" s="362">
        <v>7278322</v>
      </c>
      <c r="N688" s="415"/>
      <c r="O688" s="415"/>
      <c r="P688" s="415"/>
      <c r="Q688" s="385">
        <f t="shared" si="222"/>
        <v>7278322</v>
      </c>
    </row>
    <row r="689" spans="1:17" s="198" customFormat="1" ht="31.5" customHeight="1" x14ac:dyDescent="0.25">
      <c r="A689" s="667"/>
      <c r="B689" s="358">
        <v>71916000</v>
      </c>
      <c r="C689" s="572" t="s">
        <v>11</v>
      </c>
      <c r="D689" s="572"/>
      <c r="E689" s="622"/>
      <c r="F689" s="339"/>
      <c r="G689" s="360"/>
      <c r="H689" s="575"/>
      <c r="I689" s="339"/>
      <c r="J689" s="570" t="s">
        <v>210</v>
      </c>
      <c r="K689" s="363" t="s">
        <v>211</v>
      </c>
      <c r="L689" s="411">
        <f>M689</f>
        <v>2026293</v>
      </c>
      <c r="M689" s="362">
        <v>2026293</v>
      </c>
      <c r="N689" s="415"/>
      <c r="O689" s="415"/>
      <c r="P689" s="415"/>
      <c r="Q689" s="385">
        <f t="shared" si="222"/>
        <v>2026293</v>
      </c>
    </row>
    <row r="690" spans="1:17" s="198" customFormat="1" ht="15.75" customHeight="1" x14ac:dyDescent="0.25">
      <c r="A690" s="667"/>
      <c r="B690" s="358">
        <v>71916000</v>
      </c>
      <c r="C690" s="572" t="s">
        <v>11</v>
      </c>
      <c r="D690" s="572"/>
      <c r="E690" s="622"/>
      <c r="F690" s="339"/>
      <c r="G690" s="360"/>
      <c r="H690" s="575"/>
      <c r="I690" s="339"/>
      <c r="J690" s="416" t="s">
        <v>207</v>
      </c>
      <c r="K690" s="360" t="s">
        <v>304</v>
      </c>
      <c r="L690" s="411">
        <f>M690</f>
        <v>199120</v>
      </c>
      <c r="M690" s="362">
        <v>199120</v>
      </c>
      <c r="N690" s="415"/>
      <c r="O690" s="415"/>
      <c r="P690" s="415"/>
      <c r="Q690" s="385">
        <f t="shared" si="222"/>
        <v>199120</v>
      </c>
    </row>
    <row r="691" spans="1:17" s="198" customFormat="1" ht="15.75" customHeight="1" x14ac:dyDescent="0.25">
      <c r="A691" s="666">
        <v>21</v>
      </c>
      <c r="B691" s="358">
        <v>71916000</v>
      </c>
      <c r="C691" s="572" t="s">
        <v>11</v>
      </c>
      <c r="D691" s="572" t="s">
        <v>42</v>
      </c>
      <c r="E691" s="622" t="s">
        <v>145</v>
      </c>
      <c r="F691" s="339">
        <v>10</v>
      </c>
      <c r="G691" s="360" t="s">
        <v>106</v>
      </c>
      <c r="H691" s="575">
        <v>3603</v>
      </c>
      <c r="I691" s="339">
        <v>162</v>
      </c>
      <c r="J691" s="570" t="s">
        <v>107</v>
      </c>
      <c r="K691" s="360" t="s">
        <v>2</v>
      </c>
      <c r="L691" s="411">
        <f>L692+L693+L694</f>
        <v>9519136</v>
      </c>
      <c r="M691" s="411">
        <f t="shared" ref="M691:P691" si="230">M692+M693+M694</f>
        <v>9519136</v>
      </c>
      <c r="N691" s="411">
        <f t="shared" si="230"/>
        <v>0</v>
      </c>
      <c r="O691" s="411">
        <f t="shared" si="230"/>
        <v>0</v>
      </c>
      <c r="P691" s="411">
        <f t="shared" si="230"/>
        <v>0</v>
      </c>
      <c r="Q691" s="385">
        <f t="shared" si="222"/>
        <v>9519136</v>
      </c>
    </row>
    <row r="692" spans="1:17" s="198" customFormat="1" ht="15.75" customHeight="1" x14ac:dyDescent="0.25">
      <c r="A692" s="667"/>
      <c r="B692" s="358">
        <v>71916000</v>
      </c>
      <c r="C692" s="572" t="s">
        <v>11</v>
      </c>
      <c r="D692" s="572"/>
      <c r="E692" s="623"/>
      <c r="F692" s="339"/>
      <c r="G692" s="360"/>
      <c r="H692" s="575"/>
      <c r="I692" s="339"/>
      <c r="J692" s="570" t="s">
        <v>208</v>
      </c>
      <c r="K692" s="363" t="s">
        <v>209</v>
      </c>
      <c r="L692" s="362">
        <f>M692</f>
        <v>7290117</v>
      </c>
      <c r="M692" s="362">
        <v>7290117</v>
      </c>
      <c r="N692" s="415"/>
      <c r="O692" s="415"/>
      <c r="P692" s="415"/>
      <c r="Q692" s="385">
        <f t="shared" si="222"/>
        <v>7290117</v>
      </c>
    </row>
    <row r="693" spans="1:17" s="198" customFormat="1" ht="31.5" customHeight="1" x14ac:dyDescent="0.25">
      <c r="A693" s="667"/>
      <c r="B693" s="358">
        <v>71916000</v>
      </c>
      <c r="C693" s="572" t="s">
        <v>11</v>
      </c>
      <c r="D693" s="364"/>
      <c r="E693" s="364"/>
      <c r="F693" s="365"/>
      <c r="G693" s="343"/>
      <c r="H693" s="576"/>
      <c r="I693" s="342"/>
      <c r="J693" s="570" t="s">
        <v>210</v>
      </c>
      <c r="K693" s="363" t="s">
        <v>211</v>
      </c>
      <c r="L693" s="362">
        <f>M693</f>
        <v>2029577</v>
      </c>
      <c r="M693" s="362">
        <v>2029577</v>
      </c>
      <c r="N693" s="419"/>
      <c r="O693" s="419"/>
      <c r="P693" s="419"/>
      <c r="Q693" s="385">
        <f t="shared" si="222"/>
        <v>2029577</v>
      </c>
    </row>
    <row r="694" spans="1:17" s="198" customFormat="1" ht="15.75" customHeight="1" x14ac:dyDescent="0.25">
      <c r="A694" s="668"/>
      <c r="B694" s="358">
        <v>71916000</v>
      </c>
      <c r="C694" s="572" t="s">
        <v>11</v>
      </c>
      <c r="D694" s="364"/>
      <c r="E694" s="364"/>
      <c r="F694" s="365"/>
      <c r="G694" s="343"/>
      <c r="H694" s="576"/>
      <c r="I694" s="342"/>
      <c r="J694" s="416" t="s">
        <v>207</v>
      </c>
      <c r="K694" s="360" t="s">
        <v>304</v>
      </c>
      <c r="L694" s="362">
        <f>M694</f>
        <v>199442</v>
      </c>
      <c r="M694" s="362">
        <v>199442</v>
      </c>
      <c r="N694" s="419"/>
      <c r="O694" s="419"/>
      <c r="P694" s="419"/>
      <c r="Q694" s="385">
        <f t="shared" si="222"/>
        <v>199442</v>
      </c>
    </row>
    <row r="695" spans="1:17" s="198" customFormat="1" ht="15.75" customHeight="1" x14ac:dyDescent="0.25">
      <c r="A695" s="666">
        <v>22</v>
      </c>
      <c r="B695" s="358">
        <v>71916000</v>
      </c>
      <c r="C695" s="572" t="s">
        <v>11</v>
      </c>
      <c r="D695" s="364" t="s">
        <v>42</v>
      </c>
      <c r="E695" s="364" t="s">
        <v>145</v>
      </c>
      <c r="F695" s="342">
        <v>15</v>
      </c>
      <c r="G695" s="360" t="s">
        <v>106</v>
      </c>
      <c r="H695" s="359">
        <v>3619.5</v>
      </c>
      <c r="I695" s="342">
        <v>141</v>
      </c>
      <c r="J695" s="570" t="s">
        <v>107</v>
      </c>
      <c r="K695" s="579" t="s">
        <v>2</v>
      </c>
      <c r="L695" s="362">
        <f>L696+L697+L698</f>
        <v>9559816</v>
      </c>
      <c r="M695" s="362">
        <f t="shared" ref="M695:P695" si="231">M696+M697+M698</f>
        <v>9559816</v>
      </c>
      <c r="N695" s="362">
        <f t="shared" si="231"/>
        <v>0</v>
      </c>
      <c r="O695" s="362">
        <f t="shared" si="231"/>
        <v>0</v>
      </c>
      <c r="P695" s="362">
        <f t="shared" si="231"/>
        <v>0</v>
      </c>
      <c r="Q695" s="385">
        <f t="shared" si="222"/>
        <v>9559816</v>
      </c>
    </row>
    <row r="696" spans="1:17" s="198" customFormat="1" ht="15.75" customHeight="1" x14ac:dyDescent="0.25">
      <c r="A696" s="667"/>
      <c r="B696" s="358">
        <v>71916000</v>
      </c>
      <c r="C696" s="572" t="s">
        <v>11</v>
      </c>
      <c r="D696" s="572"/>
      <c r="E696" s="591"/>
      <c r="F696" s="342"/>
      <c r="G696" s="360"/>
      <c r="H696" s="359"/>
      <c r="I696" s="342"/>
      <c r="J696" s="570" t="s">
        <v>208</v>
      </c>
      <c r="K696" s="363" t="s">
        <v>209</v>
      </c>
      <c r="L696" s="362">
        <f>M696</f>
        <v>7321272</v>
      </c>
      <c r="M696" s="362">
        <v>7321272</v>
      </c>
      <c r="N696" s="415"/>
      <c r="O696" s="415"/>
      <c r="P696" s="415"/>
      <c r="Q696" s="385">
        <f t="shared" si="222"/>
        <v>7321272</v>
      </c>
    </row>
    <row r="697" spans="1:17" s="198" customFormat="1" ht="31.5" customHeight="1" x14ac:dyDescent="0.25">
      <c r="A697" s="667"/>
      <c r="B697" s="358">
        <v>71916000</v>
      </c>
      <c r="C697" s="572" t="s">
        <v>11</v>
      </c>
      <c r="D697" s="572"/>
      <c r="E697" s="591"/>
      <c r="F697" s="342"/>
      <c r="G697" s="360"/>
      <c r="H697" s="359"/>
      <c r="I697" s="342"/>
      <c r="J697" s="570" t="s">
        <v>210</v>
      </c>
      <c r="K697" s="363" t="s">
        <v>211</v>
      </c>
      <c r="L697" s="362">
        <f>M697</f>
        <v>2038250</v>
      </c>
      <c r="M697" s="362">
        <v>2038250</v>
      </c>
      <c r="N697" s="415"/>
      <c r="O697" s="415"/>
      <c r="P697" s="415"/>
      <c r="Q697" s="385">
        <f t="shared" si="222"/>
        <v>2038250</v>
      </c>
    </row>
    <row r="698" spans="1:17" s="198" customFormat="1" ht="15.75" customHeight="1" x14ac:dyDescent="0.25">
      <c r="A698" s="668"/>
      <c r="B698" s="358">
        <v>71916000</v>
      </c>
      <c r="C698" s="572" t="s">
        <v>11</v>
      </c>
      <c r="D698" s="572"/>
      <c r="E698" s="591"/>
      <c r="F698" s="342"/>
      <c r="G698" s="360"/>
      <c r="H698" s="359"/>
      <c r="I698" s="342"/>
      <c r="J698" s="416" t="s">
        <v>207</v>
      </c>
      <c r="K698" s="360" t="s">
        <v>304</v>
      </c>
      <c r="L698" s="362">
        <f>M698</f>
        <v>200294</v>
      </c>
      <c r="M698" s="362">
        <v>200294</v>
      </c>
      <c r="N698" s="415"/>
      <c r="O698" s="415"/>
      <c r="P698" s="415"/>
      <c r="Q698" s="385">
        <f t="shared" si="222"/>
        <v>200294</v>
      </c>
    </row>
    <row r="699" spans="1:17" s="198" customFormat="1" ht="15.75" customHeight="1" x14ac:dyDescent="0.25">
      <c r="A699" s="660">
        <v>23</v>
      </c>
      <c r="B699" s="358">
        <v>71916000</v>
      </c>
      <c r="C699" s="572" t="s">
        <v>11</v>
      </c>
      <c r="D699" s="364" t="s">
        <v>42</v>
      </c>
      <c r="E699" s="364" t="s">
        <v>145</v>
      </c>
      <c r="F699" s="342">
        <v>19</v>
      </c>
      <c r="G699" s="360" t="s">
        <v>106</v>
      </c>
      <c r="H699" s="359">
        <v>3570.3</v>
      </c>
      <c r="I699" s="342">
        <v>138</v>
      </c>
      <c r="J699" s="570" t="s">
        <v>107</v>
      </c>
      <c r="K699" s="579" t="s">
        <v>2</v>
      </c>
      <c r="L699" s="362">
        <f>L700+L701+L702</f>
        <v>9388375</v>
      </c>
      <c r="M699" s="362">
        <f t="shared" ref="M699:P699" si="232">M700+M701+M702</f>
        <v>9388375</v>
      </c>
      <c r="N699" s="362">
        <f t="shared" si="232"/>
        <v>0</v>
      </c>
      <c r="O699" s="362">
        <f t="shared" si="232"/>
        <v>0</v>
      </c>
      <c r="P699" s="362">
        <f t="shared" si="232"/>
        <v>0</v>
      </c>
      <c r="Q699" s="385">
        <f t="shared" si="222"/>
        <v>9388375</v>
      </c>
    </row>
    <row r="700" spans="1:17" s="198" customFormat="1" ht="15.75" customHeight="1" x14ac:dyDescent="0.25">
      <c r="A700" s="661"/>
      <c r="B700" s="358">
        <v>71916000</v>
      </c>
      <c r="C700" s="572" t="s">
        <v>11</v>
      </c>
      <c r="D700" s="572"/>
      <c r="E700" s="591"/>
      <c r="F700" s="342"/>
      <c r="G700" s="360"/>
      <c r="H700" s="359"/>
      <c r="I700" s="342"/>
      <c r="J700" s="570" t="s">
        <v>208</v>
      </c>
      <c r="K700" s="363" t="s">
        <v>209</v>
      </c>
      <c r="L700" s="362">
        <f>M700</f>
        <v>7189975</v>
      </c>
      <c r="M700" s="362">
        <v>7189975</v>
      </c>
      <c r="N700" s="415"/>
      <c r="O700" s="415"/>
      <c r="P700" s="415"/>
      <c r="Q700" s="385">
        <f t="shared" si="222"/>
        <v>7189975</v>
      </c>
    </row>
    <row r="701" spans="1:17" s="198" customFormat="1" ht="31.5" customHeight="1" x14ac:dyDescent="0.25">
      <c r="A701" s="661"/>
      <c r="B701" s="358">
        <v>71916000</v>
      </c>
      <c r="C701" s="572" t="s">
        <v>11</v>
      </c>
      <c r="D701" s="364"/>
      <c r="E701" s="364"/>
      <c r="F701" s="365"/>
      <c r="G701" s="343"/>
      <c r="H701" s="576"/>
      <c r="I701" s="342"/>
      <c r="J701" s="570" t="s">
        <v>210</v>
      </c>
      <c r="K701" s="363" t="s">
        <v>211</v>
      </c>
      <c r="L701" s="362">
        <f>M701</f>
        <v>2001698</v>
      </c>
      <c r="M701" s="362">
        <v>2001698</v>
      </c>
      <c r="N701" s="419"/>
      <c r="O701" s="419"/>
      <c r="P701" s="419"/>
      <c r="Q701" s="385">
        <f t="shared" si="222"/>
        <v>2001698</v>
      </c>
    </row>
    <row r="702" spans="1:17" s="198" customFormat="1" ht="15.75" customHeight="1" x14ac:dyDescent="0.25">
      <c r="A702" s="662"/>
      <c r="B702" s="358">
        <v>71916000</v>
      </c>
      <c r="C702" s="572" t="s">
        <v>11</v>
      </c>
      <c r="D702" s="364"/>
      <c r="E702" s="364"/>
      <c r="F702" s="365"/>
      <c r="G702" s="343"/>
      <c r="H702" s="576"/>
      <c r="I702" s="342"/>
      <c r="J702" s="416" t="s">
        <v>207</v>
      </c>
      <c r="K702" s="360" t="s">
        <v>304</v>
      </c>
      <c r="L702" s="362">
        <f>M702</f>
        <v>196702</v>
      </c>
      <c r="M702" s="362">
        <v>196702</v>
      </c>
      <c r="N702" s="419"/>
      <c r="O702" s="419"/>
      <c r="P702" s="419"/>
      <c r="Q702" s="385">
        <f t="shared" si="222"/>
        <v>196702</v>
      </c>
    </row>
    <row r="703" spans="1:17" s="198" customFormat="1" ht="15.75" customHeight="1" x14ac:dyDescent="0.25">
      <c r="A703" s="666">
        <v>24</v>
      </c>
      <c r="B703" s="361">
        <v>71916000</v>
      </c>
      <c r="C703" s="570" t="s">
        <v>11</v>
      </c>
      <c r="D703" s="570" t="s">
        <v>42</v>
      </c>
      <c r="E703" s="590" t="s">
        <v>145</v>
      </c>
      <c r="F703" s="342">
        <v>48</v>
      </c>
      <c r="G703" s="343" t="s">
        <v>106</v>
      </c>
      <c r="H703" s="359">
        <v>3474.4</v>
      </c>
      <c r="I703" s="342">
        <v>142</v>
      </c>
      <c r="J703" s="570" t="s">
        <v>107</v>
      </c>
      <c r="K703" s="579" t="s">
        <v>2</v>
      </c>
      <c r="L703" s="362">
        <f>L704+L705</f>
        <v>244963.1</v>
      </c>
      <c r="M703" s="362">
        <f t="shared" ref="M703:P703" si="233">M704+M705</f>
        <v>20000</v>
      </c>
      <c r="N703" s="362">
        <f t="shared" si="233"/>
        <v>0</v>
      </c>
      <c r="O703" s="362">
        <f t="shared" si="233"/>
        <v>213714.94500000001</v>
      </c>
      <c r="P703" s="362">
        <f t="shared" si="233"/>
        <v>11248.155000000001</v>
      </c>
      <c r="Q703" s="385">
        <f t="shared" si="222"/>
        <v>244963.1</v>
      </c>
    </row>
    <row r="704" spans="1:17" s="198" customFormat="1" ht="51.75" customHeight="1" x14ac:dyDescent="0.25">
      <c r="A704" s="667"/>
      <c r="B704" s="361">
        <v>71916000</v>
      </c>
      <c r="C704" s="570" t="s">
        <v>11</v>
      </c>
      <c r="D704" s="570"/>
      <c r="E704" s="590"/>
      <c r="F704" s="342"/>
      <c r="G704" s="343"/>
      <c r="H704" s="359"/>
      <c r="I704" s="342"/>
      <c r="J704" s="570" t="s">
        <v>117</v>
      </c>
      <c r="K704" s="363" t="s">
        <v>109</v>
      </c>
      <c r="L704" s="362">
        <v>224963.1</v>
      </c>
      <c r="M704" s="420"/>
      <c r="N704" s="362"/>
      <c r="O704" s="419">
        <f>L704*0.95</f>
        <v>213714.94500000001</v>
      </c>
      <c r="P704" s="419">
        <f>L704*0.05</f>
        <v>11248.155000000001</v>
      </c>
      <c r="Q704" s="385">
        <f t="shared" si="222"/>
        <v>224963.1</v>
      </c>
    </row>
    <row r="705" spans="1:17" s="198" customFormat="1" ht="50.25" customHeight="1" x14ac:dyDescent="0.25">
      <c r="A705" s="668"/>
      <c r="B705" s="361">
        <v>71916000</v>
      </c>
      <c r="C705" s="570" t="s">
        <v>11</v>
      </c>
      <c r="D705" s="570"/>
      <c r="E705" s="590"/>
      <c r="F705" s="342"/>
      <c r="G705" s="343"/>
      <c r="H705" s="359"/>
      <c r="I705" s="342"/>
      <c r="J705" s="570" t="s">
        <v>305</v>
      </c>
      <c r="K705" s="363" t="s">
        <v>110</v>
      </c>
      <c r="L705" s="362">
        <v>20000</v>
      </c>
      <c r="M705" s="362">
        <v>20000</v>
      </c>
      <c r="N705" s="362"/>
      <c r="O705" s="362"/>
      <c r="P705" s="362"/>
      <c r="Q705" s="385">
        <f t="shared" si="222"/>
        <v>20000</v>
      </c>
    </row>
    <row r="706" spans="1:17" s="198" customFormat="1" ht="15.75" customHeight="1" x14ac:dyDescent="0.25">
      <c r="A706" s="666">
        <v>25</v>
      </c>
      <c r="B706" s="358">
        <v>71916000</v>
      </c>
      <c r="C706" s="572" t="s">
        <v>11</v>
      </c>
      <c r="D706" s="572" t="s">
        <v>42</v>
      </c>
      <c r="E706" s="622" t="s">
        <v>145</v>
      </c>
      <c r="F706" s="339">
        <v>51</v>
      </c>
      <c r="G706" s="360" t="s">
        <v>106</v>
      </c>
      <c r="H706" s="575">
        <v>4882.1000000000004</v>
      </c>
      <c r="I706" s="339">
        <v>206</v>
      </c>
      <c r="J706" s="570" t="s">
        <v>107</v>
      </c>
      <c r="K706" s="360" t="s">
        <v>2</v>
      </c>
      <c r="L706" s="362">
        <f>L707+L708</f>
        <v>166790.60999999999</v>
      </c>
      <c r="M706" s="362">
        <f t="shared" ref="M706:P706" si="234">M707+M708</f>
        <v>20000</v>
      </c>
      <c r="N706" s="362">
        <f t="shared" si="234"/>
        <v>0</v>
      </c>
      <c r="O706" s="362">
        <f t="shared" si="234"/>
        <v>139451.07949999999</v>
      </c>
      <c r="P706" s="362">
        <f t="shared" si="234"/>
        <v>7339.5304999999998</v>
      </c>
      <c r="Q706" s="385">
        <f t="shared" si="222"/>
        <v>166790.60999999999</v>
      </c>
    </row>
    <row r="707" spans="1:17" s="198" customFormat="1" ht="51.75" customHeight="1" x14ac:dyDescent="0.25">
      <c r="A707" s="667"/>
      <c r="B707" s="358">
        <v>71916000</v>
      </c>
      <c r="C707" s="572" t="s">
        <v>11</v>
      </c>
      <c r="D707" s="572"/>
      <c r="E707" s="623"/>
      <c r="F707" s="339"/>
      <c r="G707" s="360"/>
      <c r="H707" s="575"/>
      <c r="I707" s="339"/>
      <c r="J707" s="570" t="s">
        <v>117</v>
      </c>
      <c r="K707" s="363" t="s">
        <v>109</v>
      </c>
      <c r="L707" s="362">
        <v>146790.60999999999</v>
      </c>
      <c r="M707" s="362"/>
      <c r="N707" s="415"/>
      <c r="O707" s="419">
        <f>L707*0.95</f>
        <v>139451.07949999999</v>
      </c>
      <c r="P707" s="419">
        <f>L707*0.05</f>
        <v>7339.5304999999998</v>
      </c>
      <c r="Q707" s="385">
        <f t="shared" si="222"/>
        <v>146790.60999999999</v>
      </c>
    </row>
    <row r="708" spans="1:17" s="198" customFormat="1" ht="50.25" customHeight="1" x14ac:dyDescent="0.25">
      <c r="A708" s="668"/>
      <c r="B708" s="358">
        <v>71916000</v>
      </c>
      <c r="C708" s="572" t="s">
        <v>11</v>
      </c>
      <c r="D708" s="572"/>
      <c r="E708" s="623"/>
      <c r="F708" s="339"/>
      <c r="G708" s="360"/>
      <c r="H708" s="575"/>
      <c r="I708" s="339"/>
      <c r="J708" s="570" t="s">
        <v>305</v>
      </c>
      <c r="K708" s="363" t="s">
        <v>110</v>
      </c>
      <c r="L708" s="362">
        <v>20000</v>
      </c>
      <c r="M708" s="362">
        <v>20000</v>
      </c>
      <c r="N708" s="415"/>
      <c r="O708" s="415"/>
      <c r="P708" s="415"/>
      <c r="Q708" s="385">
        <f t="shared" si="222"/>
        <v>20000</v>
      </c>
    </row>
    <row r="709" spans="1:17" s="198" customFormat="1" ht="15.75" customHeight="1" x14ac:dyDescent="0.25">
      <c r="A709" s="666">
        <v>26</v>
      </c>
      <c r="B709" s="358">
        <v>71916000</v>
      </c>
      <c r="C709" s="572" t="s">
        <v>11</v>
      </c>
      <c r="D709" s="572" t="s">
        <v>42</v>
      </c>
      <c r="E709" s="622" t="s">
        <v>203</v>
      </c>
      <c r="F709" s="339">
        <v>5</v>
      </c>
      <c r="G709" s="360" t="s">
        <v>106</v>
      </c>
      <c r="H709" s="575">
        <v>2753.7</v>
      </c>
      <c r="I709" s="339">
        <v>110</v>
      </c>
      <c r="J709" s="570" t="s">
        <v>107</v>
      </c>
      <c r="K709" s="360" t="s">
        <v>2</v>
      </c>
      <c r="L709" s="362">
        <f>L710+L711</f>
        <v>1638329</v>
      </c>
      <c r="M709" s="362">
        <f t="shared" ref="M709:P709" si="235">M710+M711</f>
        <v>1638329</v>
      </c>
      <c r="N709" s="362">
        <f t="shared" si="235"/>
        <v>0</v>
      </c>
      <c r="O709" s="362">
        <f t="shared" si="235"/>
        <v>0</v>
      </c>
      <c r="P709" s="362">
        <f t="shared" si="235"/>
        <v>0</v>
      </c>
      <c r="Q709" s="385">
        <f t="shared" si="222"/>
        <v>1638329</v>
      </c>
    </row>
    <row r="710" spans="1:17" s="198" customFormat="1" ht="31.5" customHeight="1" x14ac:dyDescent="0.25">
      <c r="A710" s="667"/>
      <c r="B710" s="358">
        <v>71916000</v>
      </c>
      <c r="C710" s="572" t="s">
        <v>11</v>
      </c>
      <c r="D710" s="572"/>
      <c r="E710" s="622"/>
      <c r="F710" s="339"/>
      <c r="G710" s="360"/>
      <c r="H710" s="575"/>
      <c r="I710" s="339"/>
      <c r="J710" s="570" t="s">
        <v>210</v>
      </c>
      <c r="K710" s="363" t="s">
        <v>211</v>
      </c>
      <c r="L710" s="362">
        <f>M710</f>
        <v>1604003</v>
      </c>
      <c r="M710" s="362">
        <v>1604003</v>
      </c>
      <c r="N710" s="415"/>
      <c r="O710" s="415"/>
      <c r="P710" s="415"/>
      <c r="Q710" s="385">
        <f t="shared" si="222"/>
        <v>1604003</v>
      </c>
    </row>
    <row r="711" spans="1:17" s="198" customFormat="1" ht="15.75" customHeight="1" x14ac:dyDescent="0.25">
      <c r="A711" s="668"/>
      <c r="B711" s="358">
        <v>71916000</v>
      </c>
      <c r="C711" s="572" t="s">
        <v>11</v>
      </c>
      <c r="D711" s="572"/>
      <c r="E711" s="622"/>
      <c r="F711" s="339"/>
      <c r="G711" s="360"/>
      <c r="H711" s="575"/>
      <c r="I711" s="339"/>
      <c r="J711" s="416" t="s">
        <v>207</v>
      </c>
      <c r="K711" s="360" t="s">
        <v>304</v>
      </c>
      <c r="L711" s="362">
        <f>M711</f>
        <v>34326</v>
      </c>
      <c r="M711" s="362">
        <v>34326</v>
      </c>
      <c r="N711" s="415"/>
      <c r="O711" s="415"/>
      <c r="P711" s="415"/>
      <c r="Q711" s="385">
        <f t="shared" si="222"/>
        <v>34326</v>
      </c>
    </row>
    <row r="712" spans="1:17" s="198" customFormat="1" ht="15.75" customHeight="1" x14ac:dyDescent="0.25">
      <c r="A712" s="666">
        <v>27</v>
      </c>
      <c r="B712" s="358">
        <v>71916000</v>
      </c>
      <c r="C712" s="572" t="s">
        <v>11</v>
      </c>
      <c r="D712" s="572" t="s">
        <v>42</v>
      </c>
      <c r="E712" s="622" t="s">
        <v>203</v>
      </c>
      <c r="F712" s="339">
        <v>11</v>
      </c>
      <c r="G712" s="360" t="s">
        <v>106</v>
      </c>
      <c r="H712" s="575">
        <v>3541.1</v>
      </c>
      <c r="I712" s="339">
        <v>152</v>
      </c>
      <c r="J712" s="570" t="s">
        <v>107</v>
      </c>
      <c r="K712" s="360" t="s">
        <v>2</v>
      </c>
      <c r="L712" s="362">
        <f>L713+L714+L715</f>
        <v>9652538</v>
      </c>
      <c r="M712" s="362">
        <f t="shared" ref="M712:P712" si="236">M713+M714+M715</f>
        <v>9652538</v>
      </c>
      <c r="N712" s="362">
        <f t="shared" si="236"/>
        <v>0</v>
      </c>
      <c r="O712" s="362">
        <f t="shared" si="236"/>
        <v>0</v>
      </c>
      <c r="P712" s="362">
        <f t="shared" si="236"/>
        <v>0</v>
      </c>
      <c r="Q712" s="385">
        <f t="shared" si="222"/>
        <v>9652538</v>
      </c>
    </row>
    <row r="713" spans="1:17" s="198" customFormat="1" ht="15.75" customHeight="1" x14ac:dyDescent="0.25">
      <c r="A713" s="667"/>
      <c r="B713" s="358">
        <v>71916000</v>
      </c>
      <c r="C713" s="572" t="s">
        <v>11</v>
      </c>
      <c r="D713" s="572"/>
      <c r="E713" s="622"/>
      <c r="F713" s="339"/>
      <c r="G713" s="360"/>
      <c r="H713" s="575"/>
      <c r="I713" s="339"/>
      <c r="J713" s="570" t="s">
        <v>208</v>
      </c>
      <c r="K713" s="363" t="s">
        <v>209</v>
      </c>
      <c r="L713" s="362">
        <f>M713</f>
        <v>7088473</v>
      </c>
      <c r="M713" s="362">
        <v>7088473</v>
      </c>
      <c r="N713" s="415"/>
      <c r="O713" s="415"/>
      <c r="P713" s="415"/>
      <c r="Q713" s="385">
        <f t="shared" si="222"/>
        <v>7088473</v>
      </c>
    </row>
    <row r="714" spans="1:17" s="198" customFormat="1" ht="31.5" customHeight="1" x14ac:dyDescent="0.25">
      <c r="A714" s="667"/>
      <c r="B714" s="358">
        <v>71916000</v>
      </c>
      <c r="C714" s="572" t="s">
        <v>11</v>
      </c>
      <c r="D714" s="364"/>
      <c r="E714" s="364"/>
      <c r="F714" s="365"/>
      <c r="G714" s="343"/>
      <c r="H714" s="576"/>
      <c r="I714" s="342"/>
      <c r="J714" s="570" t="s">
        <v>210</v>
      </c>
      <c r="K714" s="363" t="s">
        <v>211</v>
      </c>
      <c r="L714" s="362">
        <f>M714</f>
        <v>2361825</v>
      </c>
      <c r="M714" s="362">
        <v>2361825</v>
      </c>
      <c r="N714" s="419"/>
      <c r="O714" s="419"/>
      <c r="P714" s="419"/>
      <c r="Q714" s="385">
        <f t="shared" si="222"/>
        <v>2361825</v>
      </c>
    </row>
    <row r="715" spans="1:17" s="198" customFormat="1" ht="15.75" customHeight="1" x14ac:dyDescent="0.25">
      <c r="A715" s="668"/>
      <c r="B715" s="358">
        <v>71916000</v>
      </c>
      <c r="C715" s="572" t="s">
        <v>11</v>
      </c>
      <c r="D715" s="364"/>
      <c r="E715" s="364"/>
      <c r="F715" s="365"/>
      <c r="G715" s="343"/>
      <c r="H715" s="576"/>
      <c r="I715" s="342"/>
      <c r="J715" s="416" t="s">
        <v>207</v>
      </c>
      <c r="K715" s="360" t="s">
        <v>304</v>
      </c>
      <c r="L715" s="362">
        <f>M715</f>
        <v>202240</v>
      </c>
      <c r="M715" s="362">
        <v>202240</v>
      </c>
      <c r="N715" s="419"/>
      <c r="O715" s="419"/>
      <c r="P715" s="419"/>
      <c r="Q715" s="385">
        <f t="shared" si="222"/>
        <v>202240</v>
      </c>
    </row>
    <row r="716" spans="1:17" s="198" customFormat="1" ht="15.75" customHeight="1" x14ac:dyDescent="0.25">
      <c r="A716" s="666">
        <v>28</v>
      </c>
      <c r="B716" s="358">
        <v>71916000</v>
      </c>
      <c r="C716" s="572" t="s">
        <v>11</v>
      </c>
      <c r="D716" s="364" t="s">
        <v>42</v>
      </c>
      <c r="E716" s="591" t="s">
        <v>203</v>
      </c>
      <c r="F716" s="342">
        <v>13</v>
      </c>
      <c r="G716" s="360" t="s">
        <v>106</v>
      </c>
      <c r="H716" s="359">
        <v>1762.9</v>
      </c>
      <c r="I716" s="342">
        <v>67</v>
      </c>
      <c r="J716" s="570" t="s">
        <v>107</v>
      </c>
      <c r="K716" s="579" t="s">
        <v>2</v>
      </c>
      <c r="L716" s="362">
        <f>L717+L718</f>
        <v>182685.6</v>
      </c>
      <c r="M716" s="362">
        <f t="shared" ref="M716:P716" si="237">M717+M718</f>
        <v>20000</v>
      </c>
      <c r="N716" s="362">
        <f t="shared" si="237"/>
        <v>0</v>
      </c>
      <c r="O716" s="362">
        <f t="shared" si="237"/>
        <v>154551.32</v>
      </c>
      <c r="P716" s="362">
        <f t="shared" si="237"/>
        <v>8134.2800000000007</v>
      </c>
      <c r="Q716" s="385">
        <f t="shared" si="222"/>
        <v>182685.6</v>
      </c>
    </row>
    <row r="717" spans="1:17" s="198" customFormat="1" ht="51.75" customHeight="1" x14ac:dyDescent="0.25">
      <c r="A717" s="667"/>
      <c r="B717" s="358">
        <v>71916000</v>
      </c>
      <c r="C717" s="572" t="s">
        <v>11</v>
      </c>
      <c r="D717" s="572"/>
      <c r="E717" s="591"/>
      <c r="F717" s="342"/>
      <c r="G717" s="360"/>
      <c r="H717" s="359"/>
      <c r="I717" s="342"/>
      <c r="J717" s="570" t="s">
        <v>117</v>
      </c>
      <c r="K717" s="363" t="s">
        <v>109</v>
      </c>
      <c r="L717" s="362">
        <v>162685.6</v>
      </c>
      <c r="M717" s="362"/>
      <c r="N717" s="415"/>
      <c r="O717" s="419">
        <f>L717*0.95</f>
        <v>154551.32</v>
      </c>
      <c r="P717" s="419">
        <f>L717*0.05</f>
        <v>8134.2800000000007</v>
      </c>
      <c r="Q717" s="385">
        <f t="shared" si="222"/>
        <v>162685.6</v>
      </c>
    </row>
    <row r="718" spans="1:17" s="198" customFormat="1" ht="50.25" customHeight="1" x14ac:dyDescent="0.25">
      <c r="A718" s="668"/>
      <c r="B718" s="358">
        <v>71916000</v>
      </c>
      <c r="C718" s="572" t="s">
        <v>11</v>
      </c>
      <c r="D718" s="364"/>
      <c r="E718" s="364"/>
      <c r="F718" s="365"/>
      <c r="G718" s="343"/>
      <c r="H718" s="576"/>
      <c r="I718" s="342"/>
      <c r="J718" s="570" t="s">
        <v>305</v>
      </c>
      <c r="K718" s="363" t="s">
        <v>110</v>
      </c>
      <c r="L718" s="362">
        <v>20000</v>
      </c>
      <c r="M718" s="362">
        <v>20000</v>
      </c>
      <c r="N718" s="419"/>
      <c r="O718" s="419"/>
      <c r="P718" s="419"/>
      <c r="Q718" s="385">
        <f t="shared" si="222"/>
        <v>20000</v>
      </c>
    </row>
    <row r="719" spans="1:17" s="198" customFormat="1" ht="15.75" customHeight="1" x14ac:dyDescent="0.25">
      <c r="A719" s="666">
        <v>29</v>
      </c>
      <c r="B719" s="358">
        <v>71916000</v>
      </c>
      <c r="C719" s="572" t="s">
        <v>11</v>
      </c>
      <c r="D719" s="572" t="s">
        <v>42</v>
      </c>
      <c r="E719" s="622" t="s">
        <v>284</v>
      </c>
      <c r="F719" s="339">
        <v>1</v>
      </c>
      <c r="G719" s="360" t="s">
        <v>106</v>
      </c>
      <c r="H719" s="575">
        <v>3451.4</v>
      </c>
      <c r="I719" s="339">
        <v>159</v>
      </c>
      <c r="J719" s="570" t="s">
        <v>107</v>
      </c>
      <c r="K719" s="360" t="s">
        <v>2</v>
      </c>
      <c r="L719" s="362">
        <f>L720+L721</f>
        <v>252782.84</v>
      </c>
      <c r="M719" s="362">
        <f t="shared" ref="M719:P719" si="238">M720+M721</f>
        <v>20000</v>
      </c>
      <c r="N719" s="362">
        <f t="shared" si="238"/>
        <v>0</v>
      </c>
      <c r="O719" s="362">
        <f t="shared" si="238"/>
        <v>221143.69799999997</v>
      </c>
      <c r="P719" s="362">
        <f t="shared" si="238"/>
        <v>11639.142</v>
      </c>
      <c r="Q719" s="385">
        <f t="shared" si="222"/>
        <v>252782.83999999997</v>
      </c>
    </row>
    <row r="720" spans="1:17" s="198" customFormat="1" ht="51.75" customHeight="1" x14ac:dyDescent="0.25">
      <c r="A720" s="667"/>
      <c r="B720" s="358">
        <v>71916000</v>
      </c>
      <c r="C720" s="572" t="s">
        <v>11</v>
      </c>
      <c r="D720" s="572"/>
      <c r="E720" s="622"/>
      <c r="F720" s="339"/>
      <c r="G720" s="360"/>
      <c r="H720" s="575"/>
      <c r="I720" s="339"/>
      <c r="J720" s="570" t="s">
        <v>117</v>
      </c>
      <c r="K720" s="363" t="s">
        <v>109</v>
      </c>
      <c r="L720" s="362">
        <v>232782.84</v>
      </c>
      <c r="M720" s="362"/>
      <c r="N720" s="415"/>
      <c r="O720" s="419">
        <f>L720*0.95</f>
        <v>221143.69799999997</v>
      </c>
      <c r="P720" s="419">
        <f>L720*0.05</f>
        <v>11639.142</v>
      </c>
      <c r="Q720" s="385">
        <f t="shared" si="222"/>
        <v>232782.83999999997</v>
      </c>
    </row>
    <row r="721" spans="1:17" s="198" customFormat="1" ht="50.25" customHeight="1" x14ac:dyDescent="0.25">
      <c r="A721" s="667"/>
      <c r="B721" s="358">
        <v>71916000</v>
      </c>
      <c r="C721" s="572" t="s">
        <v>11</v>
      </c>
      <c r="D721" s="572"/>
      <c r="E721" s="622"/>
      <c r="F721" s="339"/>
      <c r="G721" s="360"/>
      <c r="H721" s="575"/>
      <c r="I721" s="339"/>
      <c r="J721" s="570" t="s">
        <v>305</v>
      </c>
      <c r="K721" s="363" t="s">
        <v>110</v>
      </c>
      <c r="L721" s="362">
        <v>20000</v>
      </c>
      <c r="M721" s="362">
        <v>20000</v>
      </c>
      <c r="N721" s="415"/>
      <c r="O721" s="415"/>
      <c r="P721" s="415"/>
      <c r="Q721" s="385">
        <f t="shared" si="222"/>
        <v>20000</v>
      </c>
    </row>
    <row r="722" spans="1:17" s="198" customFormat="1" ht="15.75" customHeight="1" x14ac:dyDescent="0.25">
      <c r="A722" s="666">
        <v>30</v>
      </c>
      <c r="B722" s="343">
        <v>71916000</v>
      </c>
      <c r="C722" s="572" t="s">
        <v>11</v>
      </c>
      <c r="D722" s="364" t="s">
        <v>196</v>
      </c>
      <c r="E722" s="364" t="s">
        <v>394</v>
      </c>
      <c r="F722" s="365">
        <v>12</v>
      </c>
      <c r="G722" s="360" t="s">
        <v>106</v>
      </c>
      <c r="H722" s="575">
        <v>2091.4</v>
      </c>
      <c r="I722" s="339">
        <v>75</v>
      </c>
      <c r="J722" s="570" t="s">
        <v>107</v>
      </c>
      <c r="K722" s="360" t="s">
        <v>2</v>
      </c>
      <c r="L722" s="362">
        <f>L723+L724+L725</f>
        <v>7886334</v>
      </c>
      <c r="M722" s="362">
        <f t="shared" ref="M722:P722" si="239">M723+M724+M725</f>
        <v>7886334</v>
      </c>
      <c r="N722" s="362">
        <f t="shared" si="239"/>
        <v>0</v>
      </c>
      <c r="O722" s="362">
        <f t="shared" si="239"/>
        <v>0</v>
      </c>
      <c r="P722" s="362">
        <f t="shared" si="239"/>
        <v>0</v>
      </c>
      <c r="Q722" s="385">
        <f t="shared" si="222"/>
        <v>7886334</v>
      </c>
    </row>
    <row r="723" spans="1:17" s="198" customFormat="1" ht="31.5" customHeight="1" x14ac:dyDescent="0.25">
      <c r="A723" s="667"/>
      <c r="B723" s="368">
        <v>71916000</v>
      </c>
      <c r="C723" s="348" t="s">
        <v>11</v>
      </c>
      <c r="D723" s="348"/>
      <c r="E723" s="624"/>
      <c r="F723" s="369"/>
      <c r="G723" s="625"/>
      <c r="H723" s="370"/>
      <c r="I723" s="369"/>
      <c r="J723" s="421" t="s">
        <v>210</v>
      </c>
      <c r="K723" s="422" t="s">
        <v>211</v>
      </c>
      <c r="L723" s="423">
        <f>M723</f>
        <v>1625115</v>
      </c>
      <c r="M723" s="423">
        <v>1625115</v>
      </c>
      <c r="N723" s="424"/>
      <c r="O723" s="424"/>
      <c r="P723" s="424"/>
      <c r="Q723" s="385">
        <f t="shared" si="222"/>
        <v>1625115</v>
      </c>
    </row>
    <row r="724" spans="1:17" s="198" customFormat="1" ht="15.75" customHeight="1" x14ac:dyDescent="0.25">
      <c r="A724" s="667"/>
      <c r="B724" s="358">
        <v>71916000</v>
      </c>
      <c r="C724" s="572" t="s">
        <v>11</v>
      </c>
      <c r="D724" s="364"/>
      <c r="E724" s="364"/>
      <c r="F724" s="365"/>
      <c r="G724" s="343"/>
      <c r="H724" s="576"/>
      <c r="I724" s="342"/>
      <c r="J724" s="570" t="s">
        <v>208</v>
      </c>
      <c r="K724" s="363" t="s">
        <v>209</v>
      </c>
      <c r="L724" s="362">
        <f>M724</f>
        <v>6095987</v>
      </c>
      <c r="M724" s="362">
        <v>6095987</v>
      </c>
      <c r="N724" s="419"/>
      <c r="O724" s="419"/>
      <c r="P724" s="419"/>
      <c r="Q724" s="385">
        <f t="shared" si="222"/>
        <v>6095987</v>
      </c>
    </row>
    <row r="725" spans="1:17" s="198" customFormat="1" ht="15.75" customHeight="1" x14ac:dyDescent="0.25">
      <c r="A725" s="668"/>
      <c r="B725" s="358">
        <v>71916000</v>
      </c>
      <c r="C725" s="572" t="s">
        <v>11</v>
      </c>
      <c r="D725" s="364"/>
      <c r="E725" s="364"/>
      <c r="F725" s="365"/>
      <c r="G725" s="343"/>
      <c r="H725" s="576"/>
      <c r="I725" s="342"/>
      <c r="J725" s="416" t="s">
        <v>207</v>
      </c>
      <c r="K725" s="360" t="s">
        <v>304</v>
      </c>
      <c r="L725" s="362">
        <f>M725</f>
        <v>165232</v>
      </c>
      <c r="M725" s="362">
        <v>165232</v>
      </c>
      <c r="N725" s="419"/>
      <c r="O725" s="419"/>
      <c r="P725" s="419"/>
      <c r="Q725" s="385">
        <f t="shared" si="222"/>
        <v>165232</v>
      </c>
    </row>
    <row r="726" spans="1:17" s="198" customFormat="1" ht="15.75" customHeight="1" x14ac:dyDescent="0.25">
      <c r="A726" s="666">
        <v>31</v>
      </c>
      <c r="B726" s="358">
        <v>71916000</v>
      </c>
      <c r="C726" s="572" t="s">
        <v>11</v>
      </c>
      <c r="D726" s="364" t="s">
        <v>196</v>
      </c>
      <c r="E726" s="364" t="s">
        <v>394</v>
      </c>
      <c r="F726" s="339">
        <v>14</v>
      </c>
      <c r="G726" s="360" t="s">
        <v>106</v>
      </c>
      <c r="H726" s="575">
        <v>2123.5</v>
      </c>
      <c r="I726" s="339">
        <v>73</v>
      </c>
      <c r="J726" s="570" t="s">
        <v>107</v>
      </c>
      <c r="K726" s="360" t="s">
        <v>2</v>
      </c>
      <c r="L726" s="362">
        <f>L727+L728+L729</f>
        <v>8017830</v>
      </c>
      <c r="M726" s="362">
        <f t="shared" ref="M726:P726" si="240">M727+M728+M729</f>
        <v>8017830</v>
      </c>
      <c r="N726" s="362">
        <f t="shared" si="240"/>
        <v>0</v>
      </c>
      <c r="O726" s="362">
        <f t="shared" si="240"/>
        <v>0</v>
      </c>
      <c r="P726" s="362">
        <f t="shared" si="240"/>
        <v>0</v>
      </c>
      <c r="Q726" s="385">
        <f t="shared" si="222"/>
        <v>8017830</v>
      </c>
    </row>
    <row r="727" spans="1:17" s="198" customFormat="1" ht="31.5" customHeight="1" x14ac:dyDescent="0.25">
      <c r="A727" s="667"/>
      <c r="B727" s="358">
        <v>71916000</v>
      </c>
      <c r="C727" s="572" t="s">
        <v>11</v>
      </c>
      <c r="D727" s="572"/>
      <c r="E727" s="622"/>
      <c r="F727" s="339"/>
      <c r="G727" s="360"/>
      <c r="H727" s="575"/>
      <c r="I727" s="339"/>
      <c r="J727" s="570" t="s">
        <v>210</v>
      </c>
      <c r="K727" s="363" t="s">
        <v>211</v>
      </c>
      <c r="L727" s="362">
        <f>M727</f>
        <v>1652212</v>
      </c>
      <c r="M727" s="362">
        <v>1652212</v>
      </c>
      <c r="N727" s="415"/>
      <c r="O727" s="415"/>
      <c r="P727" s="415"/>
      <c r="Q727" s="385">
        <f t="shared" si="222"/>
        <v>1652212</v>
      </c>
    </row>
    <row r="728" spans="1:17" s="198" customFormat="1" ht="15.75" customHeight="1" x14ac:dyDescent="0.25">
      <c r="A728" s="667"/>
      <c r="B728" s="358">
        <v>71916000</v>
      </c>
      <c r="C728" s="572" t="s">
        <v>11</v>
      </c>
      <c r="D728" s="364"/>
      <c r="E728" s="364"/>
      <c r="F728" s="365"/>
      <c r="G728" s="343"/>
      <c r="H728" s="576"/>
      <c r="I728" s="342"/>
      <c r="J728" s="570" t="s">
        <v>208</v>
      </c>
      <c r="K728" s="363" t="s">
        <v>209</v>
      </c>
      <c r="L728" s="362">
        <f>M728</f>
        <v>6197631</v>
      </c>
      <c r="M728" s="362">
        <v>6197631</v>
      </c>
      <c r="N728" s="419"/>
      <c r="O728" s="419"/>
      <c r="P728" s="419"/>
      <c r="Q728" s="385">
        <f t="shared" ref="Q728:Q791" si="241">M728+N728+O728+P728</f>
        <v>6197631</v>
      </c>
    </row>
    <row r="729" spans="1:17" s="198" customFormat="1" ht="15.75" customHeight="1" x14ac:dyDescent="0.25">
      <c r="A729" s="668"/>
      <c r="B729" s="358">
        <v>71916000</v>
      </c>
      <c r="C729" s="572" t="s">
        <v>11</v>
      </c>
      <c r="D729" s="364"/>
      <c r="E729" s="364"/>
      <c r="F729" s="365"/>
      <c r="G729" s="343"/>
      <c r="H729" s="576"/>
      <c r="I729" s="342"/>
      <c r="J729" s="416" t="s">
        <v>207</v>
      </c>
      <c r="K729" s="360" t="s">
        <v>304</v>
      </c>
      <c r="L729" s="362">
        <f>M729</f>
        <v>167987</v>
      </c>
      <c r="M729" s="362">
        <v>167987</v>
      </c>
      <c r="N729" s="419"/>
      <c r="O729" s="419"/>
      <c r="P729" s="419"/>
      <c r="Q729" s="385">
        <f t="shared" si="241"/>
        <v>167987</v>
      </c>
    </row>
    <row r="730" spans="1:17" s="198" customFormat="1" ht="15.75" customHeight="1" x14ac:dyDescent="0.25">
      <c r="A730" s="666">
        <v>32</v>
      </c>
      <c r="B730" s="358">
        <v>71916000</v>
      </c>
      <c r="C730" s="572" t="s">
        <v>11</v>
      </c>
      <c r="D730" s="364" t="s">
        <v>196</v>
      </c>
      <c r="E730" s="364" t="s">
        <v>394</v>
      </c>
      <c r="F730" s="339">
        <v>13</v>
      </c>
      <c r="G730" s="360" t="s">
        <v>106</v>
      </c>
      <c r="H730" s="575">
        <v>2115.1</v>
      </c>
      <c r="I730" s="339">
        <v>79</v>
      </c>
      <c r="J730" s="570" t="s">
        <v>107</v>
      </c>
      <c r="K730" s="360" t="s">
        <v>2</v>
      </c>
      <c r="L730" s="362">
        <f>L731+L732+L733</f>
        <v>7982736</v>
      </c>
      <c r="M730" s="362">
        <f t="shared" ref="M730:P730" si="242">M731+M732+M733</f>
        <v>7982736</v>
      </c>
      <c r="N730" s="362">
        <f t="shared" si="242"/>
        <v>0</v>
      </c>
      <c r="O730" s="362">
        <f t="shared" si="242"/>
        <v>0</v>
      </c>
      <c r="P730" s="362">
        <f t="shared" si="242"/>
        <v>0</v>
      </c>
      <c r="Q730" s="385">
        <f t="shared" si="241"/>
        <v>7982736</v>
      </c>
    </row>
    <row r="731" spans="1:17" s="198" customFormat="1" ht="15.75" customHeight="1" x14ac:dyDescent="0.25">
      <c r="A731" s="667"/>
      <c r="B731" s="358">
        <v>71916000</v>
      </c>
      <c r="C731" s="572" t="s">
        <v>11</v>
      </c>
      <c r="D731" s="572"/>
      <c r="E731" s="622"/>
      <c r="F731" s="339"/>
      <c r="G731" s="360"/>
      <c r="H731" s="575"/>
      <c r="I731" s="339"/>
      <c r="J731" s="570" t="s">
        <v>208</v>
      </c>
      <c r="K731" s="363" t="s">
        <v>209</v>
      </c>
      <c r="L731" s="362">
        <f>M731</f>
        <v>6170504</v>
      </c>
      <c r="M731" s="362">
        <v>6170504</v>
      </c>
      <c r="N731" s="415"/>
      <c r="O731" s="415"/>
      <c r="P731" s="415"/>
      <c r="Q731" s="385">
        <f t="shared" si="241"/>
        <v>6170504</v>
      </c>
    </row>
    <row r="732" spans="1:17" s="198" customFormat="1" ht="31.5" customHeight="1" x14ac:dyDescent="0.25">
      <c r="A732" s="667"/>
      <c r="B732" s="358">
        <v>71916000</v>
      </c>
      <c r="C732" s="572" t="s">
        <v>11</v>
      </c>
      <c r="D732" s="572"/>
      <c r="E732" s="622"/>
      <c r="F732" s="339"/>
      <c r="G732" s="360"/>
      <c r="H732" s="575"/>
      <c r="I732" s="339"/>
      <c r="J732" s="570" t="s">
        <v>210</v>
      </c>
      <c r="K732" s="363" t="s">
        <v>211</v>
      </c>
      <c r="L732" s="362">
        <f>M732</f>
        <v>1644980</v>
      </c>
      <c r="M732" s="362">
        <v>1644980</v>
      </c>
      <c r="N732" s="415"/>
      <c r="O732" s="362"/>
      <c r="P732" s="362"/>
      <c r="Q732" s="385">
        <f t="shared" si="241"/>
        <v>1644980</v>
      </c>
    </row>
    <row r="733" spans="1:17" s="198" customFormat="1" ht="15.75" customHeight="1" x14ac:dyDescent="0.25">
      <c r="A733" s="668"/>
      <c r="B733" s="358">
        <v>71916000</v>
      </c>
      <c r="C733" s="572" t="s">
        <v>11</v>
      </c>
      <c r="D733" s="572"/>
      <c r="E733" s="622"/>
      <c r="F733" s="339"/>
      <c r="G733" s="360"/>
      <c r="H733" s="575"/>
      <c r="I733" s="339"/>
      <c r="J733" s="416" t="s">
        <v>207</v>
      </c>
      <c r="K733" s="360" t="s">
        <v>304</v>
      </c>
      <c r="L733" s="362">
        <f>M733</f>
        <v>167252</v>
      </c>
      <c r="M733" s="362">
        <v>167252</v>
      </c>
      <c r="N733" s="415"/>
      <c r="O733" s="362"/>
      <c r="P733" s="362"/>
      <c r="Q733" s="385">
        <f t="shared" si="241"/>
        <v>167252</v>
      </c>
    </row>
    <row r="734" spans="1:17" s="198" customFormat="1" ht="35.25" customHeight="1" x14ac:dyDescent="0.25">
      <c r="A734" s="660">
        <v>33</v>
      </c>
      <c r="B734" s="358">
        <v>71916000</v>
      </c>
      <c r="C734" s="572" t="s">
        <v>11</v>
      </c>
      <c r="D734" s="572" t="s">
        <v>285</v>
      </c>
      <c r="E734" s="591" t="s">
        <v>286</v>
      </c>
      <c r="F734" s="342">
        <v>2</v>
      </c>
      <c r="G734" s="360" t="s">
        <v>106</v>
      </c>
      <c r="H734" s="359">
        <v>1849.9</v>
      </c>
      <c r="I734" s="342">
        <v>78</v>
      </c>
      <c r="J734" s="570" t="s">
        <v>107</v>
      </c>
      <c r="K734" s="579" t="s">
        <v>2</v>
      </c>
      <c r="L734" s="413">
        <f>L735+L736</f>
        <v>207921.62</v>
      </c>
      <c r="M734" s="413">
        <f t="shared" ref="M734:P734" si="243">M735+M736</f>
        <v>20000</v>
      </c>
      <c r="N734" s="413">
        <f t="shared" si="243"/>
        <v>0</v>
      </c>
      <c r="O734" s="413">
        <f t="shared" si="243"/>
        <v>178525.53899999999</v>
      </c>
      <c r="P734" s="413">
        <f t="shared" si="243"/>
        <v>9396.0810000000001</v>
      </c>
      <c r="Q734" s="385">
        <f t="shared" si="241"/>
        <v>207921.62</v>
      </c>
    </row>
    <row r="735" spans="1:17" s="198" customFormat="1" ht="51.75" customHeight="1" x14ac:dyDescent="0.25">
      <c r="A735" s="661"/>
      <c r="B735" s="358">
        <v>71916000</v>
      </c>
      <c r="C735" s="572" t="s">
        <v>11</v>
      </c>
      <c r="D735" s="572"/>
      <c r="E735" s="591"/>
      <c r="F735" s="342"/>
      <c r="G735" s="360"/>
      <c r="H735" s="359"/>
      <c r="I735" s="342"/>
      <c r="J735" s="570" t="s">
        <v>117</v>
      </c>
      <c r="K735" s="363" t="s">
        <v>109</v>
      </c>
      <c r="L735" s="362">
        <v>187921.62</v>
      </c>
      <c r="M735" s="362"/>
      <c r="N735" s="415"/>
      <c r="O735" s="419">
        <f>L735*0.95</f>
        <v>178525.53899999999</v>
      </c>
      <c r="P735" s="419">
        <f>L735*0.05</f>
        <v>9396.0810000000001</v>
      </c>
      <c r="Q735" s="385">
        <f t="shared" si="241"/>
        <v>187921.62</v>
      </c>
    </row>
    <row r="736" spans="1:17" s="198" customFormat="1" ht="50.25" customHeight="1" x14ac:dyDescent="0.25">
      <c r="A736" s="662"/>
      <c r="B736" s="358">
        <v>71916000</v>
      </c>
      <c r="C736" s="572" t="s">
        <v>11</v>
      </c>
      <c r="D736" s="572"/>
      <c r="E736" s="591"/>
      <c r="F736" s="342"/>
      <c r="G736" s="360"/>
      <c r="H736" s="359"/>
      <c r="I736" s="342"/>
      <c r="J736" s="570" t="s">
        <v>305</v>
      </c>
      <c r="K736" s="363" t="s">
        <v>110</v>
      </c>
      <c r="L736" s="362">
        <v>20000</v>
      </c>
      <c r="M736" s="362">
        <v>20000</v>
      </c>
      <c r="N736" s="415"/>
      <c r="O736" s="415"/>
      <c r="P736" s="415"/>
      <c r="Q736" s="385">
        <f t="shared" si="241"/>
        <v>20000</v>
      </c>
    </row>
    <row r="737" spans="1:17" s="198" customFormat="1" ht="15.75" customHeight="1" x14ac:dyDescent="0.25">
      <c r="A737" s="681">
        <v>34</v>
      </c>
      <c r="B737" s="358">
        <v>71916000</v>
      </c>
      <c r="C737" s="572" t="s">
        <v>11</v>
      </c>
      <c r="D737" s="572" t="s">
        <v>285</v>
      </c>
      <c r="E737" s="591" t="s">
        <v>286</v>
      </c>
      <c r="F737" s="342">
        <v>4</v>
      </c>
      <c r="G737" s="360" t="s">
        <v>106</v>
      </c>
      <c r="H737" s="359">
        <v>1880.8</v>
      </c>
      <c r="I737" s="342">
        <v>61</v>
      </c>
      <c r="J737" s="570" t="s">
        <v>107</v>
      </c>
      <c r="K737" s="579" t="s">
        <v>2</v>
      </c>
      <c r="L737" s="413">
        <f>L738+L739</f>
        <v>208569.68</v>
      </c>
      <c r="M737" s="413">
        <f t="shared" ref="M737:P737" si="244">M738+M739</f>
        <v>20000</v>
      </c>
      <c r="N737" s="413">
        <f t="shared" si="244"/>
        <v>0</v>
      </c>
      <c r="O737" s="413">
        <f t="shared" si="244"/>
        <v>179141.196</v>
      </c>
      <c r="P737" s="413">
        <f t="shared" si="244"/>
        <v>9428.4840000000004</v>
      </c>
      <c r="Q737" s="385">
        <f t="shared" si="241"/>
        <v>208569.68</v>
      </c>
    </row>
    <row r="738" spans="1:17" s="198" customFormat="1" ht="51.75" customHeight="1" x14ac:dyDescent="0.25">
      <c r="A738" s="681"/>
      <c r="B738" s="358">
        <v>71916000</v>
      </c>
      <c r="C738" s="572" t="s">
        <v>11</v>
      </c>
      <c r="D738" s="572"/>
      <c r="E738" s="591"/>
      <c r="F738" s="342"/>
      <c r="G738" s="360"/>
      <c r="H738" s="359"/>
      <c r="I738" s="342"/>
      <c r="J738" s="570" t="s">
        <v>117</v>
      </c>
      <c r="K738" s="363" t="s">
        <v>109</v>
      </c>
      <c r="L738" s="362">
        <v>188569.68</v>
      </c>
      <c r="M738" s="362"/>
      <c r="N738" s="415"/>
      <c r="O738" s="419">
        <f>L738*0.95</f>
        <v>179141.196</v>
      </c>
      <c r="P738" s="419">
        <f>L738*0.05</f>
        <v>9428.4840000000004</v>
      </c>
      <c r="Q738" s="385">
        <f t="shared" si="241"/>
        <v>188569.68</v>
      </c>
    </row>
    <row r="739" spans="1:17" s="198" customFormat="1" ht="50.25" customHeight="1" x14ac:dyDescent="0.25">
      <c r="A739" s="681"/>
      <c r="B739" s="358">
        <v>71916000</v>
      </c>
      <c r="C739" s="572" t="s">
        <v>11</v>
      </c>
      <c r="D739" s="572"/>
      <c r="E739" s="591"/>
      <c r="F739" s="342"/>
      <c r="G739" s="360"/>
      <c r="H739" s="359"/>
      <c r="I739" s="342"/>
      <c r="J739" s="570" t="s">
        <v>305</v>
      </c>
      <c r="K739" s="363" t="s">
        <v>110</v>
      </c>
      <c r="L739" s="413">
        <v>20000</v>
      </c>
      <c r="M739" s="362">
        <v>20000</v>
      </c>
      <c r="N739" s="415"/>
      <c r="O739" s="415"/>
      <c r="P739" s="415"/>
      <c r="Q739" s="385">
        <f t="shared" si="241"/>
        <v>20000</v>
      </c>
    </row>
    <row r="740" spans="1:17" s="198" customFormat="1" ht="15.75" customHeight="1" x14ac:dyDescent="0.25">
      <c r="A740" s="681">
        <v>35</v>
      </c>
      <c r="B740" s="358">
        <v>71916000</v>
      </c>
      <c r="C740" s="572" t="s">
        <v>11</v>
      </c>
      <c r="D740" s="572" t="s">
        <v>285</v>
      </c>
      <c r="E740" s="591" t="s">
        <v>287</v>
      </c>
      <c r="F740" s="342">
        <v>18</v>
      </c>
      <c r="G740" s="360" t="s">
        <v>106</v>
      </c>
      <c r="H740" s="359">
        <v>1398.1</v>
      </c>
      <c r="I740" s="342">
        <v>59</v>
      </c>
      <c r="J740" s="570" t="s">
        <v>107</v>
      </c>
      <c r="K740" s="579" t="s">
        <v>2</v>
      </c>
      <c r="L740" s="362">
        <f>L741+L742</f>
        <v>176504.74</v>
      </c>
      <c r="M740" s="362">
        <f t="shared" ref="M740:P740" si="245">M741+M742</f>
        <v>20000</v>
      </c>
      <c r="N740" s="362">
        <f t="shared" si="245"/>
        <v>0</v>
      </c>
      <c r="O740" s="362">
        <f t="shared" si="245"/>
        <v>148679.503</v>
      </c>
      <c r="P740" s="362">
        <f t="shared" si="245"/>
        <v>7825.2370000000001</v>
      </c>
      <c r="Q740" s="385">
        <f t="shared" si="241"/>
        <v>176504.74</v>
      </c>
    </row>
    <row r="741" spans="1:17" s="198" customFormat="1" ht="51.75" customHeight="1" x14ac:dyDescent="0.25">
      <c r="A741" s="681"/>
      <c r="B741" s="358">
        <v>71916000</v>
      </c>
      <c r="C741" s="572" t="s">
        <v>11</v>
      </c>
      <c r="D741" s="572"/>
      <c r="E741" s="591"/>
      <c r="F741" s="342"/>
      <c r="G741" s="360"/>
      <c r="H741" s="359"/>
      <c r="I741" s="342"/>
      <c r="J741" s="570" t="s">
        <v>117</v>
      </c>
      <c r="K741" s="363" t="s">
        <v>109</v>
      </c>
      <c r="L741" s="362">
        <v>156504.74</v>
      </c>
      <c r="M741" s="362"/>
      <c r="N741" s="415"/>
      <c r="O741" s="419">
        <f>L741*0.95</f>
        <v>148679.503</v>
      </c>
      <c r="P741" s="419">
        <f>L741*0.05</f>
        <v>7825.2370000000001</v>
      </c>
      <c r="Q741" s="385">
        <f t="shared" si="241"/>
        <v>156504.74</v>
      </c>
    </row>
    <row r="742" spans="1:17" s="198" customFormat="1" ht="50.25" customHeight="1" x14ac:dyDescent="0.25">
      <c r="A742" s="681"/>
      <c r="B742" s="358">
        <v>71916000</v>
      </c>
      <c r="C742" s="572" t="s">
        <v>11</v>
      </c>
      <c r="D742" s="572"/>
      <c r="E742" s="591"/>
      <c r="F742" s="371"/>
      <c r="G742" s="360"/>
      <c r="H742" s="359"/>
      <c r="I742" s="342"/>
      <c r="J742" s="570" t="s">
        <v>305</v>
      </c>
      <c r="K742" s="363" t="s">
        <v>110</v>
      </c>
      <c r="L742" s="362">
        <v>20000</v>
      </c>
      <c r="M742" s="362">
        <v>20000</v>
      </c>
      <c r="N742" s="415"/>
      <c r="O742" s="415"/>
      <c r="P742" s="415"/>
      <c r="Q742" s="385">
        <f t="shared" si="241"/>
        <v>20000</v>
      </c>
    </row>
    <row r="743" spans="1:17" s="198" customFormat="1" ht="15.75" customHeight="1" x14ac:dyDescent="0.25">
      <c r="A743" s="654" t="s">
        <v>469</v>
      </c>
      <c r="B743" s="655"/>
      <c r="C743" s="655"/>
      <c r="D743" s="655"/>
      <c r="E743" s="656"/>
      <c r="F743" s="342">
        <f>4</f>
        <v>4</v>
      </c>
      <c r="G743" s="579" t="s">
        <v>2</v>
      </c>
      <c r="H743" s="359">
        <f>H745+H751+H754+H757</f>
        <v>9970.8000000000011</v>
      </c>
      <c r="I743" s="342">
        <f>I745+I751+I754+I757</f>
        <v>440</v>
      </c>
      <c r="J743" s="579" t="s">
        <v>2</v>
      </c>
      <c r="K743" s="343" t="s">
        <v>2</v>
      </c>
      <c r="L743" s="415">
        <f t="shared" ref="L743:P743" si="246">L745+L751+L754+L757</f>
        <v>20690540</v>
      </c>
      <c r="M743" s="415">
        <f t="shared" si="246"/>
        <v>20672590</v>
      </c>
      <c r="N743" s="415">
        <f t="shared" si="246"/>
        <v>0</v>
      </c>
      <c r="O743" s="415">
        <f>O745+O751+O754+O757+O744</f>
        <v>18000</v>
      </c>
      <c r="P743" s="415">
        <f t="shared" si="246"/>
        <v>897.5</v>
      </c>
      <c r="Q743" s="385">
        <f t="shared" si="241"/>
        <v>20691487.5</v>
      </c>
    </row>
    <row r="744" spans="1:17" s="201" customFormat="1" ht="18.75" customHeight="1" x14ac:dyDescent="0.25">
      <c r="A744" s="560"/>
      <c r="B744" s="654" t="s">
        <v>459</v>
      </c>
      <c r="C744" s="655"/>
      <c r="D744" s="655"/>
      <c r="E744" s="655"/>
      <c r="F744" s="655"/>
      <c r="G744" s="655"/>
      <c r="H744" s="655"/>
      <c r="I744" s="656"/>
      <c r="J744" s="579" t="s">
        <v>2</v>
      </c>
      <c r="K744" s="343" t="s">
        <v>2</v>
      </c>
      <c r="L744" s="419"/>
      <c r="M744" s="419"/>
      <c r="N744" s="419"/>
      <c r="O744" s="475">
        <v>947.5</v>
      </c>
      <c r="P744" s="419"/>
      <c r="Q744" s="385">
        <f t="shared" si="241"/>
        <v>947.5</v>
      </c>
    </row>
    <row r="745" spans="1:17" s="198" customFormat="1" ht="15.75" customHeight="1" x14ac:dyDescent="0.25">
      <c r="A745" s="660">
        <v>1</v>
      </c>
      <c r="B745" s="337">
        <v>71918000</v>
      </c>
      <c r="C745" s="338" t="s">
        <v>9</v>
      </c>
      <c r="D745" s="338" t="s">
        <v>10</v>
      </c>
      <c r="E745" s="338" t="s">
        <v>123</v>
      </c>
      <c r="F745" s="339">
        <v>12</v>
      </c>
      <c r="G745" s="340" t="s">
        <v>106</v>
      </c>
      <c r="H745" s="575">
        <v>7526.1</v>
      </c>
      <c r="I745" s="342">
        <v>351</v>
      </c>
      <c r="J745" s="570" t="s">
        <v>107</v>
      </c>
      <c r="K745" s="343" t="s">
        <v>2</v>
      </c>
      <c r="L745" s="411">
        <f t="shared" ref="L745:P745" si="247">L746+L747+L748+L749+L750</f>
        <v>20612590</v>
      </c>
      <c r="M745" s="411">
        <f t="shared" si="247"/>
        <v>20612590</v>
      </c>
      <c r="N745" s="411">
        <f t="shared" si="247"/>
        <v>0</v>
      </c>
      <c r="O745" s="411">
        <f t="shared" si="247"/>
        <v>0</v>
      </c>
      <c r="P745" s="411">
        <f t="shared" si="247"/>
        <v>0</v>
      </c>
      <c r="Q745" s="385">
        <f t="shared" si="241"/>
        <v>20612590</v>
      </c>
    </row>
    <row r="746" spans="1:17" s="198" customFormat="1" ht="31.5" customHeight="1" x14ac:dyDescent="0.25">
      <c r="A746" s="661"/>
      <c r="B746" s="337">
        <v>71918000</v>
      </c>
      <c r="C746" s="338" t="s">
        <v>9</v>
      </c>
      <c r="D746" s="350"/>
      <c r="E746" s="350"/>
      <c r="F746" s="351"/>
      <c r="G746" s="352"/>
      <c r="H746" s="353"/>
      <c r="I746" s="354"/>
      <c r="J746" s="570" t="s">
        <v>210</v>
      </c>
      <c r="K746" s="468" t="s">
        <v>211</v>
      </c>
      <c r="L746" s="411">
        <v>1867830</v>
      </c>
      <c r="M746" s="411">
        <v>1867830</v>
      </c>
      <c r="N746" s="412">
        <v>0</v>
      </c>
      <c r="O746" s="412">
        <v>0</v>
      </c>
      <c r="P746" s="412">
        <v>0</v>
      </c>
      <c r="Q746" s="385">
        <f t="shared" si="241"/>
        <v>1867830</v>
      </c>
    </row>
    <row r="747" spans="1:17" s="198" customFormat="1" ht="31.5" customHeight="1" x14ac:dyDescent="0.25">
      <c r="A747" s="661"/>
      <c r="B747" s="337">
        <v>71918000</v>
      </c>
      <c r="C747" s="338" t="s">
        <v>9</v>
      </c>
      <c r="D747" s="350"/>
      <c r="E747" s="350"/>
      <c r="F747" s="351"/>
      <c r="G747" s="352"/>
      <c r="H747" s="353"/>
      <c r="I747" s="354"/>
      <c r="J747" s="570" t="s">
        <v>212</v>
      </c>
      <c r="K747" s="468" t="s">
        <v>213</v>
      </c>
      <c r="L747" s="411">
        <v>7381070</v>
      </c>
      <c r="M747" s="411">
        <v>7381070</v>
      </c>
      <c r="N747" s="412">
        <v>0</v>
      </c>
      <c r="O747" s="412">
        <v>0</v>
      </c>
      <c r="P747" s="412">
        <v>0</v>
      </c>
      <c r="Q747" s="385">
        <f t="shared" si="241"/>
        <v>7381070</v>
      </c>
    </row>
    <row r="748" spans="1:17" s="198" customFormat="1" ht="31.5" customHeight="1" x14ac:dyDescent="0.25">
      <c r="A748" s="661"/>
      <c r="B748" s="337">
        <v>71918000</v>
      </c>
      <c r="C748" s="338" t="s">
        <v>9</v>
      </c>
      <c r="D748" s="350"/>
      <c r="E748" s="350"/>
      <c r="F748" s="351"/>
      <c r="G748" s="352"/>
      <c r="H748" s="353"/>
      <c r="I748" s="354"/>
      <c r="J748" s="570" t="s">
        <v>219</v>
      </c>
      <c r="K748" s="468" t="s">
        <v>220</v>
      </c>
      <c r="L748" s="411">
        <v>9407430</v>
      </c>
      <c r="M748" s="411">
        <v>9407430</v>
      </c>
      <c r="N748" s="412">
        <v>0</v>
      </c>
      <c r="O748" s="412">
        <v>0</v>
      </c>
      <c r="P748" s="412">
        <v>0</v>
      </c>
      <c r="Q748" s="385">
        <f t="shared" si="241"/>
        <v>9407430</v>
      </c>
    </row>
    <row r="749" spans="1:17" s="198" customFormat="1" ht="31.5" customHeight="1" x14ac:dyDescent="0.25">
      <c r="A749" s="661"/>
      <c r="B749" s="337">
        <v>71918000</v>
      </c>
      <c r="C749" s="338" t="s">
        <v>9</v>
      </c>
      <c r="D749" s="350"/>
      <c r="E749" s="350"/>
      <c r="F749" s="351"/>
      <c r="G749" s="352"/>
      <c r="H749" s="353"/>
      <c r="I749" s="354"/>
      <c r="J749" s="570" t="s">
        <v>214</v>
      </c>
      <c r="K749" s="468" t="s">
        <v>215</v>
      </c>
      <c r="L749" s="411">
        <v>1915270</v>
      </c>
      <c r="M749" s="411">
        <v>1915270</v>
      </c>
      <c r="N749" s="412">
        <v>0</v>
      </c>
      <c r="O749" s="412">
        <v>0</v>
      </c>
      <c r="P749" s="412">
        <v>0</v>
      </c>
      <c r="Q749" s="385">
        <f t="shared" si="241"/>
        <v>1915270</v>
      </c>
    </row>
    <row r="750" spans="1:17" s="198" customFormat="1" ht="15.75" customHeight="1" x14ac:dyDescent="0.25">
      <c r="A750" s="661"/>
      <c r="B750" s="337">
        <v>71918000</v>
      </c>
      <c r="C750" s="338" t="s">
        <v>9</v>
      </c>
      <c r="D750" s="450"/>
      <c r="E750" s="450"/>
      <c r="F750" s="450"/>
      <c r="G750" s="450"/>
      <c r="H750" s="450"/>
      <c r="I750" s="450"/>
      <c r="J750" s="570" t="s">
        <v>207</v>
      </c>
      <c r="K750" s="345" t="s">
        <v>304</v>
      </c>
      <c r="L750" s="411">
        <v>40990</v>
      </c>
      <c r="M750" s="411">
        <v>40990</v>
      </c>
      <c r="N750" s="412">
        <v>0</v>
      </c>
      <c r="O750" s="412">
        <v>0</v>
      </c>
      <c r="P750" s="412">
        <v>0</v>
      </c>
      <c r="Q750" s="385">
        <f t="shared" si="241"/>
        <v>40990</v>
      </c>
    </row>
    <row r="751" spans="1:17" s="198" customFormat="1" ht="15.75" customHeight="1" x14ac:dyDescent="0.25">
      <c r="A751" s="660">
        <v>2</v>
      </c>
      <c r="B751" s="337">
        <v>71918000</v>
      </c>
      <c r="C751" s="338" t="s">
        <v>9</v>
      </c>
      <c r="D751" s="338" t="s">
        <v>231</v>
      </c>
      <c r="E751" s="338" t="s">
        <v>232</v>
      </c>
      <c r="F751" s="339">
        <v>12</v>
      </c>
      <c r="G751" s="355" t="s">
        <v>106</v>
      </c>
      <c r="H751" s="575">
        <v>1841</v>
      </c>
      <c r="I751" s="342">
        <v>62</v>
      </c>
      <c r="J751" s="570" t="s">
        <v>107</v>
      </c>
      <c r="K751" s="343" t="s">
        <v>2</v>
      </c>
      <c r="L751" s="411">
        <f>L752+L753</f>
        <v>31600</v>
      </c>
      <c r="M751" s="411">
        <f t="shared" ref="M751:P751" si="248">M752+M753</f>
        <v>20000</v>
      </c>
      <c r="N751" s="411">
        <f t="shared" si="248"/>
        <v>0</v>
      </c>
      <c r="O751" s="411">
        <f t="shared" si="248"/>
        <v>11020</v>
      </c>
      <c r="P751" s="411">
        <f t="shared" si="248"/>
        <v>580</v>
      </c>
      <c r="Q751" s="385">
        <f t="shared" si="241"/>
        <v>31600</v>
      </c>
    </row>
    <row r="752" spans="1:17" s="198" customFormat="1" ht="51.75" customHeight="1" x14ac:dyDescent="0.25">
      <c r="A752" s="661"/>
      <c r="B752" s="337">
        <v>71918000</v>
      </c>
      <c r="C752" s="338" t="s">
        <v>9</v>
      </c>
      <c r="D752" s="450"/>
      <c r="E752" s="450"/>
      <c r="F752" s="450"/>
      <c r="G752" s="450"/>
      <c r="H752" s="450"/>
      <c r="I752" s="450"/>
      <c r="J752" s="570" t="s">
        <v>117</v>
      </c>
      <c r="K752" s="384">
        <v>20</v>
      </c>
      <c r="L752" s="411">
        <v>11600</v>
      </c>
      <c r="M752" s="411">
        <v>0</v>
      </c>
      <c r="N752" s="411">
        <v>0</v>
      </c>
      <c r="O752" s="419">
        <f>L752*0.95</f>
        <v>11020</v>
      </c>
      <c r="P752" s="419">
        <f>L752*0.05</f>
        <v>580</v>
      </c>
      <c r="Q752" s="385">
        <f t="shared" si="241"/>
        <v>11600</v>
      </c>
    </row>
    <row r="753" spans="1:17" s="198" customFormat="1" ht="50.25" customHeight="1" x14ac:dyDescent="0.25">
      <c r="A753" s="662"/>
      <c r="B753" s="337">
        <v>71918000</v>
      </c>
      <c r="C753" s="338" t="s">
        <v>9</v>
      </c>
      <c r="D753" s="450"/>
      <c r="E753" s="450"/>
      <c r="F753" s="450"/>
      <c r="G753" s="450"/>
      <c r="H753" s="450"/>
      <c r="I753" s="450"/>
      <c r="J753" s="570" t="s">
        <v>305</v>
      </c>
      <c r="K753" s="384">
        <v>50</v>
      </c>
      <c r="L753" s="411">
        <v>20000</v>
      </c>
      <c r="M753" s="411">
        <v>20000</v>
      </c>
      <c r="N753" s="411">
        <v>0</v>
      </c>
      <c r="O753" s="411">
        <v>0</v>
      </c>
      <c r="P753" s="411">
        <v>0</v>
      </c>
      <c r="Q753" s="385">
        <f t="shared" si="241"/>
        <v>20000</v>
      </c>
    </row>
    <row r="754" spans="1:17" ht="18.75" customHeight="1" x14ac:dyDescent="0.25">
      <c r="A754" s="660">
        <v>3</v>
      </c>
      <c r="B754" s="337">
        <v>71918000</v>
      </c>
      <c r="C754" s="338" t="s">
        <v>9</v>
      </c>
      <c r="D754" s="338" t="s">
        <v>231</v>
      </c>
      <c r="E754" s="338" t="s">
        <v>233</v>
      </c>
      <c r="F754" s="339">
        <v>7</v>
      </c>
      <c r="G754" s="355" t="s">
        <v>106</v>
      </c>
      <c r="H754" s="575">
        <v>302.5</v>
      </c>
      <c r="I754" s="342">
        <v>9</v>
      </c>
      <c r="J754" s="570" t="s">
        <v>107</v>
      </c>
      <c r="K754" s="346" t="s">
        <v>2</v>
      </c>
      <c r="L754" s="411">
        <f>L755+L756</f>
        <v>23160</v>
      </c>
      <c r="M754" s="411">
        <f t="shared" ref="M754:P754" si="249">M755+M756</f>
        <v>20000</v>
      </c>
      <c r="N754" s="411">
        <f t="shared" si="249"/>
        <v>0</v>
      </c>
      <c r="O754" s="411">
        <f t="shared" si="249"/>
        <v>3002</v>
      </c>
      <c r="P754" s="411">
        <f t="shared" si="249"/>
        <v>158</v>
      </c>
      <c r="Q754" s="385">
        <f t="shared" si="241"/>
        <v>23160</v>
      </c>
    </row>
    <row r="755" spans="1:17" s="198" customFormat="1" ht="51.75" customHeight="1" x14ac:dyDescent="0.25">
      <c r="A755" s="661"/>
      <c r="B755" s="337">
        <v>71918000</v>
      </c>
      <c r="C755" s="338" t="s">
        <v>9</v>
      </c>
      <c r="D755" s="450"/>
      <c r="E755" s="450"/>
      <c r="F755" s="450"/>
      <c r="G755" s="450"/>
      <c r="H755" s="450"/>
      <c r="I755" s="450"/>
      <c r="J755" s="570" t="s">
        <v>117</v>
      </c>
      <c r="K755" s="345" t="s">
        <v>109</v>
      </c>
      <c r="L755" s="411">
        <v>3160</v>
      </c>
      <c r="M755" s="411">
        <v>0</v>
      </c>
      <c r="N755" s="411">
        <v>0</v>
      </c>
      <c r="O755" s="419">
        <f>L755*0.95</f>
        <v>3002</v>
      </c>
      <c r="P755" s="419">
        <f>L755*0.05</f>
        <v>158</v>
      </c>
      <c r="Q755" s="385">
        <f t="shared" si="241"/>
        <v>3160</v>
      </c>
    </row>
    <row r="756" spans="1:17" s="304" customFormat="1" ht="50.25" customHeight="1" x14ac:dyDescent="0.25">
      <c r="A756" s="662"/>
      <c r="B756" s="337">
        <v>71918000</v>
      </c>
      <c r="C756" s="338" t="s">
        <v>9</v>
      </c>
      <c r="D756" s="450"/>
      <c r="E756" s="450"/>
      <c r="F756" s="450"/>
      <c r="G756" s="450"/>
      <c r="H756" s="450"/>
      <c r="I756" s="450"/>
      <c r="J756" s="570" t="s">
        <v>305</v>
      </c>
      <c r="K756" s="346">
        <v>50</v>
      </c>
      <c r="L756" s="411">
        <v>20000</v>
      </c>
      <c r="M756" s="411">
        <v>20000</v>
      </c>
      <c r="N756" s="411">
        <v>0</v>
      </c>
      <c r="O756" s="411">
        <v>0</v>
      </c>
      <c r="P756" s="411">
        <v>0</v>
      </c>
      <c r="Q756" s="385">
        <f t="shared" si="241"/>
        <v>20000</v>
      </c>
    </row>
    <row r="757" spans="1:17" ht="20.25" customHeight="1" x14ac:dyDescent="0.25">
      <c r="A757" s="660">
        <v>4</v>
      </c>
      <c r="B757" s="337">
        <v>71918000</v>
      </c>
      <c r="C757" s="338" t="s">
        <v>9</v>
      </c>
      <c r="D757" s="338" t="s">
        <v>231</v>
      </c>
      <c r="E757" s="338" t="s">
        <v>233</v>
      </c>
      <c r="F757" s="339">
        <v>9</v>
      </c>
      <c r="G757" s="355" t="s">
        <v>106</v>
      </c>
      <c r="H757" s="575">
        <v>301.2</v>
      </c>
      <c r="I757" s="342">
        <v>18</v>
      </c>
      <c r="J757" s="570" t="s">
        <v>107</v>
      </c>
      <c r="K757" s="346" t="s">
        <v>2</v>
      </c>
      <c r="L757" s="411">
        <f>L758+L759</f>
        <v>23190</v>
      </c>
      <c r="M757" s="411">
        <f t="shared" ref="M757:P757" si="250">M758+M759</f>
        <v>20000</v>
      </c>
      <c r="N757" s="411">
        <f t="shared" si="250"/>
        <v>0</v>
      </c>
      <c r="O757" s="411">
        <f t="shared" si="250"/>
        <v>3030.5</v>
      </c>
      <c r="P757" s="411">
        <f t="shared" si="250"/>
        <v>159.5</v>
      </c>
      <c r="Q757" s="385">
        <f t="shared" si="241"/>
        <v>23190</v>
      </c>
    </row>
    <row r="758" spans="1:17" ht="51.75" customHeight="1" x14ac:dyDescent="0.25">
      <c r="A758" s="661"/>
      <c r="B758" s="337">
        <v>71918000</v>
      </c>
      <c r="C758" s="338" t="s">
        <v>9</v>
      </c>
      <c r="D758" s="356"/>
      <c r="E758" s="356"/>
      <c r="F758" s="339"/>
      <c r="G758" s="355"/>
      <c r="H758" s="357"/>
      <c r="I758" s="342"/>
      <c r="J758" s="570" t="s">
        <v>117</v>
      </c>
      <c r="K758" s="345" t="s">
        <v>109</v>
      </c>
      <c r="L758" s="411">
        <v>3190</v>
      </c>
      <c r="M758" s="411">
        <v>0</v>
      </c>
      <c r="N758" s="411">
        <v>0</v>
      </c>
      <c r="O758" s="419">
        <f>L758*0.95</f>
        <v>3030.5</v>
      </c>
      <c r="P758" s="419">
        <f>L758*0.05</f>
        <v>159.5</v>
      </c>
      <c r="Q758" s="385">
        <f t="shared" si="241"/>
        <v>3190</v>
      </c>
    </row>
    <row r="759" spans="1:17" s="304" customFormat="1" ht="50.25" customHeight="1" x14ac:dyDescent="0.25">
      <c r="A759" s="662"/>
      <c r="B759" s="337">
        <v>71918000</v>
      </c>
      <c r="C759" s="338" t="s">
        <v>9</v>
      </c>
      <c r="D759" s="356"/>
      <c r="E759" s="356"/>
      <c r="F759" s="339"/>
      <c r="G759" s="355"/>
      <c r="H759" s="357"/>
      <c r="I759" s="342"/>
      <c r="J759" s="570" t="s">
        <v>305</v>
      </c>
      <c r="K759" s="346">
        <v>50</v>
      </c>
      <c r="L759" s="411">
        <v>20000</v>
      </c>
      <c r="M759" s="411">
        <v>20000</v>
      </c>
      <c r="N759" s="411">
        <v>0</v>
      </c>
      <c r="O759" s="411">
        <v>0</v>
      </c>
      <c r="P759" s="411">
        <v>0</v>
      </c>
      <c r="Q759" s="385">
        <f t="shared" si="241"/>
        <v>20000</v>
      </c>
    </row>
    <row r="760" spans="1:17" s="304" customFormat="1" ht="21.75" customHeight="1" x14ac:dyDescent="0.25">
      <c r="A760" s="670" t="s">
        <v>64</v>
      </c>
      <c r="B760" s="671"/>
      <c r="C760" s="671"/>
      <c r="D760" s="671"/>
      <c r="E760" s="672"/>
      <c r="F760" s="342">
        <v>23</v>
      </c>
      <c r="G760" s="579" t="s">
        <v>2</v>
      </c>
      <c r="H760" s="359">
        <f>H762+H765+H768+H771+H775+H778+H783+H1846+H791+H794+H798+H801+H804+H807+H810+H813+H816+H819+H824+H827+H786+H830+H833+H836</f>
        <v>50843.529999999992</v>
      </c>
      <c r="I760" s="359">
        <f>I762+I765+I768+I771+I775+I778+I783+I1846+I791+I794+I798+I801+I804+I807+I810+I813+I816+I819+I824+I827+I786+I830+I833+I836</f>
        <v>1769</v>
      </c>
      <c r="J760" s="579" t="s">
        <v>2</v>
      </c>
      <c r="K760" s="343" t="s">
        <v>2</v>
      </c>
      <c r="L760" s="415">
        <f t="shared" ref="L760:P760" si="251">L762+L765+L768+L771+L775+L778+L783+L1846+L791+L794+L798+L801+L804+L807+L810+L813+L816+L819+L824+L827+L786+L830+L833+L836</f>
        <v>37725086.940516956</v>
      </c>
      <c r="M760" s="415">
        <f t="shared" si="251"/>
        <v>36410454.940516956</v>
      </c>
      <c r="N760" s="415">
        <f t="shared" si="251"/>
        <v>0</v>
      </c>
      <c r="O760" s="415">
        <f>O762+O765+O768+O771+O775+O778+O783+O1846+O791+O794+O798+O801+O804+O807+O810+O813+O816+O819+O824+O827+O786+O830+O833+O836+O761</f>
        <v>1249000.0000000002</v>
      </c>
      <c r="P760" s="415">
        <f t="shared" si="251"/>
        <v>65731.599999999991</v>
      </c>
      <c r="Q760" s="385">
        <f t="shared" si="241"/>
        <v>37725186.540516958</v>
      </c>
    </row>
    <row r="761" spans="1:17" ht="21.75" customHeight="1" x14ac:dyDescent="0.25">
      <c r="A761" s="560"/>
      <c r="B761" s="654" t="s">
        <v>458</v>
      </c>
      <c r="C761" s="655"/>
      <c r="D761" s="655"/>
      <c r="E761" s="655"/>
      <c r="F761" s="655"/>
      <c r="G761" s="655"/>
      <c r="H761" s="655"/>
      <c r="I761" s="656"/>
      <c r="J761" s="579" t="s">
        <v>2</v>
      </c>
      <c r="K761" s="343" t="s">
        <v>2</v>
      </c>
      <c r="L761" s="419"/>
      <c r="M761" s="419"/>
      <c r="N761" s="419"/>
      <c r="O761" s="476">
        <v>99.6</v>
      </c>
      <c r="P761" s="419"/>
      <c r="Q761" s="385">
        <f t="shared" si="241"/>
        <v>99.6</v>
      </c>
    </row>
    <row r="762" spans="1:17" ht="21.75" customHeight="1" x14ac:dyDescent="0.25">
      <c r="A762" s="567">
        <v>1</v>
      </c>
      <c r="B762" s="579">
        <v>71920000</v>
      </c>
      <c r="C762" s="338" t="s">
        <v>6</v>
      </c>
      <c r="D762" s="372" t="s">
        <v>8</v>
      </c>
      <c r="E762" s="372" t="s">
        <v>399</v>
      </c>
      <c r="F762" s="387">
        <v>3</v>
      </c>
      <c r="G762" s="384" t="s">
        <v>106</v>
      </c>
      <c r="H762" s="391">
        <v>3842.6</v>
      </c>
      <c r="I762" s="387">
        <v>87</v>
      </c>
      <c r="J762" s="570" t="s">
        <v>107</v>
      </c>
      <c r="K762" s="343" t="s">
        <v>2</v>
      </c>
      <c r="L762" s="411">
        <f>L763+L764</f>
        <v>1948739.01865</v>
      </c>
      <c r="M762" s="411">
        <f t="shared" ref="M762:P762" si="252">M763+M764</f>
        <v>1948739.01865</v>
      </c>
      <c r="N762" s="411">
        <f t="shared" si="252"/>
        <v>0</v>
      </c>
      <c r="O762" s="411">
        <f t="shared" si="252"/>
        <v>0</v>
      </c>
      <c r="P762" s="411">
        <f t="shared" si="252"/>
        <v>0</v>
      </c>
      <c r="Q762" s="385">
        <f t="shared" si="241"/>
        <v>1948739.01865</v>
      </c>
    </row>
    <row r="763" spans="1:17" ht="21.75" customHeight="1" x14ac:dyDescent="0.25">
      <c r="A763" s="568"/>
      <c r="B763" s="579">
        <v>71920000</v>
      </c>
      <c r="C763" s="338" t="s">
        <v>6</v>
      </c>
      <c r="D763" s="372"/>
      <c r="E763" s="372"/>
      <c r="F763" s="372"/>
      <c r="G763" s="372"/>
      <c r="H763" s="372"/>
      <c r="I763" s="372"/>
      <c r="J763" s="572" t="s">
        <v>217</v>
      </c>
      <c r="K763" s="384" t="s">
        <v>218</v>
      </c>
      <c r="L763" s="362">
        <v>1907909.75</v>
      </c>
      <c r="M763" s="362">
        <f>L763</f>
        <v>1907909.75</v>
      </c>
      <c r="N763" s="362"/>
      <c r="O763" s="362"/>
      <c r="P763" s="362"/>
      <c r="Q763" s="385">
        <f t="shared" si="241"/>
        <v>1907909.75</v>
      </c>
    </row>
    <row r="764" spans="1:17" ht="21.75" customHeight="1" x14ac:dyDescent="0.25">
      <c r="A764" s="569"/>
      <c r="B764" s="579">
        <v>71920000</v>
      </c>
      <c r="C764" s="338" t="s">
        <v>6</v>
      </c>
      <c r="D764" s="372"/>
      <c r="E764" s="372"/>
      <c r="F764" s="387"/>
      <c r="G764" s="384"/>
      <c r="H764" s="388"/>
      <c r="I764" s="387"/>
      <c r="J764" s="572" t="s">
        <v>400</v>
      </c>
      <c r="K764" s="384" t="s">
        <v>304</v>
      </c>
      <c r="L764" s="362">
        <v>40829.268650000005</v>
      </c>
      <c r="M764" s="362">
        <f>L764</f>
        <v>40829.268650000005</v>
      </c>
      <c r="N764" s="362"/>
      <c r="O764" s="362"/>
      <c r="P764" s="362"/>
      <c r="Q764" s="385">
        <f t="shared" si="241"/>
        <v>40829.268650000005</v>
      </c>
    </row>
    <row r="765" spans="1:17" s="304" customFormat="1" ht="21.75" customHeight="1" x14ac:dyDescent="0.25">
      <c r="A765" s="567">
        <f>A762+1</f>
        <v>2</v>
      </c>
      <c r="B765" s="579">
        <v>71920000</v>
      </c>
      <c r="C765" s="338" t="s">
        <v>6</v>
      </c>
      <c r="D765" s="372" t="s">
        <v>8</v>
      </c>
      <c r="E765" s="372" t="s">
        <v>399</v>
      </c>
      <c r="F765" s="387">
        <v>8</v>
      </c>
      <c r="G765" s="384" t="s">
        <v>106</v>
      </c>
      <c r="H765" s="391">
        <v>3397.22</v>
      </c>
      <c r="I765" s="387">
        <v>81</v>
      </c>
      <c r="J765" s="570" t="s">
        <v>107</v>
      </c>
      <c r="K765" s="343" t="s">
        <v>2</v>
      </c>
      <c r="L765" s="411">
        <f>L766+L767</f>
        <v>190832</v>
      </c>
      <c r="M765" s="411">
        <f t="shared" ref="M765:P765" si="253">M766+M767</f>
        <v>10000</v>
      </c>
      <c r="N765" s="411">
        <f t="shared" si="253"/>
        <v>0</v>
      </c>
      <c r="O765" s="411">
        <f t="shared" si="253"/>
        <v>171790.4</v>
      </c>
      <c r="P765" s="411">
        <f t="shared" si="253"/>
        <v>9041.6</v>
      </c>
      <c r="Q765" s="385">
        <f t="shared" si="241"/>
        <v>190832</v>
      </c>
    </row>
    <row r="766" spans="1:17" ht="50.25" customHeight="1" x14ac:dyDescent="0.25">
      <c r="A766" s="568"/>
      <c r="B766" s="579">
        <v>71920000</v>
      </c>
      <c r="C766" s="338" t="s">
        <v>6</v>
      </c>
      <c r="D766" s="372"/>
      <c r="E766" s="372"/>
      <c r="F766" s="372"/>
      <c r="G766" s="372"/>
      <c r="H766" s="372"/>
      <c r="I766" s="372"/>
      <c r="J766" s="570" t="s">
        <v>305</v>
      </c>
      <c r="K766" s="384" t="s">
        <v>110</v>
      </c>
      <c r="L766" s="362">
        <v>10000</v>
      </c>
      <c r="M766" s="362">
        <f>L766</f>
        <v>10000</v>
      </c>
      <c r="N766" s="362"/>
      <c r="O766" s="362"/>
      <c r="P766" s="362"/>
      <c r="Q766" s="385">
        <f t="shared" si="241"/>
        <v>10000</v>
      </c>
    </row>
    <row r="767" spans="1:17" ht="51.75" customHeight="1" x14ac:dyDescent="0.25">
      <c r="A767" s="569"/>
      <c r="B767" s="579">
        <v>71920000</v>
      </c>
      <c r="C767" s="338" t="s">
        <v>6</v>
      </c>
      <c r="D767" s="372"/>
      <c r="E767" s="372"/>
      <c r="F767" s="387"/>
      <c r="G767" s="384"/>
      <c r="H767" s="388"/>
      <c r="I767" s="387"/>
      <c r="J767" s="570" t="s">
        <v>117</v>
      </c>
      <c r="K767" s="384" t="s">
        <v>109</v>
      </c>
      <c r="L767" s="362">
        <v>180832</v>
      </c>
      <c r="M767" s="362"/>
      <c r="N767" s="362"/>
      <c r="O767" s="419">
        <f>L767*0.95</f>
        <v>171790.4</v>
      </c>
      <c r="P767" s="419">
        <f>L767*0.05</f>
        <v>9041.6</v>
      </c>
      <c r="Q767" s="385">
        <f t="shared" si="241"/>
        <v>180832</v>
      </c>
    </row>
    <row r="768" spans="1:17" ht="21.75" customHeight="1" x14ac:dyDescent="0.25">
      <c r="A768" s="567">
        <f>A765+1</f>
        <v>3</v>
      </c>
      <c r="B768" s="579">
        <v>71920000</v>
      </c>
      <c r="C768" s="338" t="s">
        <v>6</v>
      </c>
      <c r="D768" s="372" t="s">
        <v>8</v>
      </c>
      <c r="E768" s="372" t="s">
        <v>401</v>
      </c>
      <c r="F768" s="387">
        <v>5</v>
      </c>
      <c r="G768" s="384" t="s">
        <v>106</v>
      </c>
      <c r="H768" s="391">
        <v>1913.8</v>
      </c>
      <c r="I768" s="387">
        <v>43</v>
      </c>
      <c r="J768" s="570" t="s">
        <v>107</v>
      </c>
      <c r="K768" s="343" t="s">
        <v>2</v>
      </c>
      <c r="L768" s="411">
        <f>L769+L770</f>
        <v>2771489.2410139996</v>
      </c>
      <c r="M768" s="411">
        <f t="shared" ref="M768:P768" si="254">M769+M770</f>
        <v>2771489.2410139996</v>
      </c>
      <c r="N768" s="411">
        <f t="shared" si="254"/>
        <v>0</v>
      </c>
      <c r="O768" s="411">
        <f t="shared" si="254"/>
        <v>0</v>
      </c>
      <c r="P768" s="411">
        <f t="shared" si="254"/>
        <v>0</v>
      </c>
      <c r="Q768" s="385">
        <f t="shared" si="241"/>
        <v>2771489.2410139996</v>
      </c>
    </row>
    <row r="769" spans="1:17" ht="21.75" customHeight="1" x14ac:dyDescent="0.25">
      <c r="A769" s="568"/>
      <c r="B769" s="579">
        <v>71920000</v>
      </c>
      <c r="C769" s="338" t="s">
        <v>6</v>
      </c>
      <c r="D769" s="372"/>
      <c r="E769" s="372"/>
      <c r="F769" s="372"/>
      <c r="G769" s="372"/>
      <c r="H769" s="372"/>
      <c r="I769" s="372"/>
      <c r="J769" s="572" t="s">
        <v>217</v>
      </c>
      <c r="K769" s="384" t="s">
        <v>218</v>
      </c>
      <c r="L769" s="362">
        <v>2713422.01</v>
      </c>
      <c r="M769" s="362">
        <f>L769</f>
        <v>2713422.01</v>
      </c>
      <c r="N769" s="362"/>
      <c r="O769" s="362"/>
      <c r="P769" s="362"/>
      <c r="Q769" s="385">
        <f t="shared" si="241"/>
        <v>2713422.01</v>
      </c>
    </row>
    <row r="770" spans="1:17" s="304" customFormat="1" ht="21.75" customHeight="1" x14ac:dyDescent="0.25">
      <c r="A770" s="569"/>
      <c r="B770" s="579">
        <v>71920000</v>
      </c>
      <c r="C770" s="338" t="s">
        <v>6</v>
      </c>
      <c r="D770" s="372"/>
      <c r="E770" s="372"/>
      <c r="F770" s="387"/>
      <c r="G770" s="384"/>
      <c r="H770" s="388"/>
      <c r="I770" s="387"/>
      <c r="J770" s="572" t="s">
        <v>400</v>
      </c>
      <c r="K770" s="384" t="s">
        <v>304</v>
      </c>
      <c r="L770" s="362">
        <v>58067.231014000005</v>
      </c>
      <c r="M770" s="362">
        <f>L770</f>
        <v>58067.231014000005</v>
      </c>
      <c r="N770" s="362"/>
      <c r="O770" s="362"/>
      <c r="P770" s="362"/>
      <c r="Q770" s="385">
        <f t="shared" si="241"/>
        <v>58067.231014000005</v>
      </c>
    </row>
    <row r="771" spans="1:17" ht="21.75" customHeight="1" x14ac:dyDescent="0.25">
      <c r="A771" s="567">
        <f>A768+1</f>
        <v>4</v>
      </c>
      <c r="B771" s="579">
        <v>71920000</v>
      </c>
      <c r="C771" s="338" t="s">
        <v>6</v>
      </c>
      <c r="D771" s="372" t="s">
        <v>8</v>
      </c>
      <c r="E771" s="372" t="s">
        <v>401</v>
      </c>
      <c r="F771" s="387">
        <v>26</v>
      </c>
      <c r="G771" s="384" t="s">
        <v>106</v>
      </c>
      <c r="H771" s="391">
        <v>802.2</v>
      </c>
      <c r="I771" s="387">
        <v>15</v>
      </c>
      <c r="J771" s="570" t="s">
        <v>107</v>
      </c>
      <c r="K771" s="343" t="s">
        <v>2</v>
      </c>
      <c r="L771" s="411">
        <f>L772+L773+L774</f>
        <v>5064592.1256959997</v>
      </c>
      <c r="M771" s="411">
        <f t="shared" ref="M771:P771" si="255">M772+M773+M774</f>
        <v>5064592.1256959997</v>
      </c>
      <c r="N771" s="411">
        <f t="shared" si="255"/>
        <v>0</v>
      </c>
      <c r="O771" s="411">
        <f t="shared" si="255"/>
        <v>0</v>
      </c>
      <c r="P771" s="411">
        <f t="shared" si="255"/>
        <v>0</v>
      </c>
      <c r="Q771" s="385">
        <f t="shared" si="241"/>
        <v>5064592.1256959997</v>
      </c>
    </row>
    <row r="772" spans="1:17" ht="35.25" customHeight="1" x14ac:dyDescent="0.25">
      <c r="A772" s="568"/>
      <c r="B772" s="579">
        <v>71920000</v>
      </c>
      <c r="C772" s="338" t="s">
        <v>6</v>
      </c>
      <c r="D772" s="372"/>
      <c r="E772" s="372"/>
      <c r="F772" s="372"/>
      <c r="G772" s="372"/>
      <c r="H772" s="372"/>
      <c r="I772" s="372"/>
      <c r="J772" s="572" t="s">
        <v>402</v>
      </c>
      <c r="K772" s="384" t="s">
        <v>211</v>
      </c>
      <c r="L772" s="362">
        <v>777785.32</v>
      </c>
      <c r="M772" s="362">
        <f>L772</f>
        <v>777785.32</v>
      </c>
      <c r="N772" s="362"/>
      <c r="O772" s="362"/>
      <c r="P772" s="362"/>
      <c r="Q772" s="385">
        <f t="shared" si="241"/>
        <v>777785.32</v>
      </c>
    </row>
    <row r="773" spans="1:17" s="198" customFormat="1" ht="18" customHeight="1" x14ac:dyDescent="0.25">
      <c r="A773" s="568"/>
      <c r="B773" s="579">
        <v>71920000</v>
      </c>
      <c r="C773" s="338" t="s">
        <v>6</v>
      </c>
      <c r="D773" s="372"/>
      <c r="E773" s="372"/>
      <c r="F773" s="387"/>
      <c r="G773" s="384"/>
      <c r="H773" s="388"/>
      <c r="I773" s="387"/>
      <c r="J773" s="572" t="s">
        <v>403</v>
      </c>
      <c r="K773" s="384" t="s">
        <v>209</v>
      </c>
      <c r="L773" s="362">
        <v>4180695.32</v>
      </c>
      <c r="M773" s="362">
        <f t="shared" ref="M773:M774" si="256">L773</f>
        <v>4180695.32</v>
      </c>
      <c r="N773" s="362"/>
      <c r="O773" s="362"/>
      <c r="P773" s="362"/>
      <c r="Q773" s="385">
        <f t="shared" si="241"/>
        <v>4180695.32</v>
      </c>
    </row>
    <row r="774" spans="1:17" s="198" customFormat="1" ht="51" customHeight="1" x14ac:dyDescent="0.25">
      <c r="A774" s="569"/>
      <c r="B774" s="579">
        <v>71920000</v>
      </c>
      <c r="C774" s="338" t="s">
        <v>6</v>
      </c>
      <c r="D774" s="372"/>
      <c r="E774" s="372"/>
      <c r="F774" s="387"/>
      <c r="G774" s="384"/>
      <c r="H774" s="388"/>
      <c r="I774" s="387"/>
      <c r="J774" s="572" t="s">
        <v>400</v>
      </c>
      <c r="K774" s="384" t="s">
        <v>304</v>
      </c>
      <c r="L774" s="362">
        <v>106111.485696</v>
      </c>
      <c r="M774" s="362">
        <f t="shared" si="256"/>
        <v>106111.485696</v>
      </c>
      <c r="N774" s="362"/>
      <c r="O774" s="362"/>
      <c r="P774" s="362"/>
      <c r="Q774" s="385">
        <f t="shared" si="241"/>
        <v>106111.485696</v>
      </c>
    </row>
    <row r="775" spans="1:17" s="198" customFormat="1" ht="24.75" customHeight="1" x14ac:dyDescent="0.25">
      <c r="A775" s="567">
        <f>A771+1</f>
        <v>5</v>
      </c>
      <c r="B775" s="579">
        <v>71920000</v>
      </c>
      <c r="C775" s="338" t="s">
        <v>6</v>
      </c>
      <c r="D775" s="372" t="s">
        <v>8</v>
      </c>
      <c r="E775" s="372" t="s">
        <v>401</v>
      </c>
      <c r="F775" s="387" t="s">
        <v>239</v>
      </c>
      <c r="G775" s="384" t="s">
        <v>106</v>
      </c>
      <c r="H775" s="391">
        <v>783.2</v>
      </c>
      <c r="I775" s="387">
        <v>24</v>
      </c>
      <c r="J775" s="570" t="s">
        <v>107</v>
      </c>
      <c r="K775" s="343" t="s">
        <v>2</v>
      </c>
      <c r="L775" s="411">
        <f>L776+L777</f>
        <v>103910</v>
      </c>
      <c r="M775" s="411">
        <f t="shared" ref="M775:P775" si="257">M776+M777</f>
        <v>10000</v>
      </c>
      <c r="N775" s="411">
        <f t="shared" si="257"/>
        <v>0</v>
      </c>
      <c r="O775" s="411">
        <f t="shared" si="257"/>
        <v>89214.5</v>
      </c>
      <c r="P775" s="411">
        <f t="shared" si="257"/>
        <v>4695.5</v>
      </c>
      <c r="Q775" s="385">
        <f t="shared" si="241"/>
        <v>103910</v>
      </c>
    </row>
    <row r="776" spans="1:17" s="198" customFormat="1" ht="50.25" customHeight="1" x14ac:dyDescent="0.25">
      <c r="A776" s="568"/>
      <c r="B776" s="579">
        <v>71920000</v>
      </c>
      <c r="C776" s="338" t="s">
        <v>6</v>
      </c>
      <c r="D776" s="372"/>
      <c r="E776" s="372"/>
      <c r="F776" s="372"/>
      <c r="G776" s="372"/>
      <c r="H776" s="372"/>
      <c r="I776" s="372"/>
      <c r="J776" s="570" t="s">
        <v>305</v>
      </c>
      <c r="K776" s="384" t="s">
        <v>110</v>
      </c>
      <c r="L776" s="362">
        <v>10000</v>
      </c>
      <c r="M776" s="362">
        <f>L776</f>
        <v>10000</v>
      </c>
      <c r="N776" s="362"/>
      <c r="O776" s="362"/>
      <c r="P776" s="362"/>
      <c r="Q776" s="385">
        <f t="shared" si="241"/>
        <v>10000</v>
      </c>
    </row>
    <row r="777" spans="1:17" s="198" customFormat="1" ht="51.75" customHeight="1" x14ac:dyDescent="0.25">
      <c r="A777" s="569"/>
      <c r="B777" s="579">
        <v>71920000</v>
      </c>
      <c r="C777" s="338" t="s">
        <v>6</v>
      </c>
      <c r="D777" s="372"/>
      <c r="E777" s="372"/>
      <c r="F777" s="387"/>
      <c r="G777" s="384"/>
      <c r="H777" s="388"/>
      <c r="I777" s="387"/>
      <c r="J777" s="570" t="s">
        <v>117</v>
      </c>
      <c r="K777" s="384" t="s">
        <v>109</v>
      </c>
      <c r="L777" s="362">
        <v>93910</v>
      </c>
      <c r="M777" s="362"/>
      <c r="N777" s="362"/>
      <c r="O777" s="419">
        <f>L777*0.95</f>
        <v>89214.5</v>
      </c>
      <c r="P777" s="419">
        <f>L777*0.05</f>
        <v>4695.5</v>
      </c>
      <c r="Q777" s="385">
        <f t="shared" si="241"/>
        <v>93910</v>
      </c>
    </row>
    <row r="778" spans="1:17" s="198" customFormat="1" ht="20.25" customHeight="1" x14ac:dyDescent="0.25">
      <c r="A778" s="567">
        <f>A775+1</f>
        <v>6</v>
      </c>
      <c r="B778" s="579">
        <v>71920000</v>
      </c>
      <c r="C778" s="338" t="s">
        <v>6</v>
      </c>
      <c r="D778" s="372" t="s">
        <v>8</v>
      </c>
      <c r="E778" s="372" t="s">
        <v>130</v>
      </c>
      <c r="F778" s="387">
        <v>4</v>
      </c>
      <c r="G778" s="384" t="s">
        <v>106</v>
      </c>
      <c r="H778" s="391">
        <v>646</v>
      </c>
      <c r="I778" s="387">
        <v>24</v>
      </c>
      <c r="J778" s="570" t="s">
        <v>107</v>
      </c>
      <c r="K778" s="343" t="s">
        <v>2</v>
      </c>
      <c r="L778" s="411">
        <f>L779+L780+L781+L782</f>
        <v>2853280.7876460003</v>
      </c>
      <c r="M778" s="411">
        <f t="shared" ref="M778:P778" si="258">M779+M780+M781+M782</f>
        <v>2853280.7876460003</v>
      </c>
      <c r="N778" s="411">
        <f t="shared" si="258"/>
        <v>0</v>
      </c>
      <c r="O778" s="411">
        <f t="shared" si="258"/>
        <v>0</v>
      </c>
      <c r="P778" s="411">
        <f t="shared" si="258"/>
        <v>0</v>
      </c>
      <c r="Q778" s="385">
        <f t="shared" si="241"/>
        <v>2853280.7876460003</v>
      </c>
    </row>
    <row r="779" spans="1:17" s="198" customFormat="1" ht="18" customHeight="1" x14ac:dyDescent="0.25">
      <c r="A779" s="568"/>
      <c r="B779" s="579">
        <v>71920000</v>
      </c>
      <c r="C779" s="338" t="s">
        <v>6</v>
      </c>
      <c r="D779" s="372"/>
      <c r="E779" s="372"/>
      <c r="F779" s="372"/>
      <c r="G779" s="372"/>
      <c r="H779" s="372"/>
      <c r="I779" s="372"/>
      <c r="J779" s="572" t="s">
        <v>404</v>
      </c>
      <c r="K779" s="384" t="s">
        <v>237</v>
      </c>
      <c r="L779" s="362">
        <v>203389.26</v>
      </c>
      <c r="M779" s="362">
        <f>L779</f>
        <v>203389.26</v>
      </c>
      <c r="N779" s="362"/>
      <c r="O779" s="362"/>
      <c r="P779" s="362"/>
      <c r="Q779" s="385">
        <f t="shared" si="241"/>
        <v>203389.26</v>
      </c>
    </row>
    <row r="780" spans="1:17" s="198" customFormat="1" ht="51.75" customHeight="1" x14ac:dyDescent="0.25">
      <c r="A780" s="568"/>
      <c r="B780" s="579">
        <v>71920000</v>
      </c>
      <c r="C780" s="338" t="s">
        <v>6</v>
      </c>
      <c r="D780" s="372"/>
      <c r="E780" s="372"/>
      <c r="F780" s="387"/>
      <c r="G780" s="384"/>
      <c r="H780" s="388"/>
      <c r="I780" s="387"/>
      <c r="J780" s="572" t="s">
        <v>402</v>
      </c>
      <c r="K780" s="384" t="s">
        <v>211</v>
      </c>
      <c r="L780" s="362">
        <v>585166.51</v>
      </c>
      <c r="M780" s="362">
        <f t="shared" ref="M780:M782" si="259">L780</f>
        <v>585166.51</v>
      </c>
      <c r="N780" s="362"/>
      <c r="O780" s="362"/>
      <c r="P780" s="362"/>
      <c r="Q780" s="385">
        <f t="shared" si="241"/>
        <v>585166.51</v>
      </c>
    </row>
    <row r="781" spans="1:17" s="198" customFormat="1" ht="51.75" customHeight="1" x14ac:dyDescent="0.25">
      <c r="A781" s="568"/>
      <c r="B781" s="579">
        <v>71920000</v>
      </c>
      <c r="C781" s="338" t="s">
        <v>6</v>
      </c>
      <c r="D781" s="372"/>
      <c r="E781" s="372"/>
      <c r="F781" s="387"/>
      <c r="G781" s="384"/>
      <c r="H781" s="388"/>
      <c r="I781" s="387"/>
      <c r="J781" s="572" t="s">
        <v>403</v>
      </c>
      <c r="K781" s="384" t="s">
        <v>209</v>
      </c>
      <c r="L781" s="362">
        <v>2004944.12</v>
      </c>
      <c r="M781" s="362">
        <f t="shared" si="259"/>
        <v>2004944.12</v>
      </c>
      <c r="N781" s="362"/>
      <c r="O781" s="362"/>
      <c r="P781" s="362"/>
      <c r="Q781" s="385">
        <f t="shared" si="241"/>
        <v>2004944.12</v>
      </c>
    </row>
    <row r="782" spans="1:17" s="198" customFormat="1" ht="18" customHeight="1" x14ac:dyDescent="0.25">
      <c r="A782" s="569"/>
      <c r="B782" s="579">
        <v>71920000</v>
      </c>
      <c r="C782" s="338" t="s">
        <v>6</v>
      </c>
      <c r="D782" s="372"/>
      <c r="E782" s="372"/>
      <c r="F782" s="387"/>
      <c r="G782" s="384"/>
      <c r="H782" s="388"/>
      <c r="I782" s="387"/>
      <c r="J782" s="572" t="s">
        <v>400</v>
      </c>
      <c r="K782" s="384" t="s">
        <v>304</v>
      </c>
      <c r="L782" s="362">
        <v>59780.897646000012</v>
      </c>
      <c r="M782" s="362">
        <f t="shared" si="259"/>
        <v>59780.897646000012</v>
      </c>
      <c r="N782" s="362"/>
      <c r="O782" s="362"/>
      <c r="P782" s="362"/>
      <c r="Q782" s="385">
        <f t="shared" si="241"/>
        <v>59780.897646000012</v>
      </c>
    </row>
    <row r="783" spans="1:17" s="198" customFormat="1" ht="48" customHeight="1" x14ac:dyDescent="0.25">
      <c r="A783" s="567">
        <f>A778+1</f>
        <v>7</v>
      </c>
      <c r="B783" s="579">
        <v>71920000</v>
      </c>
      <c r="C783" s="338" t="s">
        <v>6</v>
      </c>
      <c r="D783" s="372" t="s">
        <v>8</v>
      </c>
      <c r="E783" s="372" t="s">
        <v>240</v>
      </c>
      <c r="F783" s="387">
        <v>11</v>
      </c>
      <c r="G783" s="384" t="s">
        <v>106</v>
      </c>
      <c r="H783" s="391">
        <v>575</v>
      </c>
      <c r="I783" s="387">
        <v>24</v>
      </c>
      <c r="J783" s="570" t="s">
        <v>107</v>
      </c>
      <c r="K783" s="343" t="s">
        <v>2</v>
      </c>
      <c r="L783" s="411">
        <f>L784+L785</f>
        <v>111780</v>
      </c>
      <c r="M783" s="411">
        <f t="shared" ref="M783:P783" si="260">M784+M785</f>
        <v>10000</v>
      </c>
      <c r="N783" s="411">
        <f t="shared" si="260"/>
        <v>0</v>
      </c>
      <c r="O783" s="411">
        <f t="shared" si="260"/>
        <v>96691</v>
      </c>
      <c r="P783" s="411">
        <f t="shared" si="260"/>
        <v>5089</v>
      </c>
      <c r="Q783" s="385">
        <f t="shared" si="241"/>
        <v>111780</v>
      </c>
    </row>
    <row r="784" spans="1:17" s="198" customFormat="1" ht="50.25" customHeight="1" x14ac:dyDescent="0.25">
      <c r="A784" s="568"/>
      <c r="B784" s="579">
        <v>71920000</v>
      </c>
      <c r="C784" s="338" t="s">
        <v>6</v>
      </c>
      <c r="D784" s="372"/>
      <c r="E784" s="372"/>
      <c r="F784" s="372"/>
      <c r="G784" s="372"/>
      <c r="H784" s="372"/>
      <c r="I784" s="372"/>
      <c r="J784" s="570" t="s">
        <v>305</v>
      </c>
      <c r="K784" s="384" t="s">
        <v>110</v>
      </c>
      <c r="L784" s="362">
        <v>10000</v>
      </c>
      <c r="M784" s="362">
        <f>L784</f>
        <v>10000</v>
      </c>
      <c r="N784" s="362"/>
      <c r="O784" s="362"/>
      <c r="P784" s="362"/>
      <c r="Q784" s="385">
        <f t="shared" si="241"/>
        <v>10000</v>
      </c>
    </row>
    <row r="785" spans="1:17" s="198" customFormat="1" ht="51.75" customHeight="1" x14ac:dyDescent="0.25">
      <c r="A785" s="569"/>
      <c r="B785" s="579">
        <v>71920000</v>
      </c>
      <c r="C785" s="338" t="s">
        <v>6</v>
      </c>
      <c r="D785" s="372"/>
      <c r="E785" s="372"/>
      <c r="F785" s="387"/>
      <c r="G785" s="384"/>
      <c r="H785" s="388"/>
      <c r="I785" s="387"/>
      <c r="J785" s="570" t="s">
        <v>117</v>
      </c>
      <c r="K785" s="384" t="s">
        <v>109</v>
      </c>
      <c r="L785" s="362">
        <v>101780</v>
      </c>
      <c r="M785" s="362"/>
      <c r="N785" s="362"/>
      <c r="O785" s="419">
        <f>L785*0.95</f>
        <v>96691</v>
      </c>
      <c r="P785" s="419">
        <f>L785*0.05</f>
        <v>5089</v>
      </c>
      <c r="Q785" s="385">
        <f t="shared" si="241"/>
        <v>101780</v>
      </c>
    </row>
    <row r="786" spans="1:17" s="198" customFormat="1" ht="48.75" customHeight="1" x14ac:dyDescent="0.25">
      <c r="A786" s="567">
        <v>8</v>
      </c>
      <c r="B786" s="579">
        <v>71920000</v>
      </c>
      <c r="C786" s="338" t="s">
        <v>6</v>
      </c>
      <c r="D786" s="372" t="s">
        <v>8</v>
      </c>
      <c r="E786" s="372" t="s">
        <v>131</v>
      </c>
      <c r="F786" s="387">
        <v>19</v>
      </c>
      <c r="G786" s="384" t="s">
        <v>106</v>
      </c>
      <c r="H786" s="391">
        <v>915.61</v>
      </c>
      <c r="I786" s="387">
        <v>21</v>
      </c>
      <c r="J786" s="570" t="s">
        <v>107</v>
      </c>
      <c r="K786" s="343" t="s">
        <v>2</v>
      </c>
      <c r="L786" s="411">
        <f>L787+L788+L789+L790</f>
        <v>510868.36389896</v>
      </c>
      <c r="M786" s="411">
        <f t="shared" ref="M786:P786" si="261">M787+M788+M789+M790</f>
        <v>510868.36389896</v>
      </c>
      <c r="N786" s="411">
        <f t="shared" si="261"/>
        <v>0</v>
      </c>
      <c r="O786" s="411">
        <f t="shared" si="261"/>
        <v>0</v>
      </c>
      <c r="P786" s="411">
        <f t="shared" si="261"/>
        <v>0</v>
      </c>
      <c r="Q786" s="385">
        <f t="shared" si="241"/>
        <v>510868.36389896</v>
      </c>
    </row>
    <row r="787" spans="1:17" s="198" customFormat="1" ht="48.75" customHeight="1" x14ac:dyDescent="0.25">
      <c r="A787" s="568"/>
      <c r="B787" s="579">
        <v>71920000</v>
      </c>
      <c r="C787" s="338" t="s">
        <v>6</v>
      </c>
      <c r="D787" s="372"/>
      <c r="E787" s="372"/>
      <c r="F787" s="372"/>
      <c r="G787" s="372"/>
      <c r="H787" s="372"/>
      <c r="I787" s="372"/>
      <c r="J787" s="572" t="s">
        <v>405</v>
      </c>
      <c r="K787" s="384" t="s">
        <v>215</v>
      </c>
      <c r="L787" s="362">
        <v>155902.70000000001</v>
      </c>
      <c r="M787" s="362">
        <f t="shared" ref="M787:M790" si="262">L787</f>
        <v>155902.70000000001</v>
      </c>
      <c r="N787" s="362"/>
      <c r="O787" s="362"/>
      <c r="P787" s="362"/>
      <c r="Q787" s="385">
        <f t="shared" si="241"/>
        <v>155902.70000000001</v>
      </c>
    </row>
    <row r="788" spans="1:17" s="198" customFormat="1" ht="18" customHeight="1" x14ac:dyDescent="0.25">
      <c r="A788" s="568"/>
      <c r="B788" s="579">
        <v>71920000</v>
      </c>
      <c r="C788" s="338" t="s">
        <v>6</v>
      </c>
      <c r="D788" s="372"/>
      <c r="E788" s="372"/>
      <c r="F788" s="387"/>
      <c r="G788" s="384"/>
      <c r="H788" s="388"/>
      <c r="I788" s="387"/>
      <c r="J788" s="572" t="s">
        <v>406</v>
      </c>
      <c r="K788" s="384" t="s">
        <v>213</v>
      </c>
      <c r="L788" s="362">
        <v>299125.90239999996</v>
      </c>
      <c r="M788" s="362">
        <f t="shared" si="262"/>
        <v>299125.90239999996</v>
      </c>
      <c r="N788" s="362"/>
      <c r="O788" s="362"/>
      <c r="P788" s="362"/>
      <c r="Q788" s="385">
        <f t="shared" si="241"/>
        <v>299125.90239999996</v>
      </c>
    </row>
    <row r="789" spans="1:17" s="198" customFormat="1" ht="51" customHeight="1" x14ac:dyDescent="0.25">
      <c r="A789" s="568"/>
      <c r="B789" s="579">
        <v>71920000</v>
      </c>
      <c r="C789" s="338" t="s">
        <v>6</v>
      </c>
      <c r="D789" s="372"/>
      <c r="E789" s="372"/>
      <c r="F789" s="387"/>
      <c r="G789" s="384"/>
      <c r="H789" s="388"/>
      <c r="I789" s="387"/>
      <c r="J789" s="572" t="s">
        <v>400</v>
      </c>
      <c r="K789" s="384" t="s">
        <v>304</v>
      </c>
      <c r="L789" s="362">
        <v>10703.52749896</v>
      </c>
      <c r="M789" s="362">
        <f t="shared" si="262"/>
        <v>10703.52749896</v>
      </c>
      <c r="N789" s="362"/>
      <c r="O789" s="362"/>
      <c r="P789" s="362"/>
      <c r="Q789" s="385">
        <f t="shared" si="241"/>
        <v>10703.52749896</v>
      </c>
    </row>
    <row r="790" spans="1:17" s="198" customFormat="1" ht="36" customHeight="1" x14ac:dyDescent="0.25">
      <c r="A790" s="569"/>
      <c r="B790" s="579">
        <v>71920000</v>
      </c>
      <c r="C790" s="338" t="s">
        <v>6</v>
      </c>
      <c r="D790" s="372"/>
      <c r="E790" s="372"/>
      <c r="F790" s="387"/>
      <c r="G790" s="384"/>
      <c r="H790" s="388"/>
      <c r="I790" s="387"/>
      <c r="J790" s="572" t="s">
        <v>468</v>
      </c>
      <c r="K790" s="384" t="s">
        <v>238</v>
      </c>
      <c r="L790" s="362">
        <v>45136.233999999997</v>
      </c>
      <c r="M790" s="362">
        <f t="shared" si="262"/>
        <v>45136.233999999997</v>
      </c>
      <c r="N790" s="362"/>
      <c r="O790" s="362"/>
      <c r="P790" s="362"/>
      <c r="Q790" s="385">
        <f t="shared" si="241"/>
        <v>45136.233999999997</v>
      </c>
    </row>
    <row r="791" spans="1:17" s="198" customFormat="1" ht="18" customHeight="1" x14ac:dyDescent="0.25">
      <c r="A791" s="567">
        <f>A786+1</f>
        <v>9</v>
      </c>
      <c r="B791" s="579">
        <v>71920000</v>
      </c>
      <c r="C791" s="338" t="s">
        <v>6</v>
      </c>
      <c r="D791" s="372" t="s">
        <v>8</v>
      </c>
      <c r="E791" s="372" t="s">
        <v>132</v>
      </c>
      <c r="F791" s="387" t="s">
        <v>407</v>
      </c>
      <c r="G791" s="384" t="s">
        <v>106</v>
      </c>
      <c r="H791" s="391">
        <v>5227.2</v>
      </c>
      <c r="I791" s="387">
        <v>126</v>
      </c>
      <c r="J791" s="570" t="s">
        <v>107</v>
      </c>
      <c r="K791" s="343" t="s">
        <v>2</v>
      </c>
      <c r="L791" s="411">
        <f>L792+L793</f>
        <v>170780</v>
      </c>
      <c r="M791" s="411">
        <f t="shared" ref="M791:P791" si="263">M792+M793</f>
        <v>10000</v>
      </c>
      <c r="N791" s="411">
        <f t="shared" si="263"/>
        <v>0</v>
      </c>
      <c r="O791" s="411">
        <f t="shared" si="263"/>
        <v>152741</v>
      </c>
      <c r="P791" s="411">
        <f t="shared" si="263"/>
        <v>8039</v>
      </c>
      <c r="Q791" s="385">
        <f t="shared" si="241"/>
        <v>170780</v>
      </c>
    </row>
    <row r="792" spans="1:17" s="198" customFormat="1" ht="50.25" customHeight="1" x14ac:dyDescent="0.25">
      <c r="A792" s="568"/>
      <c r="B792" s="579">
        <v>71920000</v>
      </c>
      <c r="C792" s="338" t="s">
        <v>6</v>
      </c>
      <c r="D792" s="372"/>
      <c r="E792" s="372"/>
      <c r="F792" s="387"/>
      <c r="G792" s="384"/>
      <c r="H792" s="388"/>
      <c r="I792" s="387"/>
      <c r="J792" s="570" t="s">
        <v>305</v>
      </c>
      <c r="K792" s="384" t="s">
        <v>110</v>
      </c>
      <c r="L792" s="362">
        <v>10000</v>
      </c>
      <c r="M792" s="362">
        <f>L792</f>
        <v>10000</v>
      </c>
      <c r="N792" s="362"/>
      <c r="O792" s="362"/>
      <c r="P792" s="362"/>
      <c r="Q792" s="385">
        <f t="shared" ref="Q792:Q855" si="264">M792+N792+O792+P792</f>
        <v>10000</v>
      </c>
    </row>
    <row r="793" spans="1:17" s="198" customFormat="1" ht="51.75" customHeight="1" x14ac:dyDescent="0.25">
      <c r="A793" s="569"/>
      <c r="B793" s="579">
        <v>71920000</v>
      </c>
      <c r="C793" s="338" t="s">
        <v>6</v>
      </c>
      <c r="D793" s="372"/>
      <c r="E793" s="372"/>
      <c r="F793" s="387"/>
      <c r="G793" s="384"/>
      <c r="H793" s="388"/>
      <c r="I793" s="387"/>
      <c r="J793" s="570" t="s">
        <v>117</v>
      </c>
      <c r="K793" s="384" t="s">
        <v>109</v>
      </c>
      <c r="L793" s="362">
        <v>160780</v>
      </c>
      <c r="M793" s="362"/>
      <c r="N793" s="362"/>
      <c r="O793" s="419">
        <f>L793*0.95</f>
        <v>152741</v>
      </c>
      <c r="P793" s="419">
        <f>L793*0.05</f>
        <v>8039</v>
      </c>
      <c r="Q793" s="385">
        <f t="shared" si="264"/>
        <v>160780</v>
      </c>
    </row>
    <row r="794" spans="1:17" s="198" customFormat="1" ht="18" customHeight="1" x14ac:dyDescent="0.25">
      <c r="A794" s="567">
        <f>A791+1</f>
        <v>10</v>
      </c>
      <c r="B794" s="579">
        <v>71920000</v>
      </c>
      <c r="C794" s="338" t="s">
        <v>6</v>
      </c>
      <c r="D794" s="372" t="s">
        <v>8</v>
      </c>
      <c r="E794" s="372" t="s">
        <v>132</v>
      </c>
      <c r="F794" s="387" t="s">
        <v>133</v>
      </c>
      <c r="G794" s="384" t="s">
        <v>106</v>
      </c>
      <c r="H794" s="391">
        <v>3688.6</v>
      </c>
      <c r="I794" s="387">
        <v>89</v>
      </c>
      <c r="J794" s="570" t="s">
        <v>107</v>
      </c>
      <c r="K794" s="343" t="s">
        <v>2</v>
      </c>
      <c r="L794" s="411">
        <f>L795+L796+L797</f>
        <v>2408726.9376380001</v>
      </c>
      <c r="M794" s="411">
        <f t="shared" ref="M794:P794" si="265">M795+M796+M797</f>
        <v>2408726.9376380001</v>
      </c>
      <c r="N794" s="411">
        <f t="shared" si="265"/>
        <v>0</v>
      </c>
      <c r="O794" s="411">
        <f t="shared" si="265"/>
        <v>0</v>
      </c>
      <c r="P794" s="411">
        <f t="shared" si="265"/>
        <v>0</v>
      </c>
      <c r="Q794" s="385">
        <f t="shared" si="264"/>
        <v>2408726.9376380001</v>
      </c>
    </row>
    <row r="795" spans="1:17" s="198" customFormat="1" ht="49.5" customHeight="1" x14ac:dyDescent="0.25">
      <c r="A795" s="568"/>
      <c r="B795" s="579">
        <v>71920000</v>
      </c>
      <c r="C795" s="338" t="s">
        <v>6</v>
      </c>
      <c r="D795" s="372"/>
      <c r="E795" s="372"/>
      <c r="F795" s="372"/>
      <c r="G795" s="372"/>
      <c r="H795" s="372"/>
      <c r="I795" s="372"/>
      <c r="J795" s="572" t="s">
        <v>404</v>
      </c>
      <c r="K795" s="384" t="s">
        <v>237</v>
      </c>
      <c r="L795" s="362">
        <v>640780.51</v>
      </c>
      <c r="M795" s="362">
        <f t="shared" ref="M795:M797" si="266">L795</f>
        <v>640780.51</v>
      </c>
      <c r="N795" s="362"/>
      <c r="O795" s="362"/>
      <c r="P795" s="362"/>
      <c r="Q795" s="385">
        <f t="shared" si="264"/>
        <v>640780.51</v>
      </c>
    </row>
    <row r="796" spans="1:17" s="198" customFormat="1" ht="49.5" customHeight="1" x14ac:dyDescent="0.25">
      <c r="A796" s="568"/>
      <c r="B796" s="579">
        <v>71920000</v>
      </c>
      <c r="C796" s="338" t="s">
        <v>6</v>
      </c>
      <c r="D796" s="372"/>
      <c r="E796" s="372"/>
      <c r="F796" s="387"/>
      <c r="G796" s="384"/>
      <c r="H796" s="388"/>
      <c r="I796" s="387"/>
      <c r="J796" s="572" t="s">
        <v>402</v>
      </c>
      <c r="K796" s="384" t="s">
        <v>211</v>
      </c>
      <c r="L796" s="362">
        <v>1717479.66</v>
      </c>
      <c r="M796" s="362">
        <f t="shared" si="266"/>
        <v>1717479.66</v>
      </c>
      <c r="N796" s="362"/>
      <c r="O796" s="362"/>
      <c r="P796" s="362"/>
      <c r="Q796" s="385">
        <f t="shared" si="264"/>
        <v>1717479.66</v>
      </c>
    </row>
    <row r="797" spans="1:17" s="198" customFormat="1" ht="18" customHeight="1" x14ac:dyDescent="0.25">
      <c r="A797" s="569"/>
      <c r="B797" s="579">
        <v>71920000</v>
      </c>
      <c r="C797" s="338" t="s">
        <v>6</v>
      </c>
      <c r="D797" s="372"/>
      <c r="E797" s="372"/>
      <c r="F797" s="387"/>
      <c r="G797" s="384"/>
      <c r="H797" s="388"/>
      <c r="I797" s="387"/>
      <c r="J797" s="572" t="s">
        <v>400</v>
      </c>
      <c r="K797" s="384" t="s">
        <v>304</v>
      </c>
      <c r="L797" s="362">
        <v>50466.767638000005</v>
      </c>
      <c r="M797" s="362">
        <f t="shared" si="266"/>
        <v>50466.767638000005</v>
      </c>
      <c r="N797" s="362"/>
      <c r="O797" s="362"/>
      <c r="P797" s="362"/>
      <c r="Q797" s="385">
        <f t="shared" si="264"/>
        <v>50466.767638000005</v>
      </c>
    </row>
    <row r="798" spans="1:17" s="198" customFormat="1" ht="18" customHeight="1" x14ac:dyDescent="0.25">
      <c r="A798" s="567">
        <f>A794+1</f>
        <v>11</v>
      </c>
      <c r="B798" s="579">
        <v>71920000</v>
      </c>
      <c r="C798" s="338" t="s">
        <v>6</v>
      </c>
      <c r="D798" s="372" t="s">
        <v>7</v>
      </c>
      <c r="E798" s="372" t="s">
        <v>134</v>
      </c>
      <c r="F798" s="387">
        <v>2</v>
      </c>
      <c r="G798" s="384" t="s">
        <v>106</v>
      </c>
      <c r="H798" s="391">
        <v>973.5</v>
      </c>
      <c r="I798" s="387">
        <v>31</v>
      </c>
      <c r="J798" s="570" t="s">
        <v>107</v>
      </c>
      <c r="K798" s="343" t="s">
        <v>2</v>
      </c>
      <c r="L798" s="411">
        <f>L799+L800</f>
        <v>3043728.171726</v>
      </c>
      <c r="M798" s="411">
        <f t="shared" ref="M798:P798" si="267">M799+M800</f>
        <v>3043728.171726</v>
      </c>
      <c r="N798" s="411">
        <f t="shared" si="267"/>
        <v>0</v>
      </c>
      <c r="O798" s="411">
        <f t="shared" si="267"/>
        <v>0</v>
      </c>
      <c r="P798" s="411">
        <f t="shared" si="267"/>
        <v>0</v>
      </c>
      <c r="Q798" s="385">
        <f t="shared" si="264"/>
        <v>3043728.171726</v>
      </c>
    </row>
    <row r="799" spans="1:17" s="198" customFormat="1" ht="18" customHeight="1" x14ac:dyDescent="0.25">
      <c r="A799" s="568"/>
      <c r="B799" s="579">
        <v>71920000</v>
      </c>
      <c r="C799" s="338" t="s">
        <v>6</v>
      </c>
      <c r="D799" s="372"/>
      <c r="E799" s="372"/>
      <c r="F799" s="372"/>
      <c r="G799" s="372"/>
      <c r="H799" s="372"/>
      <c r="I799" s="372"/>
      <c r="J799" s="572" t="s">
        <v>403</v>
      </c>
      <c r="K799" s="384" t="s">
        <v>209</v>
      </c>
      <c r="L799" s="362">
        <v>2979957.09</v>
      </c>
      <c r="M799" s="362">
        <f t="shared" ref="M799:M800" si="268">L799</f>
        <v>2979957.09</v>
      </c>
      <c r="N799" s="362"/>
      <c r="O799" s="362"/>
      <c r="P799" s="362"/>
      <c r="Q799" s="385">
        <f t="shared" si="264"/>
        <v>2979957.09</v>
      </c>
    </row>
    <row r="800" spans="1:17" s="198" customFormat="1" ht="18" customHeight="1" x14ac:dyDescent="0.25">
      <c r="A800" s="569"/>
      <c r="B800" s="579">
        <v>71920000</v>
      </c>
      <c r="C800" s="338" t="s">
        <v>6</v>
      </c>
      <c r="D800" s="372"/>
      <c r="E800" s="372"/>
      <c r="F800" s="387"/>
      <c r="G800" s="384"/>
      <c r="H800" s="388"/>
      <c r="I800" s="387"/>
      <c r="J800" s="572" t="s">
        <v>400</v>
      </c>
      <c r="K800" s="384" t="s">
        <v>304</v>
      </c>
      <c r="L800" s="362">
        <v>63771.081726000004</v>
      </c>
      <c r="M800" s="362">
        <f t="shared" si="268"/>
        <v>63771.081726000004</v>
      </c>
      <c r="N800" s="362"/>
      <c r="O800" s="362"/>
      <c r="P800" s="362"/>
      <c r="Q800" s="385">
        <f t="shared" si="264"/>
        <v>63771.081726000004</v>
      </c>
    </row>
    <row r="801" spans="1:17" s="198" customFormat="1" ht="18" customHeight="1" x14ac:dyDescent="0.25">
      <c r="A801" s="567">
        <f>A798+1</f>
        <v>12</v>
      </c>
      <c r="B801" s="579">
        <v>71920000</v>
      </c>
      <c r="C801" s="338" t="s">
        <v>6</v>
      </c>
      <c r="D801" s="372" t="s">
        <v>7</v>
      </c>
      <c r="E801" s="372" t="s">
        <v>134</v>
      </c>
      <c r="F801" s="387">
        <v>6</v>
      </c>
      <c r="G801" s="384" t="s">
        <v>106</v>
      </c>
      <c r="H801" s="391">
        <v>955.8</v>
      </c>
      <c r="I801" s="387">
        <v>31</v>
      </c>
      <c r="J801" s="570" t="s">
        <v>107</v>
      </c>
      <c r="K801" s="343" t="s">
        <v>2</v>
      </c>
      <c r="L801" s="411">
        <f>L802+L803</f>
        <v>122295</v>
      </c>
      <c r="M801" s="411">
        <f t="shared" ref="M801:P801" si="269">M802+M803</f>
        <v>10000</v>
      </c>
      <c r="N801" s="411">
        <f t="shared" si="269"/>
        <v>0</v>
      </c>
      <c r="O801" s="411">
        <f t="shared" si="269"/>
        <v>106680.25</v>
      </c>
      <c r="P801" s="411">
        <f t="shared" si="269"/>
        <v>5614.75</v>
      </c>
      <c r="Q801" s="385">
        <f t="shared" si="264"/>
        <v>122295</v>
      </c>
    </row>
    <row r="802" spans="1:17" s="198" customFormat="1" ht="50.25" customHeight="1" x14ac:dyDescent="0.25">
      <c r="A802" s="568"/>
      <c r="B802" s="579">
        <v>71920000</v>
      </c>
      <c r="C802" s="338" t="s">
        <v>6</v>
      </c>
      <c r="D802" s="372"/>
      <c r="E802" s="372"/>
      <c r="F802" s="372"/>
      <c r="G802" s="372"/>
      <c r="H802" s="372"/>
      <c r="I802" s="372"/>
      <c r="J802" s="570" t="s">
        <v>305</v>
      </c>
      <c r="K802" s="384" t="s">
        <v>110</v>
      </c>
      <c r="L802" s="362">
        <v>10000</v>
      </c>
      <c r="M802" s="362">
        <f>L802</f>
        <v>10000</v>
      </c>
      <c r="N802" s="362"/>
      <c r="O802" s="362"/>
      <c r="P802" s="362"/>
      <c r="Q802" s="385">
        <f t="shared" si="264"/>
        <v>10000</v>
      </c>
    </row>
    <row r="803" spans="1:17" s="198" customFormat="1" ht="51.75" customHeight="1" x14ac:dyDescent="0.25">
      <c r="A803" s="569"/>
      <c r="B803" s="579">
        <v>71920000</v>
      </c>
      <c r="C803" s="338" t="s">
        <v>6</v>
      </c>
      <c r="D803" s="372"/>
      <c r="E803" s="372"/>
      <c r="F803" s="387"/>
      <c r="G803" s="384"/>
      <c r="H803" s="388"/>
      <c r="I803" s="387"/>
      <c r="J803" s="570" t="s">
        <v>117</v>
      </c>
      <c r="K803" s="384" t="s">
        <v>109</v>
      </c>
      <c r="L803" s="362">
        <v>112295</v>
      </c>
      <c r="M803" s="362"/>
      <c r="N803" s="362"/>
      <c r="O803" s="419">
        <f>L803*0.95</f>
        <v>106680.25</v>
      </c>
      <c r="P803" s="419">
        <f>L803*0.05</f>
        <v>5614.75</v>
      </c>
      <c r="Q803" s="385">
        <f t="shared" si="264"/>
        <v>112295</v>
      </c>
    </row>
    <row r="804" spans="1:17" s="198" customFormat="1" ht="18" customHeight="1" x14ac:dyDescent="0.25">
      <c r="A804" s="567">
        <f>A801+1</f>
        <v>13</v>
      </c>
      <c r="B804" s="579">
        <v>71920000</v>
      </c>
      <c r="C804" s="338" t="s">
        <v>6</v>
      </c>
      <c r="D804" s="372" t="s">
        <v>29</v>
      </c>
      <c r="E804" s="372" t="s">
        <v>408</v>
      </c>
      <c r="F804" s="387">
        <v>1</v>
      </c>
      <c r="G804" s="384" t="s">
        <v>106</v>
      </c>
      <c r="H804" s="391">
        <v>5131.7</v>
      </c>
      <c r="I804" s="387">
        <v>226</v>
      </c>
      <c r="J804" s="570" t="s">
        <v>107</v>
      </c>
      <c r="K804" s="343" t="s">
        <v>2</v>
      </c>
      <c r="L804" s="411">
        <f>L805+L806</f>
        <v>123112</v>
      </c>
      <c r="M804" s="411">
        <f t="shared" ref="M804:P804" si="270">M805+M806</f>
        <v>10000</v>
      </c>
      <c r="N804" s="411">
        <f t="shared" si="270"/>
        <v>0</v>
      </c>
      <c r="O804" s="411">
        <f t="shared" si="270"/>
        <v>107456.4</v>
      </c>
      <c r="P804" s="411">
        <f t="shared" si="270"/>
        <v>5655.6</v>
      </c>
      <c r="Q804" s="385">
        <f t="shared" si="264"/>
        <v>123112</v>
      </c>
    </row>
    <row r="805" spans="1:17" s="198" customFormat="1" ht="50.25" customHeight="1" x14ac:dyDescent="0.25">
      <c r="A805" s="568"/>
      <c r="B805" s="579">
        <v>71920000</v>
      </c>
      <c r="C805" s="338" t="s">
        <v>6</v>
      </c>
      <c r="D805" s="372"/>
      <c r="E805" s="372"/>
      <c r="F805" s="372"/>
      <c r="G805" s="372"/>
      <c r="H805" s="372"/>
      <c r="I805" s="372"/>
      <c r="J805" s="570" t="s">
        <v>305</v>
      </c>
      <c r="K805" s="384" t="s">
        <v>110</v>
      </c>
      <c r="L805" s="362">
        <v>10000</v>
      </c>
      <c r="M805" s="362">
        <f>L805</f>
        <v>10000</v>
      </c>
      <c r="N805" s="362"/>
      <c r="O805" s="362"/>
      <c r="P805" s="362"/>
      <c r="Q805" s="385">
        <f t="shared" si="264"/>
        <v>10000</v>
      </c>
    </row>
    <row r="806" spans="1:17" s="198" customFormat="1" ht="51.75" customHeight="1" x14ac:dyDescent="0.25">
      <c r="A806" s="569"/>
      <c r="B806" s="579">
        <v>71920000</v>
      </c>
      <c r="C806" s="338" t="s">
        <v>6</v>
      </c>
      <c r="D806" s="372"/>
      <c r="E806" s="372"/>
      <c r="F806" s="387"/>
      <c r="G806" s="384"/>
      <c r="H806" s="388"/>
      <c r="I806" s="387"/>
      <c r="J806" s="570" t="s">
        <v>117</v>
      </c>
      <c r="K806" s="384" t="s">
        <v>109</v>
      </c>
      <c r="L806" s="362">
        <v>113112</v>
      </c>
      <c r="M806" s="362"/>
      <c r="N806" s="362"/>
      <c r="O806" s="419">
        <f>L806*0.95</f>
        <v>107456.4</v>
      </c>
      <c r="P806" s="419">
        <f>L806*0.05</f>
        <v>5655.6</v>
      </c>
      <c r="Q806" s="385">
        <f t="shared" si="264"/>
        <v>113112</v>
      </c>
    </row>
    <row r="807" spans="1:17" s="198" customFormat="1" ht="18" customHeight="1" x14ac:dyDescent="0.25">
      <c r="A807" s="567">
        <f>A804+1</f>
        <v>14</v>
      </c>
      <c r="B807" s="579">
        <v>71920000</v>
      </c>
      <c r="C807" s="338" t="s">
        <v>6</v>
      </c>
      <c r="D807" s="372" t="s">
        <v>29</v>
      </c>
      <c r="E807" s="372" t="s">
        <v>135</v>
      </c>
      <c r="F807" s="387">
        <v>1</v>
      </c>
      <c r="G807" s="384" t="s">
        <v>106</v>
      </c>
      <c r="H807" s="391">
        <v>4612.6000000000004</v>
      </c>
      <c r="I807" s="387">
        <v>226</v>
      </c>
      <c r="J807" s="570" t="s">
        <v>107</v>
      </c>
      <c r="K807" s="343" t="s">
        <v>2</v>
      </c>
      <c r="L807" s="411">
        <f>L808+L809</f>
        <v>131060</v>
      </c>
      <c r="M807" s="411">
        <f t="shared" ref="M807:P807" si="271">M808+M809</f>
        <v>10000</v>
      </c>
      <c r="N807" s="411">
        <f t="shared" si="271"/>
        <v>0</v>
      </c>
      <c r="O807" s="411">
        <f t="shared" si="271"/>
        <v>115007</v>
      </c>
      <c r="P807" s="411">
        <f t="shared" si="271"/>
        <v>6053</v>
      </c>
      <c r="Q807" s="385">
        <f t="shared" si="264"/>
        <v>131060</v>
      </c>
    </row>
    <row r="808" spans="1:17" s="198" customFormat="1" ht="50.25" customHeight="1" x14ac:dyDescent="0.25">
      <c r="A808" s="568"/>
      <c r="B808" s="579">
        <v>71920000</v>
      </c>
      <c r="C808" s="338" t="s">
        <v>6</v>
      </c>
      <c r="D808" s="372"/>
      <c r="E808" s="372"/>
      <c r="F808" s="372"/>
      <c r="G808" s="372"/>
      <c r="H808" s="372"/>
      <c r="I808" s="372"/>
      <c r="J808" s="570" t="s">
        <v>305</v>
      </c>
      <c r="K808" s="384" t="s">
        <v>110</v>
      </c>
      <c r="L808" s="362">
        <v>10000</v>
      </c>
      <c r="M808" s="362">
        <f>L808</f>
        <v>10000</v>
      </c>
      <c r="N808" s="362"/>
      <c r="O808" s="362"/>
      <c r="P808" s="362"/>
      <c r="Q808" s="385">
        <f t="shared" si="264"/>
        <v>10000</v>
      </c>
    </row>
    <row r="809" spans="1:17" s="198" customFormat="1" ht="51.75" customHeight="1" x14ac:dyDescent="0.25">
      <c r="A809" s="569"/>
      <c r="B809" s="579">
        <v>71920000</v>
      </c>
      <c r="C809" s="338" t="s">
        <v>6</v>
      </c>
      <c r="D809" s="372"/>
      <c r="E809" s="372"/>
      <c r="F809" s="387"/>
      <c r="G809" s="384"/>
      <c r="H809" s="388"/>
      <c r="I809" s="387"/>
      <c r="J809" s="570" t="s">
        <v>117</v>
      </c>
      <c r="K809" s="384" t="s">
        <v>109</v>
      </c>
      <c r="L809" s="362">
        <v>121060</v>
      </c>
      <c r="M809" s="362"/>
      <c r="N809" s="362"/>
      <c r="O809" s="419">
        <f>L809*0.95</f>
        <v>115007</v>
      </c>
      <c r="P809" s="419">
        <f>L809*0.05</f>
        <v>6053</v>
      </c>
      <c r="Q809" s="385">
        <f t="shared" si="264"/>
        <v>121060</v>
      </c>
    </row>
    <row r="810" spans="1:17" s="198" customFormat="1" ht="18" customHeight="1" x14ac:dyDescent="0.25">
      <c r="A810" s="567">
        <f>A807+1</f>
        <v>15</v>
      </c>
      <c r="B810" s="579">
        <v>71920000</v>
      </c>
      <c r="C810" s="338" t="s">
        <v>6</v>
      </c>
      <c r="D810" s="372" t="s">
        <v>29</v>
      </c>
      <c r="E810" s="372" t="s">
        <v>135</v>
      </c>
      <c r="F810" s="387">
        <v>4</v>
      </c>
      <c r="G810" s="384" t="s">
        <v>106</v>
      </c>
      <c r="H810" s="391">
        <v>5106.3999999999996</v>
      </c>
      <c r="I810" s="387">
        <v>240</v>
      </c>
      <c r="J810" s="570" t="s">
        <v>107</v>
      </c>
      <c r="K810" s="343" t="s">
        <v>2</v>
      </c>
      <c r="L810" s="411">
        <f>L811+L812</f>
        <v>2623560.2365039997</v>
      </c>
      <c r="M810" s="411">
        <f t="shared" ref="M810:P810" si="272">M811+M812</f>
        <v>2623560.2365039997</v>
      </c>
      <c r="N810" s="411">
        <f t="shared" si="272"/>
        <v>0</v>
      </c>
      <c r="O810" s="411">
        <f t="shared" si="272"/>
        <v>0</v>
      </c>
      <c r="P810" s="411">
        <f t="shared" si="272"/>
        <v>0</v>
      </c>
      <c r="Q810" s="385">
        <f t="shared" si="264"/>
        <v>2623560.2365039997</v>
      </c>
    </row>
    <row r="811" spans="1:17" s="198" customFormat="1" ht="18" customHeight="1" x14ac:dyDescent="0.25">
      <c r="A811" s="568"/>
      <c r="B811" s="579">
        <v>71920000</v>
      </c>
      <c r="C811" s="338" t="s">
        <v>6</v>
      </c>
      <c r="D811" s="372"/>
      <c r="E811" s="372"/>
      <c r="F811" s="372"/>
      <c r="G811" s="372"/>
      <c r="H811" s="372"/>
      <c r="I811" s="372"/>
      <c r="J811" s="572" t="s">
        <v>402</v>
      </c>
      <c r="K811" s="384" t="s">
        <v>211</v>
      </c>
      <c r="L811" s="362">
        <v>2568592.36</v>
      </c>
      <c r="M811" s="362">
        <f t="shared" ref="M811:M812" si="273">L811</f>
        <v>2568592.36</v>
      </c>
      <c r="N811" s="362"/>
      <c r="O811" s="362"/>
      <c r="P811" s="362"/>
      <c r="Q811" s="385">
        <f t="shared" si="264"/>
        <v>2568592.36</v>
      </c>
    </row>
    <row r="812" spans="1:17" s="198" customFormat="1" ht="18" customHeight="1" x14ac:dyDescent="0.25">
      <c r="A812" s="569"/>
      <c r="B812" s="579">
        <v>71920000</v>
      </c>
      <c r="C812" s="338" t="s">
        <v>6</v>
      </c>
      <c r="D812" s="372"/>
      <c r="E812" s="372"/>
      <c r="F812" s="387"/>
      <c r="G812" s="384"/>
      <c r="H812" s="388"/>
      <c r="I812" s="387"/>
      <c r="J812" s="572" t="s">
        <v>400</v>
      </c>
      <c r="K812" s="384" t="s">
        <v>304</v>
      </c>
      <c r="L812" s="362">
        <v>54967.876504</v>
      </c>
      <c r="M812" s="362">
        <f t="shared" si="273"/>
        <v>54967.876504</v>
      </c>
      <c r="N812" s="362"/>
      <c r="O812" s="362"/>
      <c r="P812" s="362"/>
      <c r="Q812" s="385">
        <f t="shared" si="264"/>
        <v>54967.876504</v>
      </c>
    </row>
    <row r="813" spans="1:17" s="198" customFormat="1" ht="18" customHeight="1" x14ac:dyDescent="0.25">
      <c r="A813" s="567">
        <f>A810+1</f>
        <v>16</v>
      </c>
      <c r="B813" s="579">
        <v>71920000</v>
      </c>
      <c r="C813" s="338" t="s">
        <v>6</v>
      </c>
      <c r="D813" s="372" t="s">
        <v>29</v>
      </c>
      <c r="E813" s="372" t="s">
        <v>246</v>
      </c>
      <c r="F813" s="387" t="s">
        <v>409</v>
      </c>
      <c r="G813" s="384" t="s">
        <v>106</v>
      </c>
      <c r="H813" s="391">
        <v>489.2</v>
      </c>
      <c r="I813" s="387">
        <v>18</v>
      </c>
      <c r="J813" s="570" t="s">
        <v>107</v>
      </c>
      <c r="K813" s="343" t="s">
        <v>2</v>
      </c>
      <c r="L813" s="411">
        <f>L814+L815</f>
        <v>53695</v>
      </c>
      <c r="M813" s="411">
        <f t="shared" ref="M813:P813" si="274">M814+M815</f>
        <v>20000</v>
      </c>
      <c r="N813" s="411">
        <f t="shared" si="274"/>
        <v>0</v>
      </c>
      <c r="O813" s="411">
        <f t="shared" si="274"/>
        <v>32010.25</v>
      </c>
      <c r="P813" s="411">
        <f t="shared" si="274"/>
        <v>1684.75</v>
      </c>
      <c r="Q813" s="385">
        <f t="shared" si="264"/>
        <v>53695</v>
      </c>
    </row>
    <row r="814" spans="1:17" s="198" customFormat="1" ht="50.25" customHeight="1" x14ac:dyDescent="0.25">
      <c r="A814" s="568"/>
      <c r="B814" s="579">
        <v>71920000</v>
      </c>
      <c r="C814" s="338" t="s">
        <v>6</v>
      </c>
      <c r="D814" s="372"/>
      <c r="E814" s="372"/>
      <c r="F814" s="372"/>
      <c r="G814" s="372"/>
      <c r="H814" s="372"/>
      <c r="I814" s="372"/>
      <c r="J814" s="570" t="s">
        <v>305</v>
      </c>
      <c r="K814" s="384" t="s">
        <v>110</v>
      </c>
      <c r="L814" s="362">
        <v>20000</v>
      </c>
      <c r="M814" s="362">
        <f>L814</f>
        <v>20000</v>
      </c>
      <c r="N814" s="362"/>
      <c r="O814" s="362"/>
      <c r="P814" s="362"/>
      <c r="Q814" s="385">
        <f t="shared" si="264"/>
        <v>20000</v>
      </c>
    </row>
    <row r="815" spans="1:17" s="198" customFormat="1" ht="51.75" customHeight="1" x14ac:dyDescent="0.25">
      <c r="A815" s="568"/>
      <c r="B815" s="579">
        <v>71920000</v>
      </c>
      <c r="C815" s="338" t="s">
        <v>6</v>
      </c>
      <c r="D815" s="372"/>
      <c r="E815" s="372"/>
      <c r="F815" s="387"/>
      <c r="G815" s="384"/>
      <c r="H815" s="388"/>
      <c r="I815" s="387"/>
      <c r="J815" s="570" t="s">
        <v>117</v>
      </c>
      <c r="K815" s="384" t="s">
        <v>109</v>
      </c>
      <c r="L815" s="362">
        <v>33695</v>
      </c>
      <c r="M815" s="362"/>
      <c r="N815" s="362"/>
      <c r="O815" s="419">
        <f>L815*0.95</f>
        <v>32010.25</v>
      </c>
      <c r="P815" s="419">
        <f>L815*0.05</f>
        <v>1684.75</v>
      </c>
      <c r="Q815" s="385">
        <f t="shared" si="264"/>
        <v>33695</v>
      </c>
    </row>
    <row r="816" spans="1:17" s="198" customFormat="1" ht="18" customHeight="1" x14ac:dyDescent="0.25">
      <c r="A816" s="567">
        <f>A813+1</f>
        <v>17</v>
      </c>
      <c r="B816" s="579">
        <v>71920000</v>
      </c>
      <c r="C816" s="338" t="s">
        <v>6</v>
      </c>
      <c r="D816" s="372" t="s">
        <v>136</v>
      </c>
      <c r="E816" s="372" t="s">
        <v>137</v>
      </c>
      <c r="F816" s="387">
        <v>10</v>
      </c>
      <c r="G816" s="384" t="s">
        <v>106</v>
      </c>
      <c r="H816" s="391">
        <v>2132.1999999999998</v>
      </c>
      <c r="I816" s="387">
        <v>78</v>
      </c>
      <c r="J816" s="570" t="s">
        <v>107</v>
      </c>
      <c r="K816" s="343" t="s">
        <v>2</v>
      </c>
      <c r="L816" s="411">
        <f>L817+L818</f>
        <v>1743695.3280840002</v>
      </c>
      <c r="M816" s="411">
        <f t="shared" ref="M816:P816" si="275">M817+M818</f>
        <v>1743695.3280840002</v>
      </c>
      <c r="N816" s="411">
        <f t="shared" si="275"/>
        <v>0</v>
      </c>
      <c r="O816" s="411">
        <f t="shared" si="275"/>
        <v>0</v>
      </c>
      <c r="P816" s="411">
        <f t="shared" si="275"/>
        <v>0</v>
      </c>
      <c r="Q816" s="385">
        <f t="shared" si="264"/>
        <v>1743695.3280840002</v>
      </c>
    </row>
    <row r="817" spans="1:17" s="198" customFormat="1" ht="18" customHeight="1" x14ac:dyDescent="0.25">
      <c r="A817" s="568"/>
      <c r="B817" s="579">
        <v>71920000</v>
      </c>
      <c r="C817" s="338" t="s">
        <v>6</v>
      </c>
      <c r="D817" s="372"/>
      <c r="E817" s="372"/>
      <c r="F817" s="372"/>
      <c r="G817" s="372"/>
      <c r="H817" s="372"/>
      <c r="I817" s="372"/>
      <c r="J817" s="572" t="s">
        <v>402</v>
      </c>
      <c r="K817" s="384" t="s">
        <v>211</v>
      </c>
      <c r="L817" s="362">
        <v>1707162.06</v>
      </c>
      <c r="M817" s="362">
        <f t="shared" ref="M817:M818" si="276">L817</f>
        <v>1707162.06</v>
      </c>
      <c r="N817" s="362"/>
      <c r="O817" s="362"/>
      <c r="P817" s="362"/>
      <c r="Q817" s="385">
        <f t="shared" si="264"/>
        <v>1707162.06</v>
      </c>
    </row>
    <row r="818" spans="1:17" s="198" customFormat="1" ht="18" customHeight="1" x14ac:dyDescent="0.25">
      <c r="A818" s="569"/>
      <c r="B818" s="579">
        <v>71920000</v>
      </c>
      <c r="C818" s="338" t="s">
        <v>6</v>
      </c>
      <c r="D818" s="372"/>
      <c r="E818" s="372"/>
      <c r="F818" s="387"/>
      <c r="G818" s="384"/>
      <c r="H818" s="388"/>
      <c r="I818" s="387"/>
      <c r="J818" s="572" t="s">
        <v>400</v>
      </c>
      <c r="K818" s="384" t="s">
        <v>304</v>
      </c>
      <c r="L818" s="362">
        <v>36533.268084000003</v>
      </c>
      <c r="M818" s="362">
        <f t="shared" si="276"/>
        <v>36533.268084000003</v>
      </c>
      <c r="N818" s="362"/>
      <c r="O818" s="362"/>
      <c r="P818" s="362"/>
      <c r="Q818" s="385">
        <f t="shared" si="264"/>
        <v>36533.268084000003</v>
      </c>
    </row>
    <row r="819" spans="1:17" s="198" customFormat="1" ht="18" customHeight="1" x14ac:dyDescent="0.25">
      <c r="A819" s="567">
        <f>A816+1</f>
        <v>18</v>
      </c>
      <c r="B819" s="579">
        <v>71920000</v>
      </c>
      <c r="C819" s="338" t="s">
        <v>6</v>
      </c>
      <c r="D819" s="372" t="s">
        <v>47</v>
      </c>
      <c r="E819" s="372" t="s">
        <v>135</v>
      </c>
      <c r="F819" s="387">
        <v>3</v>
      </c>
      <c r="G819" s="384" t="s">
        <v>106</v>
      </c>
      <c r="H819" s="391">
        <v>1439.6</v>
      </c>
      <c r="I819" s="387">
        <v>32</v>
      </c>
      <c r="J819" s="570" t="s">
        <v>107</v>
      </c>
      <c r="K819" s="343" t="s">
        <v>2</v>
      </c>
      <c r="L819" s="411">
        <f>L820+L821+L822+L823</f>
        <v>8422486.6563060004</v>
      </c>
      <c r="M819" s="411">
        <f t="shared" ref="M819:P819" si="277">M820+M821+M822+M823</f>
        <v>8422486.6563060004</v>
      </c>
      <c r="N819" s="411">
        <f t="shared" si="277"/>
        <v>0</v>
      </c>
      <c r="O819" s="411">
        <f t="shared" si="277"/>
        <v>0</v>
      </c>
      <c r="P819" s="411">
        <f t="shared" si="277"/>
        <v>0</v>
      </c>
      <c r="Q819" s="385">
        <f t="shared" si="264"/>
        <v>8422486.6563060004</v>
      </c>
    </row>
    <row r="820" spans="1:17" s="198" customFormat="1" ht="18" customHeight="1" x14ac:dyDescent="0.25">
      <c r="A820" s="568"/>
      <c r="B820" s="579">
        <v>71920000</v>
      </c>
      <c r="C820" s="338" t="s">
        <v>6</v>
      </c>
      <c r="D820" s="372"/>
      <c r="E820" s="372"/>
      <c r="F820" s="372"/>
      <c r="G820" s="372"/>
      <c r="H820" s="372"/>
      <c r="I820" s="372"/>
      <c r="J820" s="572" t="s">
        <v>402</v>
      </c>
      <c r="K820" s="384" t="s">
        <v>211</v>
      </c>
      <c r="L820" s="362">
        <v>827136.2</v>
      </c>
      <c r="M820" s="362">
        <f t="shared" ref="M820:M823" si="278">L820</f>
        <v>827136.2</v>
      </c>
      <c r="N820" s="362"/>
      <c r="O820" s="362"/>
      <c r="P820" s="362"/>
      <c r="Q820" s="385">
        <f t="shared" si="264"/>
        <v>827136.2</v>
      </c>
    </row>
    <row r="821" spans="1:17" s="198" customFormat="1" ht="18" customHeight="1" x14ac:dyDescent="0.25">
      <c r="A821" s="568"/>
      <c r="B821" s="579">
        <v>71920000</v>
      </c>
      <c r="C821" s="338" t="s">
        <v>6</v>
      </c>
      <c r="D821" s="372"/>
      <c r="E821" s="372"/>
      <c r="F821" s="387"/>
      <c r="G821" s="384"/>
      <c r="H821" s="388"/>
      <c r="I821" s="387"/>
      <c r="J821" s="572" t="s">
        <v>403</v>
      </c>
      <c r="K821" s="384" t="s">
        <v>209</v>
      </c>
      <c r="L821" s="362">
        <v>4445962.57</v>
      </c>
      <c r="M821" s="362">
        <f t="shared" si="278"/>
        <v>4445962.57</v>
      </c>
      <c r="N821" s="362"/>
      <c r="O821" s="362"/>
      <c r="P821" s="362"/>
      <c r="Q821" s="385">
        <f t="shared" si="264"/>
        <v>4445962.57</v>
      </c>
    </row>
    <row r="822" spans="1:17" s="198" customFormat="1" ht="18" customHeight="1" x14ac:dyDescent="0.25">
      <c r="A822" s="568"/>
      <c r="B822" s="579">
        <v>71920000</v>
      </c>
      <c r="C822" s="338" t="s">
        <v>6</v>
      </c>
      <c r="D822" s="372"/>
      <c r="E822" s="372"/>
      <c r="F822" s="387"/>
      <c r="G822" s="384"/>
      <c r="H822" s="388"/>
      <c r="I822" s="387"/>
      <c r="J822" s="572" t="s">
        <v>217</v>
      </c>
      <c r="K822" s="384" t="s">
        <v>218</v>
      </c>
      <c r="L822" s="362">
        <v>2972923.02</v>
      </c>
      <c r="M822" s="362">
        <f t="shared" si="278"/>
        <v>2972923.02</v>
      </c>
      <c r="N822" s="362"/>
      <c r="O822" s="362"/>
      <c r="P822" s="362"/>
      <c r="Q822" s="385">
        <f t="shared" si="264"/>
        <v>2972923.02</v>
      </c>
    </row>
    <row r="823" spans="1:17" s="198" customFormat="1" ht="18" customHeight="1" x14ac:dyDescent="0.25">
      <c r="A823" s="569"/>
      <c r="B823" s="579">
        <v>71920000</v>
      </c>
      <c r="C823" s="338" t="s">
        <v>6</v>
      </c>
      <c r="D823" s="372"/>
      <c r="E823" s="372"/>
      <c r="F823" s="387"/>
      <c r="G823" s="384"/>
      <c r="H823" s="388"/>
      <c r="I823" s="387"/>
      <c r="J823" s="572" t="s">
        <v>400</v>
      </c>
      <c r="K823" s="384" t="s">
        <v>304</v>
      </c>
      <c r="L823" s="362">
        <v>176464.86630600004</v>
      </c>
      <c r="M823" s="362">
        <f t="shared" si="278"/>
        <v>176464.86630600004</v>
      </c>
      <c r="N823" s="362"/>
      <c r="O823" s="362"/>
      <c r="P823" s="362"/>
      <c r="Q823" s="385">
        <f t="shared" si="264"/>
        <v>176464.86630600004</v>
      </c>
    </row>
    <row r="824" spans="1:17" s="198" customFormat="1" ht="18" customHeight="1" x14ac:dyDescent="0.25">
      <c r="A824" s="560">
        <v>19</v>
      </c>
      <c r="B824" s="579">
        <v>71920000</v>
      </c>
      <c r="C824" s="338" t="s">
        <v>6</v>
      </c>
      <c r="D824" s="372" t="s">
        <v>5</v>
      </c>
      <c r="E824" s="338" t="s">
        <v>246</v>
      </c>
      <c r="F824" s="339">
        <v>8</v>
      </c>
      <c r="G824" s="340" t="s">
        <v>106</v>
      </c>
      <c r="H824" s="575">
        <v>1021.4</v>
      </c>
      <c r="I824" s="342">
        <v>45</v>
      </c>
      <c r="J824" s="570" t="s">
        <v>107</v>
      </c>
      <c r="K824" s="343" t="s">
        <v>2</v>
      </c>
      <c r="L824" s="411">
        <f>L825+L826</f>
        <v>66063</v>
      </c>
      <c r="M824" s="411">
        <f t="shared" ref="M824:P824" si="279">M825+M826</f>
        <v>10000</v>
      </c>
      <c r="N824" s="411">
        <f t="shared" si="279"/>
        <v>0</v>
      </c>
      <c r="O824" s="411">
        <f t="shared" si="279"/>
        <v>53259.85</v>
      </c>
      <c r="P824" s="411">
        <f t="shared" si="279"/>
        <v>2803.15</v>
      </c>
      <c r="Q824" s="385">
        <f t="shared" si="264"/>
        <v>66063</v>
      </c>
    </row>
    <row r="825" spans="1:17" s="198" customFormat="1" ht="50.25" customHeight="1" x14ac:dyDescent="0.25">
      <c r="A825" s="561"/>
      <c r="B825" s="579">
        <v>71920000</v>
      </c>
      <c r="C825" s="338" t="s">
        <v>6</v>
      </c>
      <c r="D825" s="338"/>
      <c r="E825" s="626"/>
      <c r="F825" s="626"/>
      <c r="G825" s="626"/>
      <c r="H825" s="626"/>
      <c r="I825" s="626"/>
      <c r="J825" s="570" t="s">
        <v>305</v>
      </c>
      <c r="K825" s="345" t="s">
        <v>110</v>
      </c>
      <c r="L825" s="411">
        <v>10000</v>
      </c>
      <c r="M825" s="362">
        <f>L825</f>
        <v>10000</v>
      </c>
      <c r="N825" s="412"/>
      <c r="O825" s="412"/>
      <c r="P825" s="412"/>
      <c r="Q825" s="385">
        <f t="shared" si="264"/>
        <v>10000</v>
      </c>
    </row>
    <row r="826" spans="1:17" s="198" customFormat="1" ht="51.75" customHeight="1" x14ac:dyDescent="0.25">
      <c r="A826" s="562"/>
      <c r="B826" s="579">
        <v>71920000</v>
      </c>
      <c r="C826" s="338" t="s">
        <v>6</v>
      </c>
      <c r="D826" s="338"/>
      <c r="E826" s="338"/>
      <c r="F826" s="339"/>
      <c r="G826" s="340"/>
      <c r="H826" s="341"/>
      <c r="I826" s="342"/>
      <c r="J826" s="570" t="s">
        <v>117</v>
      </c>
      <c r="K826" s="345" t="s">
        <v>109</v>
      </c>
      <c r="L826" s="411">
        <v>56063</v>
      </c>
      <c r="M826" s="411"/>
      <c r="N826" s="412"/>
      <c r="O826" s="419">
        <f>L826*0.95</f>
        <v>53259.85</v>
      </c>
      <c r="P826" s="419">
        <f>L826*0.05</f>
        <v>2803.15</v>
      </c>
      <c r="Q826" s="385">
        <f t="shared" si="264"/>
        <v>56063</v>
      </c>
    </row>
    <row r="827" spans="1:17" s="198" customFormat="1" ht="18" customHeight="1" x14ac:dyDescent="0.25">
      <c r="A827" s="560">
        <f>A824+1</f>
        <v>20</v>
      </c>
      <c r="B827" s="579">
        <v>71920000</v>
      </c>
      <c r="C827" s="338" t="s">
        <v>6</v>
      </c>
      <c r="D827" s="372" t="s">
        <v>5</v>
      </c>
      <c r="E827" s="338" t="s">
        <v>246</v>
      </c>
      <c r="F827" s="339">
        <v>10</v>
      </c>
      <c r="G827" s="340" t="s">
        <v>106</v>
      </c>
      <c r="H827" s="575">
        <v>713.6</v>
      </c>
      <c r="I827" s="342">
        <v>34</v>
      </c>
      <c r="J827" s="570" t="s">
        <v>107</v>
      </c>
      <c r="K827" s="343" t="s">
        <v>2</v>
      </c>
      <c r="L827" s="411">
        <f>L828+L829</f>
        <v>50489</v>
      </c>
      <c r="M827" s="411">
        <f t="shared" ref="M827:P827" si="280">M828+M829</f>
        <v>10000</v>
      </c>
      <c r="N827" s="411">
        <f t="shared" si="280"/>
        <v>0</v>
      </c>
      <c r="O827" s="411">
        <f t="shared" si="280"/>
        <v>38464.549999999996</v>
      </c>
      <c r="P827" s="411">
        <f t="shared" si="280"/>
        <v>2024.45</v>
      </c>
      <c r="Q827" s="385">
        <f t="shared" si="264"/>
        <v>50488.999999999993</v>
      </c>
    </row>
    <row r="828" spans="1:17" s="198" customFormat="1" ht="50.25" customHeight="1" x14ac:dyDescent="0.25">
      <c r="A828" s="561"/>
      <c r="B828" s="579">
        <v>71920000</v>
      </c>
      <c r="C828" s="338" t="s">
        <v>6</v>
      </c>
      <c r="D828" s="338"/>
      <c r="E828" s="338"/>
      <c r="F828" s="626"/>
      <c r="G828" s="626"/>
      <c r="H828" s="626"/>
      <c r="I828" s="626"/>
      <c r="J828" s="570" t="s">
        <v>305</v>
      </c>
      <c r="K828" s="345" t="s">
        <v>110</v>
      </c>
      <c r="L828" s="411">
        <v>10000</v>
      </c>
      <c r="M828" s="362">
        <f>L828</f>
        <v>10000</v>
      </c>
      <c r="N828" s="412"/>
      <c r="O828" s="412"/>
      <c r="P828" s="412"/>
      <c r="Q828" s="385">
        <f t="shared" si="264"/>
        <v>10000</v>
      </c>
    </row>
    <row r="829" spans="1:17" s="198" customFormat="1" ht="51.75" customHeight="1" x14ac:dyDescent="0.25">
      <c r="A829" s="562"/>
      <c r="B829" s="579">
        <v>71920000</v>
      </c>
      <c r="C829" s="338" t="s">
        <v>6</v>
      </c>
      <c r="D829" s="338"/>
      <c r="E829" s="338"/>
      <c r="F829" s="339"/>
      <c r="G829" s="340"/>
      <c r="H829" s="341"/>
      <c r="I829" s="342"/>
      <c r="J829" s="570" t="s">
        <v>117</v>
      </c>
      <c r="K829" s="345" t="s">
        <v>109</v>
      </c>
      <c r="L829" s="411">
        <v>40489</v>
      </c>
      <c r="M829" s="411"/>
      <c r="N829" s="412"/>
      <c r="O829" s="419">
        <f>L829*0.95</f>
        <v>38464.549999999996</v>
      </c>
      <c r="P829" s="419">
        <f>L829*0.05</f>
        <v>2024.45</v>
      </c>
      <c r="Q829" s="385">
        <f t="shared" si="264"/>
        <v>40488.999999999993</v>
      </c>
    </row>
    <row r="830" spans="1:17" s="382" customFormat="1" ht="15.75" customHeight="1" x14ac:dyDescent="0.25">
      <c r="A830" s="567">
        <v>21</v>
      </c>
      <c r="B830" s="579">
        <v>71920000</v>
      </c>
      <c r="C830" s="338" t="s">
        <v>6</v>
      </c>
      <c r="D830" s="372" t="s">
        <v>5</v>
      </c>
      <c r="E830" s="372" t="s">
        <v>138</v>
      </c>
      <c r="F830" s="387">
        <v>2</v>
      </c>
      <c r="G830" s="384" t="s">
        <v>106</v>
      </c>
      <c r="H830" s="391">
        <v>2139.9</v>
      </c>
      <c r="I830" s="387">
        <v>72</v>
      </c>
      <c r="J830" s="570" t="s">
        <v>107</v>
      </c>
      <c r="K830" s="343" t="s">
        <v>2</v>
      </c>
      <c r="L830" s="411">
        <f>L831+L832</f>
        <v>164727</v>
      </c>
      <c r="M830" s="411">
        <f t="shared" ref="M830:P830" si="281">M831+M832</f>
        <v>10000</v>
      </c>
      <c r="N830" s="411">
        <f t="shared" si="281"/>
        <v>0</v>
      </c>
      <c r="O830" s="411">
        <f t="shared" si="281"/>
        <v>146990.65</v>
      </c>
      <c r="P830" s="411">
        <f t="shared" si="281"/>
        <v>7736.35</v>
      </c>
      <c r="Q830" s="385">
        <f t="shared" si="264"/>
        <v>164727</v>
      </c>
    </row>
    <row r="831" spans="1:17" s="382" customFormat="1" ht="50.25" customHeight="1" x14ac:dyDescent="0.25">
      <c r="A831" s="568"/>
      <c r="B831" s="579">
        <v>71920000</v>
      </c>
      <c r="C831" s="338" t="s">
        <v>6</v>
      </c>
      <c r="D831" s="372"/>
      <c r="E831" s="372"/>
      <c r="F831" s="372"/>
      <c r="G831" s="372"/>
      <c r="H831" s="372"/>
      <c r="I831" s="372"/>
      <c r="J831" s="570" t="s">
        <v>305</v>
      </c>
      <c r="K831" s="384" t="s">
        <v>110</v>
      </c>
      <c r="L831" s="362">
        <v>10000</v>
      </c>
      <c r="M831" s="362">
        <f>L831</f>
        <v>10000</v>
      </c>
      <c r="N831" s="362"/>
      <c r="O831" s="362"/>
      <c r="P831" s="362"/>
      <c r="Q831" s="385">
        <f t="shared" si="264"/>
        <v>10000</v>
      </c>
    </row>
    <row r="832" spans="1:17" s="382" customFormat="1" ht="51.75" customHeight="1" x14ac:dyDescent="0.25">
      <c r="A832" s="568"/>
      <c r="B832" s="579">
        <v>71920000</v>
      </c>
      <c r="C832" s="338" t="s">
        <v>6</v>
      </c>
      <c r="D832" s="372"/>
      <c r="E832" s="372"/>
      <c r="F832" s="387"/>
      <c r="G832" s="384"/>
      <c r="H832" s="388"/>
      <c r="I832" s="387"/>
      <c r="J832" s="570" t="s">
        <v>117</v>
      </c>
      <c r="K832" s="384" t="s">
        <v>109</v>
      </c>
      <c r="L832" s="362">
        <v>154727</v>
      </c>
      <c r="M832" s="362"/>
      <c r="N832" s="362"/>
      <c r="O832" s="419">
        <f>L832*0.95</f>
        <v>146990.65</v>
      </c>
      <c r="P832" s="419">
        <f>L832*0.05</f>
        <v>7736.35</v>
      </c>
      <c r="Q832" s="385">
        <f t="shared" si="264"/>
        <v>154727</v>
      </c>
    </row>
    <row r="833" spans="1:17" s="382" customFormat="1" ht="15.75" customHeight="1" x14ac:dyDescent="0.25">
      <c r="A833" s="567">
        <v>22</v>
      </c>
      <c r="B833" s="579">
        <v>71920000</v>
      </c>
      <c r="C833" s="338" t="s">
        <v>6</v>
      </c>
      <c r="D833" s="372" t="s">
        <v>5</v>
      </c>
      <c r="E833" s="372" t="s">
        <v>138</v>
      </c>
      <c r="F833" s="387">
        <v>4</v>
      </c>
      <c r="G833" s="384" t="s">
        <v>106</v>
      </c>
      <c r="H833" s="391">
        <v>2132.6</v>
      </c>
      <c r="I833" s="387">
        <v>103</v>
      </c>
      <c r="J833" s="570" t="s">
        <v>107</v>
      </c>
      <c r="K833" s="343" t="s">
        <v>2</v>
      </c>
      <c r="L833" s="411">
        <f>L834+L835</f>
        <v>155889</v>
      </c>
      <c r="M833" s="411">
        <f t="shared" ref="M833:P833" si="282">M834+M835</f>
        <v>10000</v>
      </c>
      <c r="N833" s="411">
        <f t="shared" si="282"/>
        <v>0</v>
      </c>
      <c r="O833" s="411">
        <f t="shared" si="282"/>
        <v>138594.54999999999</v>
      </c>
      <c r="P833" s="411">
        <f t="shared" si="282"/>
        <v>7294.4500000000007</v>
      </c>
      <c r="Q833" s="385">
        <f t="shared" si="264"/>
        <v>155889</v>
      </c>
    </row>
    <row r="834" spans="1:17" s="382" customFormat="1" ht="50.25" customHeight="1" x14ac:dyDescent="0.25">
      <c r="A834" s="568"/>
      <c r="B834" s="579">
        <v>71920000</v>
      </c>
      <c r="C834" s="338" t="s">
        <v>6</v>
      </c>
      <c r="D834" s="372"/>
      <c r="E834" s="372"/>
      <c r="F834" s="372"/>
      <c r="G834" s="372"/>
      <c r="H834" s="372"/>
      <c r="I834" s="372"/>
      <c r="J834" s="570" t="s">
        <v>305</v>
      </c>
      <c r="K834" s="384" t="s">
        <v>110</v>
      </c>
      <c r="L834" s="362">
        <v>10000</v>
      </c>
      <c r="M834" s="362">
        <f>L834</f>
        <v>10000</v>
      </c>
      <c r="N834" s="362"/>
      <c r="O834" s="362"/>
      <c r="P834" s="362"/>
      <c r="Q834" s="385">
        <f t="shared" si="264"/>
        <v>10000</v>
      </c>
    </row>
    <row r="835" spans="1:17" s="382" customFormat="1" ht="51.75" customHeight="1" x14ac:dyDescent="0.25">
      <c r="A835" s="569"/>
      <c r="B835" s="579">
        <v>71920000</v>
      </c>
      <c r="C835" s="338" t="s">
        <v>6</v>
      </c>
      <c r="D835" s="372"/>
      <c r="E835" s="372"/>
      <c r="F835" s="387"/>
      <c r="G835" s="384"/>
      <c r="H835" s="388"/>
      <c r="I835" s="387"/>
      <c r="J835" s="570" t="s">
        <v>117</v>
      </c>
      <c r="K835" s="384" t="s">
        <v>109</v>
      </c>
      <c r="L835" s="362">
        <v>145889</v>
      </c>
      <c r="M835" s="362"/>
      <c r="N835" s="362"/>
      <c r="O835" s="419">
        <f>L835*0.95</f>
        <v>138594.54999999999</v>
      </c>
      <c r="P835" s="419">
        <f>L835*0.05</f>
        <v>7294.4500000000007</v>
      </c>
      <c r="Q835" s="385">
        <f t="shared" si="264"/>
        <v>145889</v>
      </c>
    </row>
    <row r="836" spans="1:17" s="382" customFormat="1" ht="15.75" customHeight="1" x14ac:dyDescent="0.25">
      <c r="A836" s="567">
        <f>A833+1</f>
        <v>23</v>
      </c>
      <c r="B836" s="579">
        <v>71920000</v>
      </c>
      <c r="C836" s="338" t="s">
        <v>6</v>
      </c>
      <c r="D836" s="372" t="s">
        <v>5</v>
      </c>
      <c r="E836" s="372" t="s">
        <v>138</v>
      </c>
      <c r="F836" s="339">
        <v>5</v>
      </c>
      <c r="G836" s="340" t="s">
        <v>106</v>
      </c>
      <c r="H836" s="575">
        <v>2203.6</v>
      </c>
      <c r="I836" s="342">
        <v>99</v>
      </c>
      <c r="J836" s="570" t="s">
        <v>107</v>
      </c>
      <c r="K836" s="343" t="s">
        <v>2</v>
      </c>
      <c r="L836" s="411">
        <f>L837+L838</f>
        <v>1693088.0733540002</v>
      </c>
      <c r="M836" s="411">
        <f t="shared" ref="M836:P836" si="283">M837+M838</f>
        <v>1693088.0733540002</v>
      </c>
      <c r="N836" s="411">
        <f t="shared" si="283"/>
        <v>0</v>
      </c>
      <c r="O836" s="411">
        <f t="shared" si="283"/>
        <v>0</v>
      </c>
      <c r="P836" s="411">
        <f t="shared" si="283"/>
        <v>0</v>
      </c>
      <c r="Q836" s="385">
        <f t="shared" si="264"/>
        <v>1693088.0733540002</v>
      </c>
    </row>
    <row r="837" spans="1:17" s="60" customFormat="1" ht="31.5" customHeight="1" x14ac:dyDescent="0.25">
      <c r="A837" s="561"/>
      <c r="B837" s="579">
        <v>71920000</v>
      </c>
      <c r="C837" s="338" t="s">
        <v>6</v>
      </c>
      <c r="D837" s="372"/>
      <c r="E837" s="338"/>
      <c r="F837" s="626"/>
      <c r="G837" s="626"/>
      <c r="H837" s="626"/>
      <c r="I837" s="626"/>
      <c r="J837" s="338" t="s">
        <v>402</v>
      </c>
      <c r="K837" s="345" t="s">
        <v>211</v>
      </c>
      <c r="L837" s="411">
        <v>1657615.11</v>
      </c>
      <c r="M837" s="362">
        <f t="shared" ref="M837:M838" si="284">L837</f>
        <v>1657615.11</v>
      </c>
      <c r="N837" s="412"/>
      <c r="O837" s="412"/>
      <c r="P837" s="412"/>
      <c r="Q837" s="385">
        <f t="shared" si="264"/>
        <v>1657615.11</v>
      </c>
    </row>
    <row r="838" spans="1:17" s="60" customFormat="1" ht="15.75" customHeight="1" x14ac:dyDescent="0.25">
      <c r="A838" s="562"/>
      <c r="B838" s="579">
        <v>71920000</v>
      </c>
      <c r="C838" s="338" t="s">
        <v>6</v>
      </c>
      <c r="D838" s="338"/>
      <c r="E838" s="338"/>
      <c r="F838" s="339"/>
      <c r="G838" s="340"/>
      <c r="H838" s="341"/>
      <c r="I838" s="342"/>
      <c r="J838" s="338" t="s">
        <v>400</v>
      </c>
      <c r="K838" s="345" t="s">
        <v>304</v>
      </c>
      <c r="L838" s="411">
        <v>35472.963354000007</v>
      </c>
      <c r="M838" s="362">
        <f t="shared" si="284"/>
        <v>35472.963354000007</v>
      </c>
      <c r="N838" s="412"/>
      <c r="O838" s="412"/>
      <c r="P838" s="412"/>
      <c r="Q838" s="385">
        <f t="shared" si="264"/>
        <v>35472.963354000007</v>
      </c>
    </row>
    <row r="839" spans="1:17" s="198" customFormat="1" ht="15.75" customHeight="1" x14ac:dyDescent="0.25">
      <c r="A839" s="654" t="s">
        <v>65</v>
      </c>
      <c r="B839" s="655"/>
      <c r="C839" s="655"/>
      <c r="D839" s="655"/>
      <c r="E839" s="656"/>
      <c r="F839" s="342">
        <v>1</v>
      </c>
      <c r="G839" s="579" t="s">
        <v>2</v>
      </c>
      <c r="H839" s="359">
        <f>H841</f>
        <v>1294.5999999999999</v>
      </c>
      <c r="I839" s="359">
        <f>I841</f>
        <v>54</v>
      </c>
      <c r="J839" s="579" t="s">
        <v>2</v>
      </c>
      <c r="K839" s="343" t="s">
        <v>2</v>
      </c>
      <c r="L839" s="415">
        <f>L841</f>
        <v>233000</v>
      </c>
      <c r="M839" s="415">
        <f t="shared" ref="M839:P839" si="285">M841</f>
        <v>20000</v>
      </c>
      <c r="N839" s="415">
        <f t="shared" si="285"/>
        <v>0</v>
      </c>
      <c r="O839" s="415">
        <f>O841+O840</f>
        <v>203000</v>
      </c>
      <c r="P839" s="415">
        <f t="shared" si="285"/>
        <v>10650</v>
      </c>
      <c r="Q839" s="385">
        <f t="shared" si="264"/>
        <v>233650</v>
      </c>
    </row>
    <row r="840" spans="1:17" s="198" customFormat="1" ht="15.75" customHeight="1" x14ac:dyDescent="0.25">
      <c r="A840" s="560"/>
      <c r="B840" s="654" t="s">
        <v>457</v>
      </c>
      <c r="C840" s="655"/>
      <c r="D840" s="655"/>
      <c r="E840" s="655"/>
      <c r="F840" s="655"/>
      <c r="G840" s="655"/>
      <c r="H840" s="655"/>
      <c r="I840" s="656"/>
      <c r="J840" s="579" t="s">
        <v>2</v>
      </c>
      <c r="K840" s="343" t="s">
        <v>2</v>
      </c>
      <c r="L840" s="419"/>
      <c r="M840" s="419"/>
      <c r="N840" s="419"/>
      <c r="O840" s="477">
        <v>650</v>
      </c>
      <c r="P840" s="419"/>
      <c r="Q840" s="385">
        <f t="shared" si="264"/>
        <v>650</v>
      </c>
    </row>
    <row r="841" spans="1:17" s="198" customFormat="1" ht="15.75" customHeight="1" x14ac:dyDescent="0.25">
      <c r="A841" s="560">
        <v>1</v>
      </c>
      <c r="B841" s="384">
        <v>71923000</v>
      </c>
      <c r="C841" s="570" t="s">
        <v>4</v>
      </c>
      <c r="D841" s="570" t="s">
        <v>416</v>
      </c>
      <c r="E841" s="338" t="s">
        <v>399</v>
      </c>
      <c r="F841" s="339">
        <v>13</v>
      </c>
      <c r="G841" s="340" t="s">
        <v>106</v>
      </c>
      <c r="H841" s="575">
        <v>1294.5999999999999</v>
      </c>
      <c r="I841" s="342">
        <v>54</v>
      </c>
      <c r="J841" s="570" t="s">
        <v>107</v>
      </c>
      <c r="K841" s="343" t="s">
        <v>2</v>
      </c>
      <c r="L841" s="411">
        <f>Q841</f>
        <v>233000</v>
      </c>
      <c r="M841" s="411">
        <f t="shared" ref="M841:P841" si="286">M842+M843</f>
        <v>20000</v>
      </c>
      <c r="N841" s="411">
        <f t="shared" si="286"/>
        <v>0</v>
      </c>
      <c r="O841" s="411">
        <f t="shared" si="286"/>
        <v>202350</v>
      </c>
      <c r="P841" s="411">
        <f t="shared" si="286"/>
        <v>10650</v>
      </c>
      <c r="Q841" s="385">
        <f t="shared" si="264"/>
        <v>233000</v>
      </c>
    </row>
    <row r="842" spans="1:17" s="198" customFormat="1" ht="51.75" customHeight="1" x14ac:dyDescent="0.25">
      <c r="A842" s="561"/>
      <c r="B842" s="384">
        <v>71923000</v>
      </c>
      <c r="C842" s="570" t="s">
        <v>4</v>
      </c>
      <c r="D842" s="350"/>
      <c r="E842" s="350"/>
      <c r="F842" s="351"/>
      <c r="G842" s="352"/>
      <c r="H842" s="353"/>
      <c r="I842" s="354"/>
      <c r="J842" s="570" t="s">
        <v>117</v>
      </c>
      <c r="K842" s="346" t="s">
        <v>109</v>
      </c>
      <c r="L842" s="411">
        <v>213000</v>
      </c>
      <c r="M842" s="411"/>
      <c r="N842" s="412"/>
      <c r="O842" s="419">
        <f>L842*0.95</f>
        <v>202350</v>
      </c>
      <c r="P842" s="419">
        <f>L842*0.05</f>
        <v>10650</v>
      </c>
      <c r="Q842" s="385">
        <f t="shared" si="264"/>
        <v>213000</v>
      </c>
    </row>
    <row r="843" spans="1:17" s="198" customFormat="1" ht="50.25" customHeight="1" x14ac:dyDescent="0.25">
      <c r="A843" s="562"/>
      <c r="B843" s="384">
        <v>71923000</v>
      </c>
      <c r="C843" s="570" t="s">
        <v>4</v>
      </c>
      <c r="D843" s="450"/>
      <c r="E843" s="450"/>
      <c r="F843" s="450"/>
      <c r="G843" s="450"/>
      <c r="H843" s="450"/>
      <c r="I843" s="450"/>
      <c r="J843" s="570" t="s">
        <v>305</v>
      </c>
      <c r="K843" s="345" t="s">
        <v>312</v>
      </c>
      <c r="L843" s="411">
        <f t="shared" ref="L843" si="287">Q843</f>
        <v>20000</v>
      </c>
      <c r="M843" s="411">
        <v>20000</v>
      </c>
      <c r="N843" s="412"/>
      <c r="O843" s="412"/>
      <c r="P843" s="412"/>
      <c r="Q843" s="385">
        <f t="shared" si="264"/>
        <v>20000</v>
      </c>
    </row>
    <row r="844" spans="1:17" s="198" customFormat="1" ht="15.75" customHeight="1" x14ac:dyDescent="0.25">
      <c r="A844" s="670" t="s">
        <v>66</v>
      </c>
      <c r="B844" s="671"/>
      <c r="C844" s="671"/>
      <c r="D844" s="671"/>
      <c r="E844" s="672"/>
      <c r="F844" s="342">
        <v>3</v>
      </c>
      <c r="G844" s="579" t="s">
        <v>2</v>
      </c>
      <c r="H844" s="359">
        <f t="shared" ref="H844:I844" si="288">H846+H851+H856</f>
        <v>3844.9</v>
      </c>
      <c r="I844" s="359">
        <f t="shared" si="288"/>
        <v>131</v>
      </c>
      <c r="J844" s="579" t="s">
        <v>2</v>
      </c>
      <c r="K844" s="343" t="s">
        <v>2</v>
      </c>
      <c r="L844" s="415">
        <f t="shared" ref="L844:P844" si="289">L846+L851+L856</f>
        <v>7981658.6351999994</v>
      </c>
      <c r="M844" s="415">
        <f t="shared" si="289"/>
        <v>7457695.1351999994</v>
      </c>
      <c r="N844" s="415">
        <f t="shared" si="289"/>
        <v>0</v>
      </c>
      <c r="O844" s="415">
        <f>O846+O851+O856+O845</f>
        <v>497999.99499999994</v>
      </c>
      <c r="P844" s="415">
        <f t="shared" si="289"/>
        <v>26198.175000000003</v>
      </c>
      <c r="Q844" s="385">
        <f t="shared" si="264"/>
        <v>7981893.3051999994</v>
      </c>
    </row>
    <row r="845" spans="1:17" s="198" customFormat="1" ht="15.75" customHeight="1" x14ac:dyDescent="0.25">
      <c r="A845" s="560"/>
      <c r="B845" s="654" t="s">
        <v>456</v>
      </c>
      <c r="C845" s="655"/>
      <c r="D845" s="655"/>
      <c r="E845" s="655"/>
      <c r="F845" s="655"/>
      <c r="G845" s="655"/>
      <c r="H845" s="655"/>
      <c r="I845" s="656"/>
      <c r="J845" s="579" t="s">
        <v>2</v>
      </c>
      <c r="K845" s="343" t="s">
        <v>2</v>
      </c>
      <c r="L845" s="419"/>
      <c r="M845" s="419"/>
      <c r="N845" s="419"/>
      <c r="O845" s="477">
        <v>234.67</v>
      </c>
      <c r="P845" s="478"/>
      <c r="Q845" s="385">
        <f t="shared" si="264"/>
        <v>234.67</v>
      </c>
    </row>
    <row r="846" spans="1:17" s="198" customFormat="1" ht="15.75" customHeight="1" x14ac:dyDescent="0.25">
      <c r="A846" s="560">
        <v>1</v>
      </c>
      <c r="B846" s="337">
        <v>71926000</v>
      </c>
      <c r="C846" s="338" t="s">
        <v>3</v>
      </c>
      <c r="D846" s="338" t="s">
        <v>44</v>
      </c>
      <c r="E846" s="338" t="s">
        <v>127</v>
      </c>
      <c r="F846" s="339" t="s">
        <v>418</v>
      </c>
      <c r="G846" s="340" t="s">
        <v>106</v>
      </c>
      <c r="H846" s="575">
        <v>701.7</v>
      </c>
      <c r="I846" s="480">
        <v>24</v>
      </c>
      <c r="J846" s="570" t="s">
        <v>107</v>
      </c>
      <c r="K846" s="343" t="s">
        <v>2</v>
      </c>
      <c r="L846" s="411">
        <f>L847+L848+L849+L850</f>
        <v>1400273.39</v>
      </c>
      <c r="M846" s="411">
        <f t="shared" ref="M846:P846" si="290">M847+M848+M849+M850</f>
        <v>1355526.39</v>
      </c>
      <c r="N846" s="411">
        <f t="shared" si="290"/>
        <v>0</v>
      </c>
      <c r="O846" s="411">
        <f t="shared" si="290"/>
        <v>42509.65</v>
      </c>
      <c r="P846" s="411">
        <f t="shared" si="290"/>
        <v>2237.35</v>
      </c>
      <c r="Q846" s="385">
        <f t="shared" si="264"/>
        <v>1400273.39</v>
      </c>
    </row>
    <row r="847" spans="1:17" s="198" customFormat="1" ht="15.75" customHeight="1" x14ac:dyDescent="0.25">
      <c r="A847" s="561"/>
      <c r="B847" s="337">
        <v>71926000</v>
      </c>
      <c r="C847" s="338" t="s">
        <v>3</v>
      </c>
      <c r="D847" s="450"/>
      <c r="E847" s="450"/>
      <c r="F847" s="450"/>
      <c r="G847" s="450"/>
      <c r="H847" s="450"/>
      <c r="I847" s="479"/>
      <c r="J847" s="570" t="s">
        <v>205</v>
      </c>
      <c r="K847" s="345" t="s">
        <v>206</v>
      </c>
      <c r="L847" s="411">
        <f>577672.94+739662.47</f>
        <v>1317335.4099999999</v>
      </c>
      <c r="M847" s="411">
        <f>L847</f>
        <v>1317335.4099999999</v>
      </c>
      <c r="N847" s="412"/>
      <c r="O847" s="412"/>
      <c r="P847" s="412"/>
      <c r="Q847" s="385">
        <f t="shared" si="264"/>
        <v>1317335.4099999999</v>
      </c>
    </row>
    <row r="848" spans="1:17" s="198" customFormat="1" ht="15.75" customHeight="1" x14ac:dyDescent="0.25">
      <c r="A848" s="561"/>
      <c r="B848" s="337">
        <v>71926000</v>
      </c>
      <c r="C848" s="338" t="s">
        <v>3</v>
      </c>
      <c r="D848" s="450"/>
      <c r="E848" s="450"/>
      <c r="F848" s="450"/>
      <c r="G848" s="450"/>
      <c r="H848" s="450"/>
      <c r="I848" s="479"/>
      <c r="J848" s="570" t="s">
        <v>207</v>
      </c>
      <c r="K848" s="345" t="s">
        <v>304</v>
      </c>
      <c r="L848" s="411">
        <v>28190.98</v>
      </c>
      <c r="M848" s="411">
        <f t="shared" ref="M848" si="291">L848</f>
        <v>28190.98</v>
      </c>
      <c r="N848" s="412"/>
      <c r="O848" s="412"/>
      <c r="P848" s="412"/>
      <c r="Q848" s="385">
        <f t="shared" si="264"/>
        <v>28190.98</v>
      </c>
    </row>
    <row r="849" spans="1:17" ht="50.25" customHeight="1" x14ac:dyDescent="0.25">
      <c r="A849" s="561"/>
      <c r="B849" s="337">
        <v>71926000</v>
      </c>
      <c r="C849" s="338" t="s">
        <v>3</v>
      </c>
      <c r="D849" s="372"/>
      <c r="E849" s="372"/>
      <c r="F849" s="391"/>
      <c r="G849" s="384"/>
      <c r="H849" s="388"/>
      <c r="I849" s="387"/>
      <c r="J849" s="570" t="s">
        <v>305</v>
      </c>
      <c r="K849" s="345" t="s">
        <v>110</v>
      </c>
      <c r="L849" s="411">
        <v>10000</v>
      </c>
      <c r="M849" s="362">
        <f>L849</f>
        <v>10000</v>
      </c>
      <c r="N849" s="411"/>
      <c r="O849" s="411"/>
      <c r="P849" s="411"/>
      <c r="Q849" s="385">
        <f t="shared" si="264"/>
        <v>10000</v>
      </c>
    </row>
    <row r="850" spans="1:17" ht="51.75" customHeight="1" x14ac:dyDescent="0.25">
      <c r="A850" s="562"/>
      <c r="B850" s="337">
        <v>71926000</v>
      </c>
      <c r="C850" s="338" t="s">
        <v>3</v>
      </c>
      <c r="D850" s="338"/>
      <c r="E850" s="338"/>
      <c r="F850" s="339"/>
      <c r="G850" s="574"/>
      <c r="H850" s="341"/>
      <c r="I850" s="342"/>
      <c r="J850" s="570" t="s">
        <v>117</v>
      </c>
      <c r="K850" s="345" t="s">
        <v>109</v>
      </c>
      <c r="L850" s="411">
        <v>44747</v>
      </c>
      <c r="M850" s="411"/>
      <c r="N850" s="411"/>
      <c r="O850" s="419">
        <f>L850*0.95</f>
        <v>42509.65</v>
      </c>
      <c r="P850" s="419">
        <f>L850*0.05</f>
        <v>2237.35</v>
      </c>
      <c r="Q850" s="385">
        <f t="shared" si="264"/>
        <v>44747</v>
      </c>
    </row>
    <row r="851" spans="1:17" s="198" customFormat="1" ht="15.75" customHeight="1" x14ac:dyDescent="0.25">
      <c r="A851" s="660">
        <v>2</v>
      </c>
      <c r="B851" s="337">
        <v>71926000</v>
      </c>
      <c r="C851" s="338" t="s">
        <v>3</v>
      </c>
      <c r="D851" s="338" t="s">
        <v>44</v>
      </c>
      <c r="E851" s="338" t="s">
        <v>127</v>
      </c>
      <c r="F851" s="339">
        <v>5</v>
      </c>
      <c r="G851" s="340" t="s">
        <v>106</v>
      </c>
      <c r="H851" s="575">
        <v>2440.8000000000002</v>
      </c>
      <c r="I851" s="480">
        <v>83</v>
      </c>
      <c r="J851" s="570" t="s">
        <v>107</v>
      </c>
      <c r="K851" s="343" t="s">
        <v>2</v>
      </c>
      <c r="L851" s="411">
        <f>L852+L853+L854+L855</f>
        <v>6206573.9951999998</v>
      </c>
      <c r="M851" s="411">
        <f t="shared" ref="M851:P851" si="292">M852+M853+M854+M855</f>
        <v>6068094.9951999998</v>
      </c>
      <c r="N851" s="411">
        <f t="shared" si="292"/>
        <v>0</v>
      </c>
      <c r="O851" s="411">
        <f t="shared" si="292"/>
        <v>131555.04999999999</v>
      </c>
      <c r="P851" s="411">
        <f t="shared" si="292"/>
        <v>6923.9500000000007</v>
      </c>
      <c r="Q851" s="385">
        <f t="shared" si="264"/>
        <v>6206573.9951999998</v>
      </c>
    </row>
    <row r="852" spans="1:17" s="198" customFormat="1" ht="15.75" customHeight="1" x14ac:dyDescent="0.25">
      <c r="A852" s="661"/>
      <c r="B852" s="337">
        <v>71926000</v>
      </c>
      <c r="C852" s="338" t="s">
        <v>3</v>
      </c>
      <c r="D852" s="338"/>
      <c r="E852" s="338"/>
      <c r="F852" s="339"/>
      <c r="G852" s="340"/>
      <c r="H852" s="341"/>
      <c r="I852" s="480"/>
      <c r="J852" s="570" t="s">
        <v>205</v>
      </c>
      <c r="K852" s="345" t="s">
        <v>206</v>
      </c>
      <c r="L852" s="411">
        <f>2262255+3668913</f>
        <v>5931168</v>
      </c>
      <c r="M852" s="411">
        <f>L852</f>
        <v>5931168</v>
      </c>
      <c r="N852" s="412"/>
      <c r="O852" s="412"/>
      <c r="P852" s="412"/>
      <c r="Q852" s="385">
        <f t="shared" si="264"/>
        <v>5931168</v>
      </c>
    </row>
    <row r="853" spans="1:17" s="198" customFormat="1" ht="15.75" customHeight="1" x14ac:dyDescent="0.25">
      <c r="A853" s="661"/>
      <c r="B853" s="337">
        <v>71926000</v>
      </c>
      <c r="C853" s="338" t="s">
        <v>3</v>
      </c>
      <c r="D853" s="338"/>
      <c r="E853" s="338"/>
      <c r="F853" s="339"/>
      <c r="G853" s="340"/>
      <c r="H853" s="341"/>
      <c r="I853" s="480"/>
      <c r="J853" s="570" t="s">
        <v>207</v>
      </c>
      <c r="K853" s="345" t="s">
        <v>304</v>
      </c>
      <c r="L853" s="411">
        <f>(L852)*0.0214</f>
        <v>126926.99519999999</v>
      </c>
      <c r="M853" s="411">
        <f>L853</f>
        <v>126926.99519999999</v>
      </c>
      <c r="N853" s="412"/>
      <c r="O853" s="412"/>
      <c r="P853" s="412"/>
      <c r="Q853" s="385">
        <f t="shared" si="264"/>
        <v>126926.99519999999</v>
      </c>
    </row>
    <row r="854" spans="1:17" ht="50.25" customHeight="1" x14ac:dyDescent="0.25">
      <c r="A854" s="661"/>
      <c r="B854" s="337">
        <v>71926000</v>
      </c>
      <c r="C854" s="338" t="s">
        <v>3</v>
      </c>
      <c r="D854" s="372"/>
      <c r="E854" s="372"/>
      <c r="F854" s="391"/>
      <c r="G854" s="384"/>
      <c r="H854" s="388"/>
      <c r="I854" s="387"/>
      <c r="J854" s="570" t="s">
        <v>305</v>
      </c>
      <c r="K854" s="345" t="s">
        <v>110</v>
      </c>
      <c r="L854" s="411">
        <v>10000</v>
      </c>
      <c r="M854" s="362">
        <f>L854</f>
        <v>10000</v>
      </c>
      <c r="N854" s="411"/>
      <c r="O854" s="411"/>
      <c r="P854" s="411"/>
      <c r="Q854" s="385">
        <f t="shared" si="264"/>
        <v>10000</v>
      </c>
    </row>
    <row r="855" spans="1:17" ht="51.75" customHeight="1" x14ac:dyDescent="0.25">
      <c r="A855" s="662"/>
      <c r="B855" s="337">
        <v>71926000</v>
      </c>
      <c r="C855" s="338" t="s">
        <v>3</v>
      </c>
      <c r="D855" s="338"/>
      <c r="E855" s="338"/>
      <c r="F855" s="339"/>
      <c r="G855" s="574"/>
      <c r="H855" s="341"/>
      <c r="I855" s="342"/>
      <c r="J855" s="570" t="s">
        <v>117</v>
      </c>
      <c r="K855" s="345" t="s">
        <v>109</v>
      </c>
      <c r="L855" s="411">
        <v>138479</v>
      </c>
      <c r="M855" s="411"/>
      <c r="N855" s="411"/>
      <c r="O855" s="419">
        <f>L855*0.95</f>
        <v>131555.04999999999</v>
      </c>
      <c r="P855" s="419">
        <f>L855*0.05</f>
        <v>6923.9500000000007</v>
      </c>
      <c r="Q855" s="385">
        <f t="shared" si="264"/>
        <v>138479</v>
      </c>
    </row>
    <row r="856" spans="1:17" s="198" customFormat="1" ht="15.75" customHeight="1" x14ac:dyDescent="0.25">
      <c r="A856" s="560">
        <v>3</v>
      </c>
      <c r="B856" s="337">
        <v>71926000</v>
      </c>
      <c r="C856" s="338" t="s">
        <v>3</v>
      </c>
      <c r="D856" s="338" t="s">
        <v>44</v>
      </c>
      <c r="E856" s="338" t="s">
        <v>127</v>
      </c>
      <c r="F856" s="339" t="s">
        <v>227</v>
      </c>
      <c r="G856" s="340" t="s">
        <v>106</v>
      </c>
      <c r="H856" s="575">
        <v>702.4</v>
      </c>
      <c r="I856" s="480">
        <v>24</v>
      </c>
      <c r="J856" s="570" t="s">
        <v>107</v>
      </c>
      <c r="K856" s="343" t="s">
        <v>2</v>
      </c>
      <c r="L856" s="411">
        <f>L857+L858</f>
        <v>374811.25</v>
      </c>
      <c r="M856" s="411">
        <f t="shared" ref="M856:P856" si="293">M857+M858</f>
        <v>34073.75</v>
      </c>
      <c r="N856" s="411">
        <f t="shared" si="293"/>
        <v>0</v>
      </c>
      <c r="O856" s="411">
        <f t="shared" si="293"/>
        <v>323700.625</v>
      </c>
      <c r="P856" s="411">
        <f t="shared" si="293"/>
        <v>17036.875</v>
      </c>
      <c r="Q856" s="385">
        <f t="shared" ref="Q856:Q919" si="294">M856+N856+O856+P856</f>
        <v>374811.25</v>
      </c>
    </row>
    <row r="857" spans="1:17" s="198" customFormat="1" ht="51.75" customHeight="1" x14ac:dyDescent="0.25">
      <c r="A857" s="561"/>
      <c r="B857" s="337">
        <v>71926000</v>
      </c>
      <c r="C857" s="338" t="s">
        <v>3</v>
      </c>
      <c r="D857" s="338"/>
      <c r="E857" s="338"/>
      <c r="F857" s="339"/>
      <c r="G857" s="340"/>
      <c r="H857" s="341"/>
      <c r="I857" s="480"/>
      <c r="J857" s="570" t="s">
        <v>117</v>
      </c>
      <c r="K857" s="345" t="s">
        <v>109</v>
      </c>
      <c r="L857" s="411">
        <v>340737.5</v>
      </c>
      <c r="M857" s="411"/>
      <c r="N857" s="412"/>
      <c r="O857" s="419">
        <f>L857*0.95</f>
        <v>323700.625</v>
      </c>
      <c r="P857" s="419">
        <f>L857*0.05</f>
        <v>17036.875</v>
      </c>
      <c r="Q857" s="385">
        <f t="shared" si="294"/>
        <v>340737.5</v>
      </c>
    </row>
    <row r="858" spans="1:17" s="198" customFormat="1" ht="50.25" customHeight="1" x14ac:dyDescent="0.25">
      <c r="A858" s="562"/>
      <c r="B858" s="337">
        <v>71926000</v>
      </c>
      <c r="C858" s="338" t="s">
        <v>3</v>
      </c>
      <c r="D858" s="338"/>
      <c r="E858" s="338"/>
      <c r="F858" s="339"/>
      <c r="G858" s="340"/>
      <c r="H858" s="341"/>
      <c r="I858" s="480"/>
      <c r="J858" s="570" t="s">
        <v>305</v>
      </c>
      <c r="K858" s="345" t="s">
        <v>110</v>
      </c>
      <c r="L858" s="411">
        <f>L857*10%</f>
        <v>34073.75</v>
      </c>
      <c r="M858" s="411">
        <f>L858</f>
        <v>34073.75</v>
      </c>
      <c r="N858" s="412"/>
      <c r="O858" s="412"/>
      <c r="P858" s="412"/>
      <c r="Q858" s="385">
        <f t="shared" si="294"/>
        <v>34073.75</v>
      </c>
    </row>
    <row r="859" spans="1:17" s="198" customFormat="1" ht="15.75" customHeight="1" x14ac:dyDescent="0.25">
      <c r="A859" s="682" t="s">
        <v>67</v>
      </c>
      <c r="B859" s="673"/>
      <c r="C859" s="673"/>
      <c r="D859" s="673"/>
      <c r="E859" s="673"/>
      <c r="F859" s="342">
        <v>2</v>
      </c>
      <c r="G859" s="579" t="s">
        <v>2</v>
      </c>
      <c r="H859" s="415">
        <f t="shared" ref="H859:I859" si="295">H861+H868</f>
        <v>1183</v>
      </c>
      <c r="I859" s="415">
        <f t="shared" si="295"/>
        <v>59</v>
      </c>
      <c r="J859" s="579" t="s">
        <v>2</v>
      </c>
      <c r="K859" s="343" t="s">
        <v>2</v>
      </c>
      <c r="L859" s="415">
        <f>L861+L868</f>
        <v>4980239.6399999997</v>
      </c>
      <c r="M859" s="415">
        <f t="shared" ref="M859:P859" si="296">M861+M868</f>
        <v>4680239.6399999997</v>
      </c>
      <c r="N859" s="415">
        <f t="shared" si="296"/>
        <v>0</v>
      </c>
      <c r="O859" s="415">
        <f>O861+O868+O860</f>
        <v>285000</v>
      </c>
      <c r="P859" s="415">
        <f t="shared" si="296"/>
        <v>15000</v>
      </c>
      <c r="Q859" s="385">
        <f t="shared" si="294"/>
        <v>4980239.6399999997</v>
      </c>
    </row>
    <row r="860" spans="1:17" s="198" customFormat="1" ht="15.75" customHeight="1" x14ac:dyDescent="0.25">
      <c r="A860" s="560"/>
      <c r="B860" s="654" t="s">
        <v>455</v>
      </c>
      <c r="C860" s="655"/>
      <c r="D860" s="655"/>
      <c r="E860" s="655"/>
      <c r="F860" s="655"/>
      <c r="G860" s="655"/>
      <c r="H860" s="655"/>
      <c r="I860" s="656"/>
      <c r="J860" s="579" t="s">
        <v>2</v>
      </c>
      <c r="K860" s="343" t="s">
        <v>2</v>
      </c>
      <c r="L860" s="419"/>
      <c r="M860" s="419"/>
      <c r="N860" s="419"/>
      <c r="O860" s="419">
        <v>0</v>
      </c>
      <c r="P860" s="419"/>
      <c r="Q860" s="385">
        <f t="shared" si="294"/>
        <v>0</v>
      </c>
    </row>
    <row r="861" spans="1:17" s="198" customFormat="1" ht="15.75" customHeight="1" x14ac:dyDescent="0.25">
      <c r="A861" s="567">
        <v>1</v>
      </c>
      <c r="B861" s="384">
        <v>71928000</v>
      </c>
      <c r="C861" s="372" t="s">
        <v>1</v>
      </c>
      <c r="D861" s="372" t="s">
        <v>0</v>
      </c>
      <c r="E861" s="446" t="s">
        <v>126</v>
      </c>
      <c r="F861" s="387">
        <v>24</v>
      </c>
      <c r="G861" s="384" t="s">
        <v>106</v>
      </c>
      <c r="H861" s="391">
        <v>683.2</v>
      </c>
      <c r="I861" s="387">
        <v>37</v>
      </c>
      <c r="J861" s="570" t="s">
        <v>107</v>
      </c>
      <c r="K861" s="384" t="s">
        <v>2</v>
      </c>
      <c r="L861" s="362">
        <f t="shared" ref="L861:P861" si="297">SUM(L862:L867)</f>
        <v>4660239.6399999997</v>
      </c>
      <c r="M861" s="362">
        <f t="shared" si="297"/>
        <v>4660239.6399999997</v>
      </c>
      <c r="N861" s="362">
        <f t="shared" si="297"/>
        <v>0</v>
      </c>
      <c r="O861" s="362">
        <f t="shared" si="297"/>
        <v>0</v>
      </c>
      <c r="P861" s="362">
        <f t="shared" si="297"/>
        <v>0</v>
      </c>
      <c r="Q861" s="385">
        <f t="shared" si="294"/>
        <v>4660239.6399999997</v>
      </c>
    </row>
    <row r="862" spans="1:17" s="198" customFormat="1" ht="15.75" customHeight="1" x14ac:dyDescent="0.25">
      <c r="A862" s="568"/>
      <c r="B862" s="384">
        <v>71928000</v>
      </c>
      <c r="C862" s="372" t="s">
        <v>1</v>
      </c>
      <c r="D862" s="372"/>
      <c r="E862" s="446"/>
      <c r="F862" s="387"/>
      <c r="G862" s="384"/>
      <c r="H862" s="388"/>
      <c r="I862" s="387"/>
      <c r="J862" s="572" t="s">
        <v>208</v>
      </c>
      <c r="K862" s="363" t="s">
        <v>209</v>
      </c>
      <c r="L862" s="419">
        <v>3240120</v>
      </c>
      <c r="M862" s="419">
        <f t="shared" ref="M862:M867" si="298">L862</f>
        <v>3240120</v>
      </c>
      <c r="N862" s="419"/>
      <c r="O862" s="362"/>
      <c r="P862" s="362"/>
      <c r="Q862" s="385">
        <f t="shared" si="294"/>
        <v>3240120</v>
      </c>
    </row>
    <row r="863" spans="1:17" s="198" customFormat="1" ht="31.5" customHeight="1" x14ac:dyDescent="0.25">
      <c r="A863" s="568"/>
      <c r="B863" s="384">
        <v>71928000</v>
      </c>
      <c r="C863" s="372" t="s">
        <v>1</v>
      </c>
      <c r="D863" s="372"/>
      <c r="E863" s="446"/>
      <c r="F863" s="387"/>
      <c r="G863" s="384"/>
      <c r="H863" s="388"/>
      <c r="I863" s="387"/>
      <c r="J863" s="570" t="s">
        <v>402</v>
      </c>
      <c r="K863" s="363" t="s">
        <v>211</v>
      </c>
      <c r="L863" s="362">
        <v>532290</v>
      </c>
      <c r="M863" s="419">
        <f t="shared" si="298"/>
        <v>532290</v>
      </c>
      <c r="N863" s="419"/>
      <c r="O863" s="419"/>
      <c r="P863" s="419"/>
      <c r="Q863" s="385">
        <f t="shared" si="294"/>
        <v>532290</v>
      </c>
    </row>
    <row r="864" spans="1:17" s="198" customFormat="1" ht="31.5" customHeight="1" x14ac:dyDescent="0.25">
      <c r="A864" s="568"/>
      <c r="B864" s="384">
        <v>71928000</v>
      </c>
      <c r="C864" s="372" t="s">
        <v>1</v>
      </c>
      <c r="D864" s="364"/>
      <c r="E864" s="364"/>
      <c r="F864" s="365"/>
      <c r="G864" s="386"/>
      <c r="H864" s="385"/>
      <c r="I864" s="342"/>
      <c r="J864" s="570" t="s">
        <v>317</v>
      </c>
      <c r="K864" s="360" t="s">
        <v>220</v>
      </c>
      <c r="L864" s="362">
        <v>536960</v>
      </c>
      <c r="M864" s="419">
        <f t="shared" si="298"/>
        <v>536960</v>
      </c>
      <c r="N864" s="419"/>
      <c r="O864" s="419"/>
      <c r="P864" s="419"/>
      <c r="Q864" s="385">
        <f t="shared" si="294"/>
        <v>536960</v>
      </c>
    </row>
    <row r="865" spans="1:17" s="198" customFormat="1" ht="31.5" customHeight="1" x14ac:dyDescent="0.25">
      <c r="A865" s="568"/>
      <c r="B865" s="384">
        <v>71928000</v>
      </c>
      <c r="C865" s="372" t="s">
        <v>1</v>
      </c>
      <c r="D865" s="364"/>
      <c r="E865" s="364"/>
      <c r="F865" s="365"/>
      <c r="G865" s="386"/>
      <c r="H865" s="385"/>
      <c r="I865" s="342"/>
      <c r="J865" s="570" t="s">
        <v>406</v>
      </c>
      <c r="K865" s="360" t="s">
        <v>213</v>
      </c>
      <c r="L865" s="362">
        <v>65440</v>
      </c>
      <c r="M865" s="419">
        <f t="shared" si="298"/>
        <v>65440</v>
      </c>
      <c r="N865" s="419"/>
      <c r="O865" s="419"/>
      <c r="P865" s="419"/>
      <c r="Q865" s="385">
        <f t="shared" si="294"/>
        <v>65440</v>
      </c>
    </row>
    <row r="866" spans="1:17" s="198" customFormat="1" ht="31.5" customHeight="1" x14ac:dyDescent="0.25">
      <c r="A866" s="568"/>
      <c r="B866" s="384">
        <v>71928000</v>
      </c>
      <c r="C866" s="372" t="s">
        <v>1</v>
      </c>
      <c r="D866" s="364"/>
      <c r="E866" s="364"/>
      <c r="F866" s="365"/>
      <c r="G866" s="386"/>
      <c r="H866" s="385"/>
      <c r="I866" s="342"/>
      <c r="J866" s="570" t="s">
        <v>405</v>
      </c>
      <c r="K866" s="360" t="s">
        <v>215</v>
      </c>
      <c r="L866" s="362">
        <v>187790</v>
      </c>
      <c r="M866" s="419">
        <f t="shared" si="298"/>
        <v>187790</v>
      </c>
      <c r="N866" s="419"/>
      <c r="O866" s="419"/>
      <c r="P866" s="419"/>
      <c r="Q866" s="385">
        <f t="shared" si="294"/>
        <v>187790</v>
      </c>
    </row>
    <row r="867" spans="1:17" s="198" customFormat="1" ht="15.75" customHeight="1" x14ac:dyDescent="0.25">
      <c r="A867" s="569"/>
      <c r="B867" s="384">
        <v>71928000</v>
      </c>
      <c r="C867" s="372" t="s">
        <v>1</v>
      </c>
      <c r="D867" s="372"/>
      <c r="E867" s="372"/>
      <c r="F867" s="387"/>
      <c r="G867" s="384"/>
      <c r="H867" s="388"/>
      <c r="I867" s="387"/>
      <c r="J867" s="481" t="s">
        <v>207</v>
      </c>
      <c r="K867" s="384">
        <v>21</v>
      </c>
      <c r="L867" s="362">
        <f>(L862+L863+L864+L865+L866)*0.0214</f>
        <v>97639.64</v>
      </c>
      <c r="M867" s="419">
        <f t="shared" si="298"/>
        <v>97639.64</v>
      </c>
      <c r="N867" s="362"/>
      <c r="O867" s="362"/>
      <c r="P867" s="362"/>
      <c r="Q867" s="385">
        <f t="shared" si="294"/>
        <v>97639.64</v>
      </c>
    </row>
    <row r="868" spans="1:17" s="198" customFormat="1" ht="15.75" customHeight="1" x14ac:dyDescent="0.25">
      <c r="A868" s="567">
        <v>2</v>
      </c>
      <c r="B868" s="482">
        <v>71928000</v>
      </c>
      <c r="C868" s="372" t="s">
        <v>1</v>
      </c>
      <c r="D868" s="372" t="s">
        <v>0</v>
      </c>
      <c r="E868" s="446" t="s">
        <v>126</v>
      </c>
      <c r="F868" s="387">
        <v>48</v>
      </c>
      <c r="G868" s="384" t="s">
        <v>106</v>
      </c>
      <c r="H868" s="391">
        <v>499.8</v>
      </c>
      <c r="I868" s="387">
        <v>22</v>
      </c>
      <c r="J868" s="570" t="s">
        <v>107</v>
      </c>
      <c r="K868" s="384" t="s">
        <v>2</v>
      </c>
      <c r="L868" s="362">
        <f>L869+L870</f>
        <v>320000</v>
      </c>
      <c r="M868" s="362">
        <f t="shared" ref="M868:P868" si="299">M869+M870</f>
        <v>20000</v>
      </c>
      <c r="N868" s="362">
        <f t="shared" si="299"/>
        <v>0</v>
      </c>
      <c r="O868" s="362">
        <f t="shared" si="299"/>
        <v>285000</v>
      </c>
      <c r="P868" s="362">
        <f t="shared" si="299"/>
        <v>15000</v>
      </c>
      <c r="Q868" s="385">
        <f t="shared" si="294"/>
        <v>320000</v>
      </c>
    </row>
    <row r="869" spans="1:17" s="198" customFormat="1" ht="51.75" customHeight="1" x14ac:dyDescent="0.25">
      <c r="A869" s="568"/>
      <c r="B869" s="482">
        <v>71928000</v>
      </c>
      <c r="C869" s="372" t="s">
        <v>1</v>
      </c>
      <c r="D869" s="372"/>
      <c r="E869" s="446"/>
      <c r="F869" s="387"/>
      <c r="G869" s="384"/>
      <c r="H869" s="388"/>
      <c r="I869" s="387"/>
      <c r="J869" s="570" t="s">
        <v>117</v>
      </c>
      <c r="K869" s="542" t="s">
        <v>109</v>
      </c>
      <c r="L869" s="419">
        <v>300000</v>
      </c>
      <c r="M869" s="419"/>
      <c r="N869" s="419"/>
      <c r="O869" s="419">
        <f>L869*0.95</f>
        <v>285000</v>
      </c>
      <c r="P869" s="419">
        <f>L869*0.05</f>
        <v>15000</v>
      </c>
      <c r="Q869" s="385">
        <f t="shared" si="294"/>
        <v>300000</v>
      </c>
    </row>
    <row r="870" spans="1:17" s="198" customFormat="1" ht="50.25" customHeight="1" x14ac:dyDescent="0.25">
      <c r="A870" s="569"/>
      <c r="B870" s="482">
        <v>71928000</v>
      </c>
      <c r="C870" s="372" t="s">
        <v>1</v>
      </c>
      <c r="D870" s="372"/>
      <c r="E870" s="446"/>
      <c r="F870" s="387"/>
      <c r="G870" s="384"/>
      <c r="H870" s="388"/>
      <c r="I870" s="387"/>
      <c r="J870" s="570" t="s">
        <v>305</v>
      </c>
      <c r="K870" s="363" t="s">
        <v>110</v>
      </c>
      <c r="L870" s="362">
        <v>20000</v>
      </c>
      <c r="M870" s="419">
        <f t="shared" ref="M870" si="300">L870</f>
        <v>20000</v>
      </c>
      <c r="N870" s="419"/>
      <c r="O870" s="419"/>
      <c r="P870" s="419"/>
      <c r="Q870" s="385">
        <f t="shared" si="294"/>
        <v>20000</v>
      </c>
    </row>
    <row r="871" spans="1:17" s="198" customFormat="1" ht="15.75" customHeight="1" x14ac:dyDescent="0.25">
      <c r="A871" s="670" t="s">
        <v>68</v>
      </c>
      <c r="B871" s="671"/>
      <c r="C871" s="671"/>
      <c r="D871" s="671"/>
      <c r="E871" s="672"/>
      <c r="F871" s="342">
        <f>F872+F941+F1002+F1025+F1058+F1269+F1417+F1556+F1579+F1678+F1686+F1691</f>
        <v>215</v>
      </c>
      <c r="G871" s="360" t="s">
        <v>2</v>
      </c>
      <c r="H871" s="359">
        <f t="shared" ref="H871:I871" si="301">H872+H941+H1002+H1025+H1058+H1269+H1417+H1556+H1579+H1678+H1686+H1691</f>
        <v>819561.16</v>
      </c>
      <c r="I871" s="342">
        <f t="shared" si="301"/>
        <v>33999</v>
      </c>
      <c r="J871" s="360" t="s">
        <v>2</v>
      </c>
      <c r="K871" s="360" t="s">
        <v>2</v>
      </c>
      <c r="L871" s="415">
        <f t="shared" ref="L871" si="302">L872+L941+L1002+L1025+L1058+L1269+L1417+L1556+L1579+L1678+L1686+L1691</f>
        <v>995730346.88161743</v>
      </c>
      <c r="M871" s="415">
        <f t="shared" ref="M871" si="303">M872+M941+M1002+M1025+M1058+M1269+M1417+M1556+M1579+M1678+M1686+M1691</f>
        <v>971523007.16161752</v>
      </c>
      <c r="N871" s="415">
        <f t="shared" ref="N871" si="304">N872+N941+N1002+N1025+N1058+N1269+N1417+N1556+N1579+N1678+N1686+N1691</f>
        <v>0</v>
      </c>
      <c r="O871" s="415">
        <f t="shared" ref="O871" si="305">O872+O941+O1002+O1025+O1058+O1269+O1417+O1556+O1579+O1678+O1686+O1691</f>
        <v>23002000.004000001</v>
      </c>
      <c r="P871" s="415">
        <f t="shared" ref="P871" si="306">P872+P941+P1002+P1025+P1058+P1269+P1417+P1556+P1579+P1678+P1686+P1691</f>
        <v>1210366.986</v>
      </c>
      <c r="Q871" s="385">
        <f t="shared" si="294"/>
        <v>995735374.15161741</v>
      </c>
    </row>
    <row r="872" spans="1:17" s="198" customFormat="1" ht="15.75" customHeight="1" x14ac:dyDescent="0.25">
      <c r="A872" s="691" t="s">
        <v>69</v>
      </c>
      <c r="B872" s="692"/>
      <c r="C872" s="692"/>
      <c r="D872" s="692"/>
      <c r="E872" s="693"/>
      <c r="F872" s="367">
        <v>13</v>
      </c>
      <c r="G872" s="571"/>
      <c r="H872" s="576">
        <f>H874+H882+H889+H894+H902+H910+H913+H920+H925+H929+H932+H935+H938</f>
        <v>51567</v>
      </c>
      <c r="I872" s="576">
        <f>I874+I882+I889+I894+I902+I910+I913+I920+I925+I929+I932+I935+I938</f>
        <v>1479</v>
      </c>
      <c r="J872" s="579" t="s">
        <v>2</v>
      </c>
      <c r="K872" s="343" t="s">
        <v>2</v>
      </c>
      <c r="L872" s="385">
        <f t="shared" ref="L872:P872" si="307">L874+L882+L889+L894+L902+L910+L913+L920+L925+L929+L932+L935+L938</f>
        <v>56929657.576483399</v>
      </c>
      <c r="M872" s="385">
        <f t="shared" si="307"/>
        <v>55179657.576483406</v>
      </c>
      <c r="N872" s="385">
        <f t="shared" si="307"/>
        <v>0</v>
      </c>
      <c r="O872" s="385">
        <f>O874+O882+O889+O894+O902+O910+O913+O920+O925+O929+O932+O935+O938+O873</f>
        <v>1663000</v>
      </c>
      <c r="P872" s="385">
        <f t="shared" si="307"/>
        <v>87500</v>
      </c>
      <c r="Q872" s="385">
        <f t="shared" si="294"/>
        <v>56930157.576483406</v>
      </c>
    </row>
    <row r="873" spans="1:17" s="198" customFormat="1" ht="15.75" customHeight="1" x14ac:dyDescent="0.25">
      <c r="A873" s="579"/>
      <c r="B873" s="654" t="s">
        <v>454</v>
      </c>
      <c r="C873" s="655"/>
      <c r="D873" s="655"/>
      <c r="E873" s="655"/>
      <c r="F873" s="655"/>
      <c r="G873" s="655"/>
      <c r="H873" s="655"/>
      <c r="I873" s="656"/>
      <c r="J873" s="579" t="s">
        <v>2</v>
      </c>
      <c r="K873" s="343" t="s">
        <v>2</v>
      </c>
      <c r="L873" s="419"/>
      <c r="M873" s="419"/>
      <c r="N873" s="419"/>
      <c r="O873" s="419">
        <v>500</v>
      </c>
      <c r="P873" s="419"/>
      <c r="Q873" s="385">
        <f t="shared" si="294"/>
        <v>500</v>
      </c>
    </row>
    <row r="874" spans="1:17" s="198" customFormat="1" ht="15.75" customHeight="1" x14ac:dyDescent="0.25">
      <c r="A874" s="563">
        <v>1</v>
      </c>
      <c r="B874" s="571">
        <v>71951000</v>
      </c>
      <c r="C874" s="364" t="s">
        <v>16</v>
      </c>
      <c r="D874" s="364" t="s">
        <v>16</v>
      </c>
      <c r="E874" s="366" t="s">
        <v>226</v>
      </c>
      <c r="F874" s="367">
        <v>12</v>
      </c>
      <c r="G874" s="571" t="s">
        <v>106</v>
      </c>
      <c r="H874" s="576">
        <v>4468</v>
      </c>
      <c r="I874" s="365">
        <v>183</v>
      </c>
      <c r="J874" s="570" t="s">
        <v>107</v>
      </c>
      <c r="K874" s="363" t="s">
        <v>2</v>
      </c>
      <c r="L874" s="362">
        <f>L875+L876+L877+L878+L879+L880+L881</f>
        <v>16756995.182267202</v>
      </c>
      <c r="M874" s="362">
        <f t="shared" ref="M874:P874" si="308">M875+M876+M877+M878+M879+M880+M881</f>
        <v>16756995.182267202</v>
      </c>
      <c r="N874" s="362">
        <f t="shared" si="308"/>
        <v>0</v>
      </c>
      <c r="O874" s="362">
        <f t="shared" si="308"/>
        <v>0</v>
      </c>
      <c r="P874" s="362">
        <f t="shared" si="308"/>
        <v>0</v>
      </c>
      <c r="Q874" s="385">
        <f t="shared" si="294"/>
        <v>16756995.182267202</v>
      </c>
    </row>
    <row r="875" spans="1:17" s="198" customFormat="1" ht="15.75" customHeight="1" x14ac:dyDescent="0.25">
      <c r="A875" s="564"/>
      <c r="B875" s="571">
        <v>71951000</v>
      </c>
      <c r="C875" s="364" t="s">
        <v>16</v>
      </c>
      <c r="D875" s="364"/>
      <c r="E875" s="366"/>
      <c r="F875" s="367"/>
      <c r="G875" s="571"/>
      <c r="H875" s="385"/>
      <c r="I875" s="365"/>
      <c r="J875" s="570" t="s">
        <v>205</v>
      </c>
      <c r="K875" s="363">
        <v>10</v>
      </c>
      <c r="L875" s="362">
        <v>3294398.33</v>
      </c>
      <c r="M875" s="362">
        <v>3294398.33</v>
      </c>
      <c r="N875" s="362">
        <v>0</v>
      </c>
      <c r="O875" s="362">
        <v>0</v>
      </c>
      <c r="P875" s="362">
        <v>0</v>
      </c>
      <c r="Q875" s="385">
        <f t="shared" si="294"/>
        <v>3294398.33</v>
      </c>
    </row>
    <row r="876" spans="1:17" s="198" customFormat="1" ht="31.5" customHeight="1" x14ac:dyDescent="0.25">
      <c r="A876" s="564"/>
      <c r="B876" s="571">
        <v>71951000</v>
      </c>
      <c r="C876" s="364" t="s">
        <v>16</v>
      </c>
      <c r="D876" s="364"/>
      <c r="E876" s="366"/>
      <c r="F876" s="367"/>
      <c r="G876" s="571"/>
      <c r="H876" s="385"/>
      <c r="I876" s="365"/>
      <c r="J876" s="570" t="s">
        <v>212</v>
      </c>
      <c r="K876" s="363" t="s">
        <v>213</v>
      </c>
      <c r="L876" s="362">
        <v>1236971.358</v>
      </c>
      <c r="M876" s="362">
        <v>1236971.358</v>
      </c>
      <c r="N876" s="362">
        <v>0</v>
      </c>
      <c r="O876" s="362">
        <v>0</v>
      </c>
      <c r="P876" s="362">
        <v>0</v>
      </c>
      <c r="Q876" s="385">
        <f t="shared" si="294"/>
        <v>1236971.358</v>
      </c>
    </row>
    <row r="877" spans="1:17" s="198" customFormat="1" ht="31.5" customHeight="1" x14ac:dyDescent="0.25">
      <c r="A877" s="564"/>
      <c r="B877" s="571">
        <v>71951000</v>
      </c>
      <c r="C877" s="364" t="s">
        <v>16</v>
      </c>
      <c r="D877" s="364"/>
      <c r="E877" s="366"/>
      <c r="F877" s="367"/>
      <c r="G877" s="571"/>
      <c r="H877" s="385"/>
      <c r="I877" s="365"/>
      <c r="J877" s="570" t="s">
        <v>214</v>
      </c>
      <c r="K877" s="363" t="s">
        <v>215</v>
      </c>
      <c r="L877" s="362">
        <v>1111925.213</v>
      </c>
      <c r="M877" s="362">
        <v>1111925.213</v>
      </c>
      <c r="N877" s="362">
        <v>0</v>
      </c>
      <c r="O877" s="362">
        <v>0</v>
      </c>
      <c r="P877" s="362">
        <v>0</v>
      </c>
      <c r="Q877" s="385">
        <f t="shared" si="294"/>
        <v>1111925.213</v>
      </c>
    </row>
    <row r="878" spans="1:17" s="198" customFormat="1" ht="31.5" customHeight="1" x14ac:dyDescent="0.25">
      <c r="A878" s="564"/>
      <c r="B878" s="571">
        <v>71951000</v>
      </c>
      <c r="C878" s="364" t="s">
        <v>16</v>
      </c>
      <c r="D878" s="364"/>
      <c r="E878" s="366"/>
      <c r="F878" s="367"/>
      <c r="G878" s="571"/>
      <c r="H878" s="385"/>
      <c r="I878" s="365"/>
      <c r="J878" s="570" t="s">
        <v>219</v>
      </c>
      <c r="K878" s="363" t="s">
        <v>220</v>
      </c>
      <c r="L878" s="362">
        <v>5135432.75</v>
      </c>
      <c r="M878" s="362">
        <v>5135432.75</v>
      </c>
      <c r="N878" s="362">
        <v>0</v>
      </c>
      <c r="O878" s="362">
        <v>0</v>
      </c>
      <c r="P878" s="362">
        <v>0</v>
      </c>
      <c r="Q878" s="385">
        <f t="shared" si="294"/>
        <v>5135432.75</v>
      </c>
    </row>
    <row r="879" spans="1:17" s="198" customFormat="1" ht="31.5" customHeight="1" x14ac:dyDescent="0.25">
      <c r="A879" s="564"/>
      <c r="B879" s="571">
        <v>71951000</v>
      </c>
      <c r="C879" s="364" t="s">
        <v>16</v>
      </c>
      <c r="D879" s="364"/>
      <c r="E879" s="366"/>
      <c r="F879" s="367"/>
      <c r="G879" s="571"/>
      <c r="H879" s="385"/>
      <c r="I879" s="365"/>
      <c r="J879" s="570" t="s">
        <v>210</v>
      </c>
      <c r="K879" s="363" t="s">
        <v>211</v>
      </c>
      <c r="L879" s="362">
        <v>993098.52599999995</v>
      </c>
      <c r="M879" s="362">
        <v>993098.52599999995</v>
      </c>
      <c r="N879" s="362">
        <v>0</v>
      </c>
      <c r="O879" s="362">
        <v>0</v>
      </c>
      <c r="P879" s="362">
        <v>0</v>
      </c>
      <c r="Q879" s="385">
        <f t="shared" si="294"/>
        <v>993098.52599999995</v>
      </c>
    </row>
    <row r="880" spans="1:17" s="198" customFormat="1" ht="15.75" x14ac:dyDescent="0.25">
      <c r="A880" s="564"/>
      <c r="B880" s="571">
        <v>71951000</v>
      </c>
      <c r="C880" s="364" t="s">
        <v>16</v>
      </c>
      <c r="D880" s="364"/>
      <c r="E880" s="364"/>
      <c r="F880" s="365"/>
      <c r="G880" s="571"/>
      <c r="H880" s="385"/>
      <c r="I880" s="365"/>
      <c r="J880" s="572" t="s">
        <v>217</v>
      </c>
      <c r="K880" s="363">
        <v>11</v>
      </c>
      <c r="L880" s="362">
        <v>4785781.96</v>
      </c>
      <c r="M880" s="362">
        <v>4785781.96</v>
      </c>
      <c r="N880" s="362">
        <v>0</v>
      </c>
      <c r="O880" s="362">
        <v>0</v>
      </c>
      <c r="P880" s="362">
        <v>0</v>
      </c>
      <c r="Q880" s="385">
        <f t="shared" si="294"/>
        <v>4785781.96</v>
      </c>
    </row>
    <row r="881" spans="1:17" s="198" customFormat="1" ht="15.75" customHeight="1" x14ac:dyDescent="0.25">
      <c r="A881" s="565"/>
      <c r="B881" s="571">
        <v>71951000</v>
      </c>
      <c r="C881" s="364" t="s">
        <v>16</v>
      </c>
      <c r="D881" s="364"/>
      <c r="E881" s="364"/>
      <c r="F881" s="367"/>
      <c r="G881" s="386"/>
      <c r="H881" s="385"/>
      <c r="I881" s="365"/>
      <c r="J881" s="570" t="s">
        <v>207</v>
      </c>
      <c r="K881" s="363" t="s">
        <v>304</v>
      </c>
      <c r="L881" s="362">
        <f>(L875+L876+L880)/100*2.14</f>
        <v>199387.04526720001</v>
      </c>
      <c r="M881" s="362">
        <f>L881</f>
        <v>199387.04526720001</v>
      </c>
      <c r="N881" s="362">
        <v>0</v>
      </c>
      <c r="O881" s="362">
        <v>0</v>
      </c>
      <c r="P881" s="362">
        <v>0</v>
      </c>
      <c r="Q881" s="385">
        <f t="shared" si="294"/>
        <v>199387.04526720001</v>
      </c>
    </row>
    <row r="882" spans="1:17" s="198" customFormat="1" ht="33" customHeight="1" x14ac:dyDescent="0.25">
      <c r="A882" s="666">
        <v>2</v>
      </c>
      <c r="B882" s="571">
        <v>71951000</v>
      </c>
      <c r="C882" s="364" t="s">
        <v>16</v>
      </c>
      <c r="D882" s="364" t="s">
        <v>16</v>
      </c>
      <c r="E882" s="366" t="s">
        <v>153</v>
      </c>
      <c r="F882" s="367">
        <v>17</v>
      </c>
      <c r="G882" s="571" t="s">
        <v>106</v>
      </c>
      <c r="H882" s="589">
        <v>3396.9</v>
      </c>
      <c r="I882" s="365">
        <v>152</v>
      </c>
      <c r="J882" s="570" t="s">
        <v>107</v>
      </c>
      <c r="K882" s="363" t="s">
        <v>2</v>
      </c>
      <c r="L882" s="362">
        <f>L883+L884+L885+L886+L887+L888</f>
        <v>8627190.2411000002</v>
      </c>
      <c r="M882" s="362">
        <f t="shared" ref="M882:P882" si="309">M883+M884+M885+M886+M887+M888</f>
        <v>8627190.2411000002</v>
      </c>
      <c r="N882" s="362">
        <f t="shared" si="309"/>
        <v>0</v>
      </c>
      <c r="O882" s="362">
        <f t="shared" si="309"/>
        <v>0</v>
      </c>
      <c r="P882" s="362">
        <f t="shared" si="309"/>
        <v>0</v>
      </c>
      <c r="Q882" s="385">
        <f t="shared" si="294"/>
        <v>8627190.2411000002</v>
      </c>
    </row>
    <row r="883" spans="1:17" s="198" customFormat="1" ht="15.75" customHeight="1" x14ac:dyDescent="0.25">
      <c r="A883" s="667"/>
      <c r="B883" s="571">
        <v>71951000</v>
      </c>
      <c r="C883" s="364" t="s">
        <v>16</v>
      </c>
      <c r="D883" s="364"/>
      <c r="E883" s="364"/>
      <c r="F883" s="367"/>
      <c r="G883" s="571"/>
      <c r="H883" s="385"/>
      <c r="I883" s="365"/>
      <c r="J883" s="570" t="s">
        <v>205</v>
      </c>
      <c r="K883" s="363">
        <v>10</v>
      </c>
      <c r="L883" s="362">
        <v>1218253.2</v>
      </c>
      <c r="M883" s="362">
        <v>1218253.2</v>
      </c>
      <c r="N883" s="362">
        <v>0</v>
      </c>
      <c r="O883" s="362">
        <v>0</v>
      </c>
      <c r="P883" s="362">
        <v>0</v>
      </c>
      <c r="Q883" s="385">
        <f t="shared" si="294"/>
        <v>1218253.2</v>
      </c>
    </row>
    <row r="884" spans="1:17" ht="30.75" customHeight="1" x14ac:dyDescent="0.25">
      <c r="A884" s="667"/>
      <c r="B884" s="571">
        <v>71951000</v>
      </c>
      <c r="C884" s="364" t="s">
        <v>16</v>
      </c>
      <c r="D884" s="364"/>
      <c r="E884" s="364"/>
      <c r="F884" s="367"/>
      <c r="G884" s="571"/>
      <c r="H884" s="385"/>
      <c r="I884" s="365"/>
      <c r="J884" s="570" t="s">
        <v>212</v>
      </c>
      <c r="K884" s="363" t="s">
        <v>213</v>
      </c>
      <c r="L884" s="362">
        <v>778067.10000000009</v>
      </c>
      <c r="M884" s="362">
        <v>778067.10000000009</v>
      </c>
      <c r="N884" s="362">
        <v>0</v>
      </c>
      <c r="O884" s="362">
        <v>0</v>
      </c>
      <c r="P884" s="362">
        <v>0</v>
      </c>
      <c r="Q884" s="385">
        <f t="shared" si="294"/>
        <v>778067.10000000009</v>
      </c>
    </row>
    <row r="885" spans="1:17" s="198" customFormat="1" ht="30.75" customHeight="1" x14ac:dyDescent="0.25">
      <c r="A885" s="667"/>
      <c r="B885" s="571">
        <v>71951000</v>
      </c>
      <c r="C885" s="364" t="s">
        <v>16</v>
      </c>
      <c r="D885" s="364"/>
      <c r="E885" s="364"/>
      <c r="F885" s="367"/>
      <c r="G885" s="571"/>
      <c r="H885" s="385"/>
      <c r="I885" s="365"/>
      <c r="J885" s="570" t="s">
        <v>214</v>
      </c>
      <c r="K885" s="363" t="s">
        <v>215</v>
      </c>
      <c r="L885" s="362">
        <v>2595210</v>
      </c>
      <c r="M885" s="362">
        <v>2595210</v>
      </c>
      <c r="N885" s="362">
        <v>0</v>
      </c>
      <c r="O885" s="362">
        <v>0</v>
      </c>
      <c r="P885" s="362">
        <v>0</v>
      </c>
      <c r="Q885" s="385">
        <f t="shared" si="294"/>
        <v>2595210</v>
      </c>
    </row>
    <row r="886" spans="1:17" ht="30.75" customHeight="1" x14ac:dyDescent="0.25">
      <c r="A886" s="667"/>
      <c r="B886" s="571">
        <v>71951000</v>
      </c>
      <c r="C886" s="364" t="s">
        <v>16</v>
      </c>
      <c r="D886" s="364"/>
      <c r="E886" s="364"/>
      <c r="F886" s="367"/>
      <c r="G886" s="571"/>
      <c r="H886" s="385"/>
      <c r="I886" s="365"/>
      <c r="J886" s="570" t="s">
        <v>219</v>
      </c>
      <c r="K886" s="363" t="s">
        <v>220</v>
      </c>
      <c r="L886" s="362">
        <v>3230237.5</v>
      </c>
      <c r="M886" s="362">
        <v>3230237.5</v>
      </c>
      <c r="N886" s="362">
        <v>0</v>
      </c>
      <c r="O886" s="362">
        <v>0</v>
      </c>
      <c r="P886" s="362">
        <v>0</v>
      </c>
      <c r="Q886" s="385">
        <f t="shared" si="294"/>
        <v>3230237.5</v>
      </c>
    </row>
    <row r="887" spans="1:17" ht="33.75" customHeight="1" x14ac:dyDescent="0.25">
      <c r="A887" s="667"/>
      <c r="B887" s="571">
        <v>71951000</v>
      </c>
      <c r="C887" s="364" t="s">
        <v>16</v>
      </c>
      <c r="D887" s="364"/>
      <c r="E887" s="364"/>
      <c r="F887" s="367"/>
      <c r="G887" s="571"/>
      <c r="H887" s="385"/>
      <c r="I887" s="365"/>
      <c r="J887" s="570" t="s">
        <v>210</v>
      </c>
      <c r="K887" s="363" t="s">
        <v>211</v>
      </c>
      <c r="L887" s="362">
        <v>624668.70000000007</v>
      </c>
      <c r="M887" s="362">
        <v>624668.70000000007</v>
      </c>
      <c r="N887" s="362">
        <v>0</v>
      </c>
      <c r="O887" s="362">
        <v>0</v>
      </c>
      <c r="P887" s="362">
        <v>0</v>
      </c>
      <c r="Q887" s="385">
        <f t="shared" si="294"/>
        <v>624668.70000000007</v>
      </c>
    </row>
    <row r="888" spans="1:17" ht="33.75" customHeight="1" x14ac:dyDescent="0.25">
      <c r="A888" s="667"/>
      <c r="B888" s="571">
        <v>71951000</v>
      </c>
      <c r="C888" s="364" t="s">
        <v>16</v>
      </c>
      <c r="D888" s="364"/>
      <c r="E888" s="364"/>
      <c r="F888" s="367"/>
      <c r="G888" s="571"/>
      <c r="H888" s="385"/>
      <c r="I888" s="365"/>
      <c r="J888" s="570" t="s">
        <v>207</v>
      </c>
      <c r="K888" s="363">
        <v>21</v>
      </c>
      <c r="L888" s="362">
        <f>(L883+L884+L885+L886+L887)/100*2.14</f>
        <v>180753.74110000001</v>
      </c>
      <c r="M888" s="362">
        <v>180753.74110000001</v>
      </c>
      <c r="N888" s="362">
        <v>0</v>
      </c>
      <c r="O888" s="362">
        <v>0</v>
      </c>
      <c r="P888" s="362">
        <v>0</v>
      </c>
      <c r="Q888" s="385">
        <f t="shared" si="294"/>
        <v>180753.74110000001</v>
      </c>
    </row>
    <row r="889" spans="1:17" ht="33.75" customHeight="1" x14ac:dyDescent="0.25">
      <c r="A889" s="666">
        <v>3</v>
      </c>
      <c r="B889" s="571">
        <v>71951000</v>
      </c>
      <c r="C889" s="364" t="s">
        <v>16</v>
      </c>
      <c r="D889" s="364" t="s">
        <v>16</v>
      </c>
      <c r="E889" s="366" t="s">
        <v>306</v>
      </c>
      <c r="F889" s="367">
        <v>49</v>
      </c>
      <c r="G889" s="571" t="s">
        <v>106</v>
      </c>
      <c r="H889" s="576">
        <v>3456.2</v>
      </c>
      <c r="I889" s="365">
        <v>53</v>
      </c>
      <c r="J889" s="570" t="s">
        <v>107</v>
      </c>
      <c r="K889" s="363" t="s">
        <v>2</v>
      </c>
      <c r="L889" s="362">
        <f>L890+L891+L892+L893</f>
        <v>11375945.1997272</v>
      </c>
      <c r="M889" s="362">
        <f t="shared" ref="M889:P889" si="310">M890+M891+M892+M893</f>
        <v>11375945.1997272</v>
      </c>
      <c r="N889" s="362">
        <f t="shared" si="310"/>
        <v>0</v>
      </c>
      <c r="O889" s="362">
        <f t="shared" si="310"/>
        <v>0</v>
      </c>
      <c r="P889" s="362">
        <f t="shared" si="310"/>
        <v>0</v>
      </c>
      <c r="Q889" s="385">
        <f t="shared" si="294"/>
        <v>11375945.1997272</v>
      </c>
    </row>
    <row r="890" spans="1:17" s="198" customFormat="1" ht="15.75" customHeight="1" x14ac:dyDescent="0.25">
      <c r="A890" s="667"/>
      <c r="B890" s="571">
        <v>71951000</v>
      </c>
      <c r="C890" s="364" t="s">
        <v>16</v>
      </c>
      <c r="D890" s="364"/>
      <c r="E890" s="364"/>
      <c r="F890" s="367"/>
      <c r="G890" s="571"/>
      <c r="H890" s="385"/>
      <c r="I890" s="365"/>
      <c r="J890" s="570" t="s">
        <v>205</v>
      </c>
      <c r="K890" s="363">
        <v>10</v>
      </c>
      <c r="L890" s="362">
        <v>1443547.11</v>
      </c>
      <c r="M890" s="362">
        <f>L890</f>
        <v>1443547.11</v>
      </c>
      <c r="N890" s="362">
        <v>0</v>
      </c>
      <c r="O890" s="362">
        <v>0</v>
      </c>
      <c r="P890" s="362">
        <v>0</v>
      </c>
      <c r="Q890" s="385">
        <f t="shared" si="294"/>
        <v>1443547.11</v>
      </c>
    </row>
    <row r="891" spans="1:17" s="198" customFormat="1" ht="31.5" customHeight="1" x14ac:dyDescent="0.25">
      <c r="A891" s="667"/>
      <c r="B891" s="571">
        <v>71951000</v>
      </c>
      <c r="C891" s="364" t="s">
        <v>16</v>
      </c>
      <c r="D891" s="364"/>
      <c r="E891" s="364"/>
      <c r="F891" s="367"/>
      <c r="G891" s="571"/>
      <c r="H891" s="385"/>
      <c r="I891" s="365"/>
      <c r="J891" s="570" t="s">
        <v>210</v>
      </c>
      <c r="K891" s="363" t="s">
        <v>211</v>
      </c>
      <c r="L891" s="362">
        <v>783658.78799999994</v>
      </c>
      <c r="M891" s="362">
        <f t="shared" ref="M891:M911" si="311">L891</f>
        <v>783658.78799999994</v>
      </c>
      <c r="N891" s="362">
        <v>0</v>
      </c>
      <c r="O891" s="362">
        <v>0</v>
      </c>
      <c r="P891" s="362">
        <v>0</v>
      </c>
      <c r="Q891" s="385">
        <f t="shared" si="294"/>
        <v>783658.78799999994</v>
      </c>
    </row>
    <row r="892" spans="1:17" s="198" customFormat="1" ht="15.75" customHeight="1" x14ac:dyDescent="0.25">
      <c r="A892" s="667"/>
      <c r="B892" s="571">
        <v>71951000</v>
      </c>
      <c r="C892" s="364" t="s">
        <v>16</v>
      </c>
      <c r="D892" s="364"/>
      <c r="E892" s="364"/>
      <c r="F892" s="367"/>
      <c r="G892" s="571"/>
      <c r="H892" s="385"/>
      <c r="I892" s="365"/>
      <c r="J892" s="570" t="s">
        <v>208</v>
      </c>
      <c r="K892" s="363" t="s">
        <v>209</v>
      </c>
      <c r="L892" s="362">
        <v>8910394.6500000004</v>
      </c>
      <c r="M892" s="362">
        <f t="shared" si="311"/>
        <v>8910394.6500000004</v>
      </c>
      <c r="N892" s="362">
        <v>0</v>
      </c>
      <c r="O892" s="362">
        <v>0</v>
      </c>
      <c r="P892" s="362">
        <v>0</v>
      </c>
      <c r="Q892" s="385">
        <f t="shared" si="294"/>
        <v>8910394.6500000004</v>
      </c>
    </row>
    <row r="893" spans="1:17" s="198" customFormat="1" ht="15.75" customHeight="1" x14ac:dyDescent="0.25">
      <c r="A893" s="668"/>
      <c r="B893" s="571">
        <v>71951000</v>
      </c>
      <c r="C893" s="364" t="s">
        <v>16</v>
      </c>
      <c r="D893" s="364"/>
      <c r="E893" s="364"/>
      <c r="F893" s="365"/>
      <c r="G893" s="571"/>
      <c r="H893" s="385"/>
      <c r="I893" s="365"/>
      <c r="J893" s="570" t="s">
        <v>207</v>
      </c>
      <c r="K893" s="363">
        <v>21</v>
      </c>
      <c r="L893" s="362">
        <f>(L890+L891+L892)/100*2.14</f>
        <v>238344.65172720002</v>
      </c>
      <c r="M893" s="362">
        <f t="shared" si="311"/>
        <v>238344.65172720002</v>
      </c>
      <c r="N893" s="362">
        <v>0</v>
      </c>
      <c r="O893" s="362">
        <v>0</v>
      </c>
      <c r="P893" s="362">
        <v>0</v>
      </c>
      <c r="Q893" s="385">
        <f t="shared" si="294"/>
        <v>238344.65172720002</v>
      </c>
    </row>
    <row r="894" spans="1:17" s="198" customFormat="1" ht="15.75" customHeight="1" x14ac:dyDescent="0.25">
      <c r="A894" s="666">
        <v>4</v>
      </c>
      <c r="B894" s="571">
        <v>71951000</v>
      </c>
      <c r="C894" s="364" t="s">
        <v>16</v>
      </c>
      <c r="D894" s="364" t="s">
        <v>16</v>
      </c>
      <c r="E894" s="366" t="s">
        <v>152</v>
      </c>
      <c r="F894" s="367">
        <v>56</v>
      </c>
      <c r="G894" s="384" t="s">
        <v>106</v>
      </c>
      <c r="H894" s="576">
        <v>2771.4</v>
      </c>
      <c r="I894" s="365">
        <v>93</v>
      </c>
      <c r="J894" s="570" t="s">
        <v>107</v>
      </c>
      <c r="K894" s="363" t="s">
        <v>2</v>
      </c>
      <c r="L894" s="362">
        <f>L895+L896+L897+L898+L899+L900+L901</f>
        <v>5396469.4978120001</v>
      </c>
      <c r="M894" s="362">
        <f t="shared" ref="M894:P894" si="312">M895+M896+M897+M898+M899+M900+M901</f>
        <v>5146469.4978120001</v>
      </c>
      <c r="N894" s="362">
        <f t="shared" si="312"/>
        <v>0</v>
      </c>
      <c r="O894" s="362">
        <f t="shared" si="312"/>
        <v>237500</v>
      </c>
      <c r="P894" s="362">
        <f t="shared" si="312"/>
        <v>12500</v>
      </c>
      <c r="Q894" s="385">
        <f t="shared" si="294"/>
        <v>5396469.4978120001</v>
      </c>
    </row>
    <row r="895" spans="1:17" s="198" customFormat="1" ht="31.5" customHeight="1" x14ac:dyDescent="0.25">
      <c r="A895" s="667"/>
      <c r="B895" s="571">
        <v>71951000</v>
      </c>
      <c r="C895" s="364" t="s">
        <v>16</v>
      </c>
      <c r="D895" s="364"/>
      <c r="E895" s="364"/>
      <c r="F895" s="367"/>
      <c r="G895" s="571"/>
      <c r="H895" s="385"/>
      <c r="I895" s="365"/>
      <c r="J895" s="570" t="s">
        <v>212</v>
      </c>
      <c r="K895" s="363" t="s">
        <v>213</v>
      </c>
      <c r="L895" s="362">
        <v>540269.46000000008</v>
      </c>
      <c r="M895" s="362">
        <f t="shared" si="311"/>
        <v>540269.46000000008</v>
      </c>
      <c r="N895" s="362">
        <v>0</v>
      </c>
      <c r="O895" s="362">
        <v>0</v>
      </c>
      <c r="P895" s="362">
        <v>0</v>
      </c>
      <c r="Q895" s="385">
        <f t="shared" si="294"/>
        <v>540269.46000000008</v>
      </c>
    </row>
    <row r="896" spans="1:17" s="198" customFormat="1" ht="31.5" customHeight="1" x14ac:dyDescent="0.25">
      <c r="A896" s="667"/>
      <c r="B896" s="571">
        <v>71951000</v>
      </c>
      <c r="C896" s="364" t="s">
        <v>16</v>
      </c>
      <c r="D896" s="364"/>
      <c r="E896" s="364"/>
      <c r="F896" s="367"/>
      <c r="G896" s="571"/>
      <c r="H896" s="385"/>
      <c r="I896" s="365"/>
      <c r="J896" s="570" t="s">
        <v>214</v>
      </c>
      <c r="K896" s="363" t="s">
        <v>215</v>
      </c>
      <c r="L896" s="362">
        <v>1802046</v>
      </c>
      <c r="M896" s="362">
        <f t="shared" si="311"/>
        <v>1802046</v>
      </c>
      <c r="N896" s="362">
        <v>0</v>
      </c>
      <c r="O896" s="362">
        <v>0</v>
      </c>
      <c r="P896" s="362">
        <v>0</v>
      </c>
      <c r="Q896" s="385">
        <f t="shared" si="294"/>
        <v>1802046</v>
      </c>
    </row>
    <row r="897" spans="1:17" s="198" customFormat="1" ht="31.5" customHeight="1" x14ac:dyDescent="0.25">
      <c r="A897" s="667"/>
      <c r="B897" s="571">
        <v>71951000</v>
      </c>
      <c r="C897" s="364" t="s">
        <v>16</v>
      </c>
      <c r="D897" s="364"/>
      <c r="E897" s="364"/>
      <c r="F897" s="367"/>
      <c r="G897" s="571"/>
      <c r="H897" s="385"/>
      <c r="I897" s="365"/>
      <c r="J897" s="570" t="s">
        <v>219</v>
      </c>
      <c r="K897" s="363" t="s">
        <v>220</v>
      </c>
      <c r="L897" s="362">
        <v>2242992.5</v>
      </c>
      <c r="M897" s="362">
        <f t="shared" si="311"/>
        <v>2242992.5</v>
      </c>
      <c r="N897" s="362">
        <v>0</v>
      </c>
      <c r="O897" s="362">
        <v>0</v>
      </c>
      <c r="P897" s="362">
        <v>0</v>
      </c>
      <c r="Q897" s="385">
        <f t="shared" si="294"/>
        <v>2242992.5</v>
      </c>
    </row>
    <row r="898" spans="1:17" s="198" customFormat="1" ht="31.5" customHeight="1" x14ac:dyDescent="0.25">
      <c r="A898" s="667"/>
      <c r="B898" s="571">
        <v>71951000</v>
      </c>
      <c r="C898" s="364" t="s">
        <v>16</v>
      </c>
      <c r="D898" s="364"/>
      <c r="E898" s="364"/>
      <c r="F898" s="367"/>
      <c r="G898" s="571"/>
      <c r="H898" s="385"/>
      <c r="I898" s="365"/>
      <c r="J898" s="570" t="s">
        <v>210</v>
      </c>
      <c r="K898" s="363" t="s">
        <v>211</v>
      </c>
      <c r="L898" s="362">
        <v>433753.62</v>
      </c>
      <c r="M898" s="362">
        <f t="shared" si="311"/>
        <v>433753.62</v>
      </c>
      <c r="N898" s="362">
        <v>0</v>
      </c>
      <c r="O898" s="362">
        <v>0</v>
      </c>
      <c r="P898" s="362">
        <v>0</v>
      </c>
      <c r="Q898" s="385">
        <f t="shared" si="294"/>
        <v>433753.62</v>
      </c>
    </row>
    <row r="899" spans="1:17" s="198" customFormat="1" ht="15.75" customHeight="1" x14ac:dyDescent="0.25">
      <c r="A899" s="667"/>
      <c r="B899" s="571">
        <v>71951000</v>
      </c>
      <c r="C899" s="364" t="s">
        <v>16</v>
      </c>
      <c r="D899" s="364"/>
      <c r="E899" s="364"/>
      <c r="F899" s="367"/>
      <c r="G899" s="571"/>
      <c r="H899" s="385"/>
      <c r="I899" s="365"/>
      <c r="J899" s="570" t="s">
        <v>207</v>
      </c>
      <c r="K899" s="363">
        <v>21</v>
      </c>
      <c r="L899" s="362">
        <f>(L895+L896+L897+L898)/100*2.14</f>
        <v>107407.917812</v>
      </c>
      <c r="M899" s="362">
        <f t="shared" si="311"/>
        <v>107407.917812</v>
      </c>
      <c r="N899" s="362">
        <v>0</v>
      </c>
      <c r="O899" s="362">
        <v>0</v>
      </c>
      <c r="P899" s="362">
        <v>0</v>
      </c>
      <c r="Q899" s="385">
        <f t="shared" si="294"/>
        <v>107407.917812</v>
      </c>
    </row>
    <row r="900" spans="1:17" s="198" customFormat="1" ht="51.75" customHeight="1" x14ac:dyDescent="0.25">
      <c r="A900" s="667"/>
      <c r="B900" s="444">
        <v>71951000</v>
      </c>
      <c r="C900" s="364" t="s">
        <v>16</v>
      </c>
      <c r="D900" s="364"/>
      <c r="E900" s="457"/>
      <c r="F900" s="456"/>
      <c r="G900" s="571"/>
      <c r="H900" s="385"/>
      <c r="I900" s="365"/>
      <c r="J900" s="570" t="s">
        <v>117</v>
      </c>
      <c r="K900" s="393" t="s">
        <v>109</v>
      </c>
      <c r="L900" s="362">
        <v>250000</v>
      </c>
      <c r="M900" s="362">
        <v>0</v>
      </c>
      <c r="N900" s="362">
        <v>0</v>
      </c>
      <c r="O900" s="419">
        <f>L900*0.95</f>
        <v>237500</v>
      </c>
      <c r="P900" s="419">
        <f>L900*0.05</f>
        <v>12500</v>
      </c>
      <c r="Q900" s="385">
        <f t="shared" si="294"/>
        <v>250000</v>
      </c>
    </row>
    <row r="901" spans="1:17" s="198" customFormat="1" ht="50.25" customHeight="1" x14ac:dyDescent="0.25">
      <c r="A901" s="668"/>
      <c r="B901" s="444">
        <v>71951000</v>
      </c>
      <c r="C901" s="364" t="s">
        <v>16</v>
      </c>
      <c r="D901" s="364"/>
      <c r="E901" s="457"/>
      <c r="F901" s="456"/>
      <c r="G901" s="571"/>
      <c r="H901" s="385"/>
      <c r="I901" s="365"/>
      <c r="J901" s="570" t="s">
        <v>305</v>
      </c>
      <c r="K901" s="394">
        <v>50</v>
      </c>
      <c r="L901" s="362">
        <v>20000</v>
      </c>
      <c r="M901" s="419">
        <f t="shared" ref="M901" si="313">L901</f>
        <v>20000</v>
      </c>
      <c r="N901" s="419">
        <v>0</v>
      </c>
      <c r="O901" s="419">
        <v>0</v>
      </c>
      <c r="P901" s="419">
        <v>0</v>
      </c>
      <c r="Q901" s="385">
        <f t="shared" si="294"/>
        <v>20000</v>
      </c>
    </row>
    <row r="902" spans="1:17" s="198" customFormat="1" ht="15.75" customHeight="1" x14ac:dyDescent="0.25">
      <c r="A902" s="666">
        <v>5</v>
      </c>
      <c r="B902" s="571">
        <v>71951000</v>
      </c>
      <c r="C902" s="364" t="s">
        <v>16</v>
      </c>
      <c r="D902" s="364" t="s">
        <v>16</v>
      </c>
      <c r="E902" s="366" t="s">
        <v>225</v>
      </c>
      <c r="F902" s="367">
        <v>17</v>
      </c>
      <c r="G902" s="571" t="s">
        <v>106</v>
      </c>
      <c r="H902" s="576">
        <v>3578.2</v>
      </c>
      <c r="I902" s="365">
        <v>104</v>
      </c>
      <c r="J902" s="570" t="s">
        <v>107</v>
      </c>
      <c r="K902" s="363" t="s">
        <v>2</v>
      </c>
      <c r="L902" s="362">
        <f>L903+L904+L905+L906+L907+L908+L909</f>
        <v>4368763.7725579999</v>
      </c>
      <c r="M902" s="362">
        <f t="shared" ref="M902:P902" si="314">M903+M904+M905+M906+M907+M908+M909</f>
        <v>4118763.7725580004</v>
      </c>
      <c r="N902" s="362">
        <f t="shared" si="314"/>
        <v>0</v>
      </c>
      <c r="O902" s="362">
        <f t="shared" si="314"/>
        <v>237500</v>
      </c>
      <c r="P902" s="362">
        <f t="shared" si="314"/>
        <v>12500</v>
      </c>
      <c r="Q902" s="385">
        <f t="shared" si="294"/>
        <v>4368763.7725579999</v>
      </c>
    </row>
    <row r="903" spans="1:17" s="198" customFormat="1" ht="31.5" customHeight="1" x14ac:dyDescent="0.25">
      <c r="A903" s="667"/>
      <c r="B903" s="571">
        <v>71951000</v>
      </c>
      <c r="C903" s="364" t="s">
        <v>16</v>
      </c>
      <c r="D903" s="364"/>
      <c r="E903" s="364"/>
      <c r="F903" s="367"/>
      <c r="G903" s="571"/>
      <c r="H903" s="385"/>
      <c r="I903" s="365"/>
      <c r="J903" s="570" t="s">
        <v>212</v>
      </c>
      <c r="K903" s="363" t="s">
        <v>213</v>
      </c>
      <c r="L903" s="362">
        <v>431961.39</v>
      </c>
      <c r="M903" s="362">
        <f t="shared" si="311"/>
        <v>431961.39</v>
      </c>
      <c r="N903" s="362">
        <v>0</v>
      </c>
      <c r="O903" s="362">
        <v>0</v>
      </c>
      <c r="P903" s="362">
        <v>0</v>
      </c>
      <c r="Q903" s="385">
        <f t="shared" si="294"/>
        <v>431961.39</v>
      </c>
    </row>
    <row r="904" spans="1:17" s="198" customFormat="1" ht="31.5" customHeight="1" x14ac:dyDescent="0.25">
      <c r="A904" s="667"/>
      <c r="B904" s="571">
        <v>71951000</v>
      </c>
      <c r="C904" s="364" t="s">
        <v>16</v>
      </c>
      <c r="D904" s="364"/>
      <c r="E904" s="364"/>
      <c r="F904" s="367"/>
      <c r="G904" s="571"/>
      <c r="H904" s="385"/>
      <c r="I904" s="365"/>
      <c r="J904" s="570" t="s">
        <v>214</v>
      </c>
      <c r="K904" s="363" t="s">
        <v>215</v>
      </c>
      <c r="L904" s="362">
        <v>1440789</v>
      </c>
      <c r="M904" s="362">
        <f t="shared" si="311"/>
        <v>1440789</v>
      </c>
      <c r="N904" s="362">
        <v>0</v>
      </c>
      <c r="O904" s="362">
        <v>0</v>
      </c>
      <c r="P904" s="362">
        <v>0</v>
      </c>
      <c r="Q904" s="385">
        <f t="shared" si="294"/>
        <v>1440789</v>
      </c>
    </row>
    <row r="905" spans="1:17" s="198" customFormat="1" ht="31.5" customHeight="1" x14ac:dyDescent="0.25">
      <c r="A905" s="667"/>
      <c r="B905" s="571">
        <v>71951000</v>
      </c>
      <c r="C905" s="364" t="s">
        <v>16</v>
      </c>
      <c r="D905" s="364"/>
      <c r="E905" s="364"/>
      <c r="F905" s="367"/>
      <c r="G905" s="571"/>
      <c r="H905" s="385"/>
      <c r="I905" s="365"/>
      <c r="J905" s="570" t="s">
        <v>219</v>
      </c>
      <c r="K905" s="363" t="s">
        <v>220</v>
      </c>
      <c r="L905" s="362">
        <v>1793338.75</v>
      </c>
      <c r="M905" s="362">
        <f t="shared" si="311"/>
        <v>1793338.75</v>
      </c>
      <c r="N905" s="362">
        <v>0</v>
      </c>
      <c r="O905" s="362">
        <v>0</v>
      </c>
      <c r="P905" s="362">
        <v>0</v>
      </c>
      <c r="Q905" s="385">
        <f t="shared" si="294"/>
        <v>1793338.75</v>
      </c>
    </row>
    <row r="906" spans="1:17" s="198" customFormat="1" ht="31.5" customHeight="1" x14ac:dyDescent="0.25">
      <c r="A906" s="667"/>
      <c r="B906" s="571">
        <v>71951000</v>
      </c>
      <c r="C906" s="364" t="s">
        <v>16</v>
      </c>
      <c r="D906" s="364"/>
      <c r="E906" s="364"/>
      <c r="F906" s="367"/>
      <c r="G906" s="571"/>
      <c r="H906" s="385"/>
      <c r="I906" s="365"/>
      <c r="J906" s="570" t="s">
        <v>210</v>
      </c>
      <c r="K906" s="363" t="s">
        <v>211</v>
      </c>
      <c r="L906" s="362">
        <v>346798.83</v>
      </c>
      <c r="M906" s="362">
        <f t="shared" si="311"/>
        <v>346798.83</v>
      </c>
      <c r="N906" s="362">
        <v>0</v>
      </c>
      <c r="O906" s="362">
        <v>0</v>
      </c>
      <c r="P906" s="362">
        <v>0</v>
      </c>
      <c r="Q906" s="385">
        <f t="shared" si="294"/>
        <v>346798.83</v>
      </c>
    </row>
    <row r="907" spans="1:17" s="198" customFormat="1" ht="15.75" customHeight="1" x14ac:dyDescent="0.25">
      <c r="A907" s="667"/>
      <c r="B907" s="571">
        <v>71951000</v>
      </c>
      <c r="C907" s="364" t="s">
        <v>16</v>
      </c>
      <c r="D907" s="364"/>
      <c r="E907" s="364"/>
      <c r="F907" s="367"/>
      <c r="G907" s="571"/>
      <c r="H907" s="385"/>
      <c r="I907" s="365"/>
      <c r="J907" s="570" t="s">
        <v>207</v>
      </c>
      <c r="K907" s="363">
        <v>21</v>
      </c>
      <c r="L907" s="362">
        <f>(L903+L904+L905+L906)/100*2.14</f>
        <v>85875.80255800001</v>
      </c>
      <c r="M907" s="362">
        <f t="shared" si="311"/>
        <v>85875.80255800001</v>
      </c>
      <c r="N907" s="362">
        <v>0</v>
      </c>
      <c r="O907" s="362">
        <v>0</v>
      </c>
      <c r="P907" s="362">
        <v>0</v>
      </c>
      <c r="Q907" s="385">
        <f t="shared" si="294"/>
        <v>85875.80255800001</v>
      </c>
    </row>
    <row r="908" spans="1:17" s="198" customFormat="1" ht="51.75" customHeight="1" x14ac:dyDescent="0.25">
      <c r="A908" s="667"/>
      <c r="B908" s="444">
        <v>71951000</v>
      </c>
      <c r="C908" s="364" t="s">
        <v>16</v>
      </c>
      <c r="D908" s="364"/>
      <c r="E908" s="457"/>
      <c r="F908" s="456"/>
      <c r="G908" s="571"/>
      <c r="H908" s="385"/>
      <c r="I908" s="365"/>
      <c r="J908" s="570" t="s">
        <v>117</v>
      </c>
      <c r="K908" s="393" t="s">
        <v>109</v>
      </c>
      <c r="L908" s="362">
        <v>250000</v>
      </c>
      <c r="M908" s="362">
        <v>0</v>
      </c>
      <c r="N908" s="362">
        <v>0</v>
      </c>
      <c r="O908" s="419">
        <f>L908*0.95</f>
        <v>237500</v>
      </c>
      <c r="P908" s="419">
        <f>L908*0.05</f>
        <v>12500</v>
      </c>
      <c r="Q908" s="385">
        <f t="shared" si="294"/>
        <v>250000</v>
      </c>
    </row>
    <row r="909" spans="1:17" s="198" customFormat="1" ht="50.25" customHeight="1" x14ac:dyDescent="0.25">
      <c r="A909" s="668"/>
      <c r="B909" s="444">
        <v>71951000</v>
      </c>
      <c r="C909" s="364" t="s">
        <v>16</v>
      </c>
      <c r="D909" s="364"/>
      <c r="E909" s="457"/>
      <c r="F909" s="456"/>
      <c r="G909" s="571"/>
      <c r="H909" s="385"/>
      <c r="I909" s="365"/>
      <c r="J909" s="570" t="s">
        <v>305</v>
      </c>
      <c r="K909" s="394">
        <v>50</v>
      </c>
      <c r="L909" s="362">
        <v>20000</v>
      </c>
      <c r="M909" s="419">
        <f t="shared" ref="M909" si="315">L909</f>
        <v>20000</v>
      </c>
      <c r="N909" s="419">
        <v>0</v>
      </c>
      <c r="O909" s="419">
        <v>0</v>
      </c>
      <c r="P909" s="419">
        <v>0</v>
      </c>
      <c r="Q909" s="385">
        <f t="shared" si="294"/>
        <v>20000</v>
      </c>
    </row>
    <row r="910" spans="1:17" s="198" customFormat="1" ht="15.75" customHeight="1" x14ac:dyDescent="0.25">
      <c r="A910" s="666">
        <v>6</v>
      </c>
      <c r="B910" s="571">
        <v>71951000</v>
      </c>
      <c r="C910" s="364" t="s">
        <v>16</v>
      </c>
      <c r="D910" s="364" t="s">
        <v>16</v>
      </c>
      <c r="E910" s="366" t="s">
        <v>226</v>
      </c>
      <c r="F910" s="367">
        <v>23</v>
      </c>
      <c r="G910" s="571" t="s">
        <v>106</v>
      </c>
      <c r="H910" s="576">
        <v>4213.3999999999996</v>
      </c>
      <c r="I910" s="365">
        <v>127</v>
      </c>
      <c r="J910" s="570" t="s">
        <v>107</v>
      </c>
      <c r="K910" s="451" t="s">
        <v>2</v>
      </c>
      <c r="L910" s="362">
        <f>L911+L912</f>
        <v>1034872.6091903999</v>
      </c>
      <c r="M910" s="362">
        <f t="shared" ref="M910:P910" si="316">M911+M912</f>
        <v>1034872.6091903999</v>
      </c>
      <c r="N910" s="362">
        <f t="shared" si="316"/>
        <v>0</v>
      </c>
      <c r="O910" s="362">
        <f t="shared" si="316"/>
        <v>0</v>
      </c>
      <c r="P910" s="362">
        <f t="shared" si="316"/>
        <v>0</v>
      </c>
      <c r="Q910" s="385">
        <f t="shared" si="294"/>
        <v>1034872.6091903999</v>
      </c>
    </row>
    <row r="911" spans="1:17" s="198" customFormat="1" ht="31.5" customHeight="1" x14ac:dyDescent="0.25">
      <c r="A911" s="667"/>
      <c r="B911" s="571">
        <v>71951000</v>
      </c>
      <c r="C911" s="364" t="s">
        <v>16</v>
      </c>
      <c r="D911" s="364"/>
      <c r="E911" s="364"/>
      <c r="F911" s="367"/>
      <c r="G911" s="571"/>
      <c r="H911" s="385"/>
      <c r="I911" s="365"/>
      <c r="J911" s="570" t="s">
        <v>212</v>
      </c>
      <c r="K911" s="363" t="s">
        <v>213</v>
      </c>
      <c r="L911" s="362">
        <v>1013190.3359999999</v>
      </c>
      <c r="M911" s="362">
        <f t="shared" si="311"/>
        <v>1013190.3359999999</v>
      </c>
      <c r="N911" s="362">
        <v>0</v>
      </c>
      <c r="O911" s="362">
        <v>0</v>
      </c>
      <c r="P911" s="362">
        <v>0</v>
      </c>
      <c r="Q911" s="385">
        <f t="shared" si="294"/>
        <v>1013190.3359999999</v>
      </c>
    </row>
    <row r="912" spans="1:17" s="198" customFormat="1" ht="15.75" customHeight="1" x14ac:dyDescent="0.25">
      <c r="A912" s="668"/>
      <c r="B912" s="571">
        <v>71951000</v>
      </c>
      <c r="C912" s="364" t="s">
        <v>16</v>
      </c>
      <c r="D912" s="364"/>
      <c r="E912" s="364"/>
      <c r="F912" s="367"/>
      <c r="G912" s="571"/>
      <c r="H912" s="385"/>
      <c r="I912" s="365"/>
      <c r="J912" s="570" t="s">
        <v>207</v>
      </c>
      <c r="K912" s="384">
        <v>21</v>
      </c>
      <c r="L912" s="362">
        <f>L911/100*2.14</f>
        <v>21682.273190399999</v>
      </c>
      <c r="M912" s="362">
        <f>M911/100*2.14</f>
        <v>21682.273190399999</v>
      </c>
      <c r="N912" s="362">
        <v>0</v>
      </c>
      <c r="O912" s="362">
        <v>0</v>
      </c>
      <c r="P912" s="362">
        <v>0</v>
      </c>
      <c r="Q912" s="385">
        <f t="shared" si="294"/>
        <v>21682.273190399999</v>
      </c>
    </row>
    <row r="913" spans="1:17" s="198" customFormat="1" ht="15.75" customHeight="1" x14ac:dyDescent="0.25">
      <c r="A913" s="666">
        <v>7</v>
      </c>
      <c r="B913" s="571">
        <v>71951000</v>
      </c>
      <c r="C913" s="364" t="s">
        <v>16</v>
      </c>
      <c r="D913" s="364" t="s">
        <v>16</v>
      </c>
      <c r="E913" s="364" t="s">
        <v>152</v>
      </c>
      <c r="F913" s="365">
        <v>33</v>
      </c>
      <c r="G913" s="384" t="s">
        <v>106</v>
      </c>
      <c r="H913" s="576">
        <v>3077.3</v>
      </c>
      <c r="I913" s="365">
        <v>92</v>
      </c>
      <c r="J913" s="570" t="s">
        <v>107</v>
      </c>
      <c r="K913" s="386" t="s">
        <v>2</v>
      </c>
      <c r="L913" s="362">
        <f>L914+L915+L916+L917+L918+L919</f>
        <v>2826577.1186672002</v>
      </c>
      <c r="M913" s="362">
        <f t="shared" ref="M913:P913" si="317">M914+M915+M916+M917+M918+M919</f>
        <v>2576577.1186672002</v>
      </c>
      <c r="N913" s="362">
        <f t="shared" si="317"/>
        <v>0</v>
      </c>
      <c r="O913" s="362">
        <f t="shared" si="317"/>
        <v>237500</v>
      </c>
      <c r="P913" s="362">
        <f t="shared" si="317"/>
        <v>12500</v>
      </c>
      <c r="Q913" s="385">
        <f t="shared" si="294"/>
        <v>2826577.1186672002</v>
      </c>
    </row>
    <row r="914" spans="1:17" s="198" customFormat="1" ht="15.75" customHeight="1" x14ac:dyDescent="0.25">
      <c r="A914" s="667"/>
      <c r="B914" s="571">
        <v>71951000</v>
      </c>
      <c r="C914" s="364" t="s">
        <v>16</v>
      </c>
      <c r="D914" s="364"/>
      <c r="E914" s="364"/>
      <c r="F914" s="365"/>
      <c r="G914" s="384"/>
      <c r="H914" s="576"/>
      <c r="I914" s="365"/>
      <c r="J914" s="570" t="s">
        <v>205</v>
      </c>
      <c r="K914" s="451">
        <v>10</v>
      </c>
      <c r="L914" s="362">
        <v>1972229.78</v>
      </c>
      <c r="M914" s="362">
        <v>1972229.78</v>
      </c>
      <c r="N914" s="362">
        <v>0</v>
      </c>
      <c r="O914" s="362">
        <v>0</v>
      </c>
      <c r="P914" s="362">
        <v>0</v>
      </c>
      <c r="Q914" s="385">
        <f t="shared" si="294"/>
        <v>1972229.78</v>
      </c>
    </row>
    <row r="915" spans="1:17" s="198" customFormat="1" ht="31.5" customHeight="1" x14ac:dyDescent="0.25">
      <c r="A915" s="667"/>
      <c r="B915" s="571">
        <v>71951000</v>
      </c>
      <c r="C915" s="364" t="s">
        <v>16</v>
      </c>
      <c r="D915" s="483"/>
      <c r="E915" s="483"/>
      <c r="F915" s="365"/>
      <c r="G915" s="384"/>
      <c r="H915" s="484"/>
      <c r="I915" s="365"/>
      <c r="J915" s="570" t="s">
        <v>212</v>
      </c>
      <c r="K915" s="363" t="s">
        <v>213</v>
      </c>
      <c r="L915" s="362">
        <v>279975.13600000006</v>
      </c>
      <c r="M915" s="362">
        <v>279975.13600000006</v>
      </c>
      <c r="N915" s="362">
        <v>0</v>
      </c>
      <c r="O915" s="362">
        <v>0</v>
      </c>
      <c r="P915" s="362">
        <v>0</v>
      </c>
      <c r="Q915" s="385">
        <f t="shared" si="294"/>
        <v>279975.13600000006</v>
      </c>
    </row>
    <row r="916" spans="1:17" s="198" customFormat="1" ht="31.5" customHeight="1" x14ac:dyDescent="0.25">
      <c r="A916" s="667"/>
      <c r="B916" s="571">
        <v>71951000</v>
      </c>
      <c r="C916" s="364" t="s">
        <v>16</v>
      </c>
      <c r="D916" s="483"/>
      <c r="E916" s="483"/>
      <c r="F916" s="365"/>
      <c r="G916" s="384"/>
      <c r="H916" s="484"/>
      <c r="I916" s="365"/>
      <c r="J916" s="570" t="s">
        <v>214</v>
      </c>
      <c r="K916" s="363" t="s">
        <v>215</v>
      </c>
      <c r="L916" s="362">
        <v>250807.73199999999</v>
      </c>
      <c r="M916" s="362">
        <v>250807.73199999999</v>
      </c>
      <c r="N916" s="362">
        <v>0</v>
      </c>
      <c r="O916" s="362">
        <v>0</v>
      </c>
      <c r="P916" s="362">
        <v>0</v>
      </c>
      <c r="Q916" s="385">
        <f t="shared" si="294"/>
        <v>250807.73199999999</v>
      </c>
    </row>
    <row r="917" spans="1:17" s="198" customFormat="1" ht="15.75" customHeight="1" x14ac:dyDescent="0.25">
      <c r="A917" s="667"/>
      <c r="B917" s="571">
        <v>71951000</v>
      </c>
      <c r="C917" s="364" t="s">
        <v>16</v>
      </c>
      <c r="D917" s="483"/>
      <c r="E917" s="483"/>
      <c r="F917" s="365"/>
      <c r="G917" s="384"/>
      <c r="H917" s="484"/>
      <c r="I917" s="365"/>
      <c r="J917" s="570" t="s">
        <v>207</v>
      </c>
      <c r="K917" s="384">
        <v>21</v>
      </c>
      <c r="L917" s="362">
        <f>(L914+L915+L916)/100*2.14</f>
        <v>53564.470667200003</v>
      </c>
      <c r="M917" s="362">
        <v>53564.470667200003</v>
      </c>
      <c r="N917" s="362">
        <v>0</v>
      </c>
      <c r="O917" s="362">
        <v>0</v>
      </c>
      <c r="P917" s="362">
        <v>0</v>
      </c>
      <c r="Q917" s="385">
        <f t="shared" si="294"/>
        <v>53564.470667200003</v>
      </c>
    </row>
    <row r="918" spans="1:17" s="198" customFormat="1" ht="51.75" customHeight="1" x14ac:dyDescent="0.25">
      <c r="A918" s="667"/>
      <c r="B918" s="444">
        <v>71951000</v>
      </c>
      <c r="C918" s="364" t="s">
        <v>16</v>
      </c>
      <c r="D918" s="364"/>
      <c r="E918" s="457"/>
      <c r="F918" s="456"/>
      <c r="G918" s="571"/>
      <c r="H918" s="385"/>
      <c r="I918" s="365"/>
      <c r="J918" s="570" t="s">
        <v>117</v>
      </c>
      <c r="K918" s="393" t="s">
        <v>109</v>
      </c>
      <c r="L918" s="362">
        <v>250000</v>
      </c>
      <c r="M918" s="362">
        <v>0</v>
      </c>
      <c r="N918" s="362">
        <v>0</v>
      </c>
      <c r="O918" s="419">
        <f>L918*0.95</f>
        <v>237500</v>
      </c>
      <c r="P918" s="419">
        <f>L918*0.05</f>
        <v>12500</v>
      </c>
      <c r="Q918" s="385">
        <f t="shared" si="294"/>
        <v>250000</v>
      </c>
    </row>
    <row r="919" spans="1:17" s="198" customFormat="1" ht="50.25" customHeight="1" x14ac:dyDescent="0.25">
      <c r="A919" s="668"/>
      <c r="B919" s="444">
        <v>71951000</v>
      </c>
      <c r="C919" s="364" t="s">
        <v>16</v>
      </c>
      <c r="D919" s="364"/>
      <c r="E919" s="457"/>
      <c r="F919" s="456"/>
      <c r="G919" s="571"/>
      <c r="H919" s="385"/>
      <c r="I919" s="365"/>
      <c r="J919" s="570" t="s">
        <v>305</v>
      </c>
      <c r="K919" s="394">
        <v>50</v>
      </c>
      <c r="L919" s="362">
        <v>20000</v>
      </c>
      <c r="M919" s="419">
        <f t="shared" ref="M919" si="318">L919</f>
        <v>20000</v>
      </c>
      <c r="N919" s="419">
        <v>0</v>
      </c>
      <c r="O919" s="419">
        <v>0</v>
      </c>
      <c r="P919" s="419">
        <v>0</v>
      </c>
      <c r="Q919" s="385">
        <f t="shared" si="294"/>
        <v>20000</v>
      </c>
    </row>
    <row r="920" spans="1:17" s="198" customFormat="1" ht="15.75" customHeight="1" x14ac:dyDescent="0.25">
      <c r="A920" s="666">
        <v>8</v>
      </c>
      <c r="B920" s="571">
        <v>71951000</v>
      </c>
      <c r="C920" s="364" t="s">
        <v>16</v>
      </c>
      <c r="D920" s="364" t="s">
        <v>16</v>
      </c>
      <c r="E920" s="366" t="s">
        <v>152</v>
      </c>
      <c r="F920" s="367">
        <v>35</v>
      </c>
      <c r="G920" s="384" t="s">
        <v>106</v>
      </c>
      <c r="H920" s="576">
        <v>4283.2</v>
      </c>
      <c r="I920" s="365">
        <v>122</v>
      </c>
      <c r="J920" s="570" t="s">
        <v>107</v>
      </c>
      <c r="K920" s="451" t="s">
        <v>2</v>
      </c>
      <c r="L920" s="362">
        <f>L921+L922+L923+L924</f>
        <v>2334604.2869140003</v>
      </c>
      <c r="M920" s="362">
        <f t="shared" ref="M920:P920" si="319">M921+M922+M923+M924</f>
        <v>2334604.2869140003</v>
      </c>
      <c r="N920" s="362">
        <f t="shared" si="319"/>
        <v>0</v>
      </c>
      <c r="O920" s="362">
        <f t="shared" si="319"/>
        <v>0</v>
      </c>
      <c r="P920" s="362">
        <f t="shared" si="319"/>
        <v>0</v>
      </c>
      <c r="Q920" s="385">
        <f t="shared" ref="Q920:Q983" si="320">M920+N920+O920+P920</f>
        <v>2334604.2869140003</v>
      </c>
    </row>
    <row r="921" spans="1:17" s="198" customFormat="1" ht="15.75" customHeight="1" x14ac:dyDescent="0.25">
      <c r="A921" s="667"/>
      <c r="B921" s="571">
        <v>71951000</v>
      </c>
      <c r="C921" s="364" t="s">
        <v>16</v>
      </c>
      <c r="D921" s="364"/>
      <c r="E921" s="364"/>
      <c r="F921" s="365"/>
      <c r="G921" s="384"/>
      <c r="H921" s="385"/>
      <c r="I921" s="365"/>
      <c r="J921" s="570" t="s">
        <v>205</v>
      </c>
      <c r="K921" s="451">
        <v>10</v>
      </c>
      <c r="L921" s="362">
        <v>1972229.78</v>
      </c>
      <c r="M921" s="362">
        <v>1972229.78</v>
      </c>
      <c r="N921" s="362">
        <v>0</v>
      </c>
      <c r="O921" s="362">
        <v>0</v>
      </c>
      <c r="P921" s="362">
        <v>0</v>
      </c>
      <c r="Q921" s="385">
        <f t="shared" si="320"/>
        <v>1972229.78</v>
      </c>
    </row>
    <row r="922" spans="1:17" s="198" customFormat="1" ht="31.5" customHeight="1" x14ac:dyDescent="0.25">
      <c r="A922" s="667"/>
      <c r="B922" s="571">
        <v>71951000</v>
      </c>
      <c r="C922" s="364" t="s">
        <v>16</v>
      </c>
      <c r="D922" s="364"/>
      <c r="E922" s="364"/>
      <c r="F922" s="365"/>
      <c r="G922" s="384"/>
      <c r="H922" s="385"/>
      <c r="I922" s="365"/>
      <c r="J922" s="570" t="s">
        <v>212</v>
      </c>
      <c r="K922" s="451">
        <v>4</v>
      </c>
      <c r="L922" s="362">
        <v>165342.96000000002</v>
      </c>
      <c r="M922" s="362">
        <v>165342.96000000002</v>
      </c>
      <c r="N922" s="362">
        <v>0</v>
      </c>
      <c r="O922" s="362">
        <v>0</v>
      </c>
      <c r="P922" s="362">
        <v>0</v>
      </c>
      <c r="Q922" s="385">
        <f t="shared" si="320"/>
        <v>165342.96000000002</v>
      </c>
    </row>
    <row r="923" spans="1:17" s="198" customFormat="1" ht="31.5" customHeight="1" x14ac:dyDescent="0.25">
      <c r="A923" s="667"/>
      <c r="B923" s="571">
        <v>71951000</v>
      </c>
      <c r="C923" s="364" t="s">
        <v>16</v>
      </c>
      <c r="D923" s="364"/>
      <c r="E923" s="364"/>
      <c r="F923" s="365"/>
      <c r="G923" s="384"/>
      <c r="H923" s="385"/>
      <c r="I923" s="365"/>
      <c r="J923" s="570" t="s">
        <v>214</v>
      </c>
      <c r="K923" s="363" t="s">
        <v>215</v>
      </c>
      <c r="L923" s="362">
        <v>148117.76999999999</v>
      </c>
      <c r="M923" s="362">
        <v>148117.76999999999</v>
      </c>
      <c r="N923" s="362">
        <v>0</v>
      </c>
      <c r="O923" s="362">
        <v>0</v>
      </c>
      <c r="P923" s="362">
        <v>0</v>
      </c>
      <c r="Q923" s="385">
        <f t="shared" si="320"/>
        <v>148117.76999999999</v>
      </c>
    </row>
    <row r="924" spans="1:17" s="198" customFormat="1" ht="15.75" customHeight="1" x14ac:dyDescent="0.25">
      <c r="A924" s="668"/>
      <c r="B924" s="571">
        <v>71951000</v>
      </c>
      <c r="C924" s="364" t="s">
        <v>16</v>
      </c>
      <c r="D924" s="364"/>
      <c r="E924" s="364"/>
      <c r="F924" s="365"/>
      <c r="G924" s="384"/>
      <c r="H924" s="385"/>
      <c r="I924" s="365"/>
      <c r="J924" s="570" t="s">
        <v>207</v>
      </c>
      <c r="K924" s="384">
        <v>21</v>
      </c>
      <c r="L924" s="362">
        <f>(L921+L922+L923)/100*2.14</f>
        <v>48913.776914000009</v>
      </c>
      <c r="M924" s="362">
        <v>48913.776914000009</v>
      </c>
      <c r="N924" s="362">
        <v>0</v>
      </c>
      <c r="O924" s="362">
        <v>0</v>
      </c>
      <c r="P924" s="362">
        <v>0</v>
      </c>
      <c r="Q924" s="385">
        <f t="shared" si="320"/>
        <v>48913.776914000009</v>
      </c>
    </row>
    <row r="925" spans="1:17" s="198" customFormat="1" ht="15.75" customHeight="1" x14ac:dyDescent="0.25">
      <c r="A925" s="667">
        <v>9</v>
      </c>
      <c r="B925" s="571">
        <v>71951000</v>
      </c>
      <c r="C925" s="364" t="s">
        <v>16</v>
      </c>
      <c r="D925" s="364" t="s">
        <v>16</v>
      </c>
      <c r="E925" s="364" t="s">
        <v>152</v>
      </c>
      <c r="F925" s="365">
        <v>39</v>
      </c>
      <c r="G925" s="384" t="s">
        <v>106</v>
      </c>
      <c r="H925" s="576">
        <v>5597.1</v>
      </c>
      <c r="I925" s="365">
        <v>152</v>
      </c>
      <c r="J925" s="570" t="s">
        <v>107</v>
      </c>
      <c r="K925" s="451" t="s">
        <v>2</v>
      </c>
      <c r="L925" s="362">
        <f>L926+L927+L928</f>
        <v>3128239.6682474003</v>
      </c>
      <c r="M925" s="362">
        <f t="shared" ref="M925:P925" si="321">M926+M927+M928</f>
        <v>3128239.6682474003</v>
      </c>
      <c r="N925" s="362">
        <f t="shared" si="321"/>
        <v>0</v>
      </c>
      <c r="O925" s="362">
        <f t="shared" si="321"/>
        <v>0</v>
      </c>
      <c r="P925" s="362">
        <f t="shared" si="321"/>
        <v>0</v>
      </c>
      <c r="Q925" s="385">
        <f t="shared" si="320"/>
        <v>3128239.6682474003</v>
      </c>
    </row>
    <row r="926" spans="1:17" s="198" customFormat="1" ht="15.75" customHeight="1" x14ac:dyDescent="0.25">
      <c r="A926" s="667"/>
      <c r="B926" s="571">
        <v>71951000</v>
      </c>
      <c r="C926" s="364" t="s">
        <v>16</v>
      </c>
      <c r="D926" s="364"/>
      <c r="E926" s="364"/>
      <c r="F926" s="365"/>
      <c r="G926" s="384"/>
      <c r="H926" s="385"/>
      <c r="I926" s="365"/>
      <c r="J926" s="570" t="s">
        <v>205</v>
      </c>
      <c r="K926" s="451">
        <v>10</v>
      </c>
      <c r="L926" s="362">
        <v>1972229.78</v>
      </c>
      <c r="M926" s="362">
        <v>1972229.78</v>
      </c>
      <c r="N926" s="362">
        <v>0</v>
      </c>
      <c r="O926" s="362">
        <v>0</v>
      </c>
      <c r="P926" s="362">
        <v>0</v>
      </c>
      <c r="Q926" s="385">
        <f t="shared" si="320"/>
        <v>1972229.78</v>
      </c>
    </row>
    <row r="927" spans="1:17" s="198" customFormat="1" ht="31.5" customHeight="1" x14ac:dyDescent="0.25">
      <c r="A927" s="667"/>
      <c r="B927" s="571">
        <v>71951000</v>
      </c>
      <c r="C927" s="364" t="s">
        <v>16</v>
      </c>
      <c r="D927" s="483"/>
      <c r="E927" s="364"/>
      <c r="F927" s="365"/>
      <c r="G927" s="384"/>
      <c r="H927" s="484"/>
      <c r="I927" s="365"/>
      <c r="J927" s="570" t="s">
        <v>210</v>
      </c>
      <c r="K927" s="363" t="s">
        <v>211</v>
      </c>
      <c r="L927" s="362">
        <v>1131789.591</v>
      </c>
      <c r="M927" s="362">
        <v>1131789.591</v>
      </c>
      <c r="N927" s="362">
        <v>0</v>
      </c>
      <c r="O927" s="362">
        <v>0</v>
      </c>
      <c r="P927" s="362">
        <v>0</v>
      </c>
      <c r="Q927" s="385">
        <f t="shared" si="320"/>
        <v>1131789.591</v>
      </c>
    </row>
    <row r="928" spans="1:17" s="198" customFormat="1" ht="15.75" customHeight="1" x14ac:dyDescent="0.25">
      <c r="A928" s="668"/>
      <c r="B928" s="571">
        <v>71951000</v>
      </c>
      <c r="C928" s="364" t="s">
        <v>16</v>
      </c>
      <c r="D928" s="483"/>
      <c r="E928" s="483"/>
      <c r="F928" s="365"/>
      <c r="G928" s="384"/>
      <c r="H928" s="484"/>
      <c r="I928" s="365"/>
      <c r="J928" s="570" t="s">
        <v>207</v>
      </c>
      <c r="K928" s="384">
        <v>21</v>
      </c>
      <c r="L928" s="362">
        <f>L927/100*2.14</f>
        <v>24220.297247400002</v>
      </c>
      <c r="M928" s="362">
        <f>L928</f>
        <v>24220.297247400002</v>
      </c>
      <c r="N928" s="362">
        <v>0</v>
      </c>
      <c r="O928" s="362">
        <v>0</v>
      </c>
      <c r="P928" s="362">
        <v>0</v>
      </c>
      <c r="Q928" s="385">
        <f t="shared" si="320"/>
        <v>24220.297247400002</v>
      </c>
    </row>
    <row r="929" spans="1:17" s="198" customFormat="1" ht="15.75" customHeight="1" x14ac:dyDescent="0.25">
      <c r="A929" s="485">
        <v>10</v>
      </c>
      <c r="B929" s="571">
        <v>71951000</v>
      </c>
      <c r="C929" s="364" t="s">
        <v>16</v>
      </c>
      <c r="D929" s="364" t="s">
        <v>16</v>
      </c>
      <c r="E929" s="364" t="s">
        <v>308</v>
      </c>
      <c r="F929" s="365">
        <v>3</v>
      </c>
      <c r="G929" s="384" t="s">
        <v>106</v>
      </c>
      <c r="H929" s="576">
        <v>2118.6</v>
      </c>
      <c r="I929" s="365">
        <v>48</v>
      </c>
      <c r="J929" s="570" t="s">
        <v>107</v>
      </c>
      <c r="K929" s="451" t="s">
        <v>2</v>
      </c>
      <c r="L929" s="362">
        <f>L930+L931</f>
        <v>270000</v>
      </c>
      <c r="M929" s="362">
        <f t="shared" ref="M929:P929" si="322">M930+M931</f>
        <v>20000</v>
      </c>
      <c r="N929" s="362">
        <f t="shared" si="322"/>
        <v>0</v>
      </c>
      <c r="O929" s="362">
        <f t="shared" si="322"/>
        <v>237500</v>
      </c>
      <c r="P929" s="362">
        <f t="shared" si="322"/>
        <v>12500</v>
      </c>
      <c r="Q929" s="385">
        <f t="shared" si="320"/>
        <v>270000</v>
      </c>
    </row>
    <row r="930" spans="1:17" s="198" customFormat="1" ht="51.75" customHeight="1" x14ac:dyDescent="0.25">
      <c r="A930" s="486"/>
      <c r="B930" s="571">
        <v>71951000</v>
      </c>
      <c r="C930" s="364" t="s">
        <v>16</v>
      </c>
      <c r="D930" s="364"/>
      <c r="E930" s="457"/>
      <c r="F930" s="456"/>
      <c r="G930" s="571"/>
      <c r="H930" s="385"/>
      <c r="I930" s="365"/>
      <c r="J930" s="570" t="s">
        <v>117</v>
      </c>
      <c r="K930" s="393" t="s">
        <v>109</v>
      </c>
      <c r="L930" s="362">
        <v>250000</v>
      </c>
      <c r="M930" s="362">
        <v>0</v>
      </c>
      <c r="N930" s="362">
        <v>0</v>
      </c>
      <c r="O930" s="419">
        <f>L930*0.95</f>
        <v>237500</v>
      </c>
      <c r="P930" s="419">
        <f>L930*0.05</f>
        <v>12500</v>
      </c>
      <c r="Q930" s="385">
        <f t="shared" si="320"/>
        <v>250000</v>
      </c>
    </row>
    <row r="931" spans="1:17" s="198" customFormat="1" ht="50.25" customHeight="1" x14ac:dyDescent="0.25">
      <c r="A931" s="487"/>
      <c r="B931" s="571">
        <v>71951000</v>
      </c>
      <c r="C931" s="364" t="s">
        <v>16</v>
      </c>
      <c r="D931" s="364"/>
      <c r="E931" s="457"/>
      <c r="F931" s="456"/>
      <c r="G931" s="571"/>
      <c r="H931" s="385"/>
      <c r="I931" s="365"/>
      <c r="J931" s="570" t="s">
        <v>305</v>
      </c>
      <c r="K931" s="394">
        <v>50</v>
      </c>
      <c r="L931" s="362">
        <v>20000</v>
      </c>
      <c r="M931" s="419">
        <f t="shared" ref="M931" si="323">L931</f>
        <v>20000</v>
      </c>
      <c r="N931" s="419">
        <v>0</v>
      </c>
      <c r="O931" s="419">
        <v>0</v>
      </c>
      <c r="P931" s="419">
        <v>0</v>
      </c>
      <c r="Q931" s="385">
        <f t="shared" si="320"/>
        <v>20000</v>
      </c>
    </row>
    <row r="932" spans="1:17" s="198" customFormat="1" ht="33" customHeight="1" x14ac:dyDescent="0.25">
      <c r="A932" s="666">
        <v>11</v>
      </c>
      <c r="B932" s="571">
        <v>71951000</v>
      </c>
      <c r="C932" s="364" t="s">
        <v>16</v>
      </c>
      <c r="D932" s="364" t="s">
        <v>16</v>
      </c>
      <c r="E932" s="366" t="s">
        <v>153</v>
      </c>
      <c r="F932" s="365">
        <v>1</v>
      </c>
      <c r="G932" s="384" t="s">
        <v>106</v>
      </c>
      <c r="H932" s="576">
        <v>3472.9</v>
      </c>
      <c r="I932" s="365">
        <v>106</v>
      </c>
      <c r="J932" s="570" t="s">
        <v>107</v>
      </c>
      <c r="K932" s="451" t="s">
        <v>2</v>
      </c>
      <c r="L932" s="362">
        <f>L933+L934</f>
        <v>270000</v>
      </c>
      <c r="M932" s="362">
        <f t="shared" ref="M932:P932" si="324">M933+M934</f>
        <v>20000</v>
      </c>
      <c r="N932" s="362">
        <f t="shared" si="324"/>
        <v>0</v>
      </c>
      <c r="O932" s="362">
        <f t="shared" si="324"/>
        <v>237500</v>
      </c>
      <c r="P932" s="362">
        <f t="shared" si="324"/>
        <v>12500</v>
      </c>
      <c r="Q932" s="385">
        <f t="shared" si="320"/>
        <v>270000</v>
      </c>
    </row>
    <row r="933" spans="1:17" s="198" customFormat="1" ht="51.75" customHeight="1" x14ac:dyDescent="0.25">
      <c r="A933" s="667"/>
      <c r="B933" s="571">
        <v>71951000</v>
      </c>
      <c r="C933" s="364" t="s">
        <v>16</v>
      </c>
      <c r="D933" s="364"/>
      <c r="E933" s="457"/>
      <c r="F933" s="456"/>
      <c r="G933" s="571"/>
      <c r="H933" s="385"/>
      <c r="I933" s="365"/>
      <c r="J933" s="570" t="s">
        <v>117</v>
      </c>
      <c r="K933" s="393" t="s">
        <v>109</v>
      </c>
      <c r="L933" s="362">
        <v>250000</v>
      </c>
      <c r="M933" s="362">
        <v>0</v>
      </c>
      <c r="N933" s="362">
        <v>0</v>
      </c>
      <c r="O933" s="419">
        <f>L933*0.95</f>
        <v>237500</v>
      </c>
      <c r="P933" s="419">
        <f>L933*0.05</f>
        <v>12500</v>
      </c>
      <c r="Q933" s="385">
        <f t="shared" si="320"/>
        <v>250000</v>
      </c>
    </row>
    <row r="934" spans="1:17" s="198" customFormat="1" ht="50.25" customHeight="1" x14ac:dyDescent="0.25">
      <c r="A934" s="668"/>
      <c r="B934" s="571">
        <v>71951000</v>
      </c>
      <c r="C934" s="364" t="s">
        <v>16</v>
      </c>
      <c r="D934" s="364"/>
      <c r="E934" s="457"/>
      <c r="F934" s="456"/>
      <c r="G934" s="571"/>
      <c r="H934" s="385"/>
      <c r="I934" s="365"/>
      <c r="J934" s="570" t="s">
        <v>305</v>
      </c>
      <c r="K934" s="394">
        <v>50</v>
      </c>
      <c r="L934" s="362">
        <v>20000</v>
      </c>
      <c r="M934" s="419">
        <f t="shared" ref="M934" si="325">L934</f>
        <v>20000</v>
      </c>
      <c r="N934" s="419">
        <v>0</v>
      </c>
      <c r="O934" s="419">
        <v>0</v>
      </c>
      <c r="P934" s="419">
        <v>0</v>
      </c>
      <c r="Q934" s="385">
        <f t="shared" si="320"/>
        <v>20000</v>
      </c>
    </row>
    <row r="935" spans="1:17" s="198" customFormat="1" ht="33" customHeight="1" x14ac:dyDescent="0.25">
      <c r="A935" s="681">
        <v>12</v>
      </c>
      <c r="B935" s="444">
        <v>71951000</v>
      </c>
      <c r="C935" s="445" t="s">
        <v>16</v>
      </c>
      <c r="D935" s="364" t="s">
        <v>16</v>
      </c>
      <c r="E935" s="364" t="s">
        <v>153</v>
      </c>
      <c r="F935" s="365">
        <v>21</v>
      </c>
      <c r="G935" s="386" t="s">
        <v>106</v>
      </c>
      <c r="H935" s="576">
        <v>2869.3</v>
      </c>
      <c r="I935" s="365">
        <v>125</v>
      </c>
      <c r="J935" s="570" t="s">
        <v>107</v>
      </c>
      <c r="K935" s="451" t="s">
        <v>2</v>
      </c>
      <c r="L935" s="362">
        <f>L936+L937</f>
        <v>270000</v>
      </c>
      <c r="M935" s="362">
        <f t="shared" ref="M935:P935" si="326">M936+M937</f>
        <v>20000</v>
      </c>
      <c r="N935" s="362">
        <f t="shared" si="326"/>
        <v>0</v>
      </c>
      <c r="O935" s="362">
        <f t="shared" si="326"/>
        <v>237500</v>
      </c>
      <c r="P935" s="362">
        <f t="shared" si="326"/>
        <v>12500</v>
      </c>
      <c r="Q935" s="385">
        <f t="shared" si="320"/>
        <v>270000</v>
      </c>
    </row>
    <row r="936" spans="1:17" s="198" customFormat="1" ht="51.75" customHeight="1" x14ac:dyDescent="0.25">
      <c r="A936" s="681"/>
      <c r="B936" s="444">
        <v>71951000</v>
      </c>
      <c r="C936" s="364" t="s">
        <v>16</v>
      </c>
      <c r="D936" s="364"/>
      <c r="E936" s="457"/>
      <c r="F936" s="456"/>
      <c r="G936" s="571"/>
      <c r="H936" s="385"/>
      <c r="I936" s="365"/>
      <c r="J936" s="570" t="s">
        <v>117</v>
      </c>
      <c r="K936" s="393" t="s">
        <v>109</v>
      </c>
      <c r="L936" s="362">
        <v>250000</v>
      </c>
      <c r="M936" s="362">
        <v>0</v>
      </c>
      <c r="N936" s="362">
        <v>0</v>
      </c>
      <c r="O936" s="419">
        <f>L936*0.95</f>
        <v>237500</v>
      </c>
      <c r="P936" s="419">
        <f>L936*0.05</f>
        <v>12500</v>
      </c>
      <c r="Q936" s="385">
        <f t="shared" si="320"/>
        <v>250000</v>
      </c>
    </row>
    <row r="937" spans="1:17" s="198" customFormat="1" ht="50.25" customHeight="1" x14ac:dyDescent="0.25">
      <c r="A937" s="681"/>
      <c r="B937" s="444">
        <v>71951000</v>
      </c>
      <c r="C937" s="364" t="s">
        <v>16</v>
      </c>
      <c r="D937" s="364"/>
      <c r="E937" s="457"/>
      <c r="F937" s="456"/>
      <c r="G937" s="571"/>
      <c r="H937" s="385"/>
      <c r="I937" s="365"/>
      <c r="J937" s="570" t="s">
        <v>305</v>
      </c>
      <c r="K937" s="394">
        <v>50</v>
      </c>
      <c r="L937" s="362">
        <v>20000</v>
      </c>
      <c r="M937" s="419">
        <f t="shared" ref="M937" si="327">L937</f>
        <v>20000</v>
      </c>
      <c r="N937" s="419">
        <v>0</v>
      </c>
      <c r="O937" s="419">
        <v>0</v>
      </c>
      <c r="P937" s="419">
        <v>0</v>
      </c>
      <c r="Q937" s="385">
        <f t="shared" si="320"/>
        <v>20000</v>
      </c>
    </row>
    <row r="938" spans="1:17" s="198" customFormat="1" ht="15.75" customHeight="1" x14ac:dyDescent="0.25">
      <c r="A938" s="681">
        <v>13</v>
      </c>
      <c r="B938" s="444">
        <v>71951000</v>
      </c>
      <c r="C938" s="364" t="s">
        <v>16</v>
      </c>
      <c r="D938" s="364" t="s">
        <v>16</v>
      </c>
      <c r="E938" s="364" t="s">
        <v>309</v>
      </c>
      <c r="F938" s="365">
        <v>60</v>
      </c>
      <c r="G938" s="384" t="s">
        <v>106</v>
      </c>
      <c r="H938" s="576">
        <v>8264.5</v>
      </c>
      <c r="I938" s="365">
        <v>122</v>
      </c>
      <c r="J938" s="570" t="s">
        <v>107</v>
      </c>
      <c r="K938" s="451" t="s">
        <v>2</v>
      </c>
      <c r="L938" s="362">
        <f>L939+L940</f>
        <v>270000</v>
      </c>
      <c r="M938" s="362">
        <f t="shared" ref="M938:P938" si="328">M939+M940</f>
        <v>20000</v>
      </c>
      <c r="N938" s="362">
        <f t="shared" si="328"/>
        <v>0</v>
      </c>
      <c r="O938" s="362">
        <f t="shared" si="328"/>
        <v>237500</v>
      </c>
      <c r="P938" s="362">
        <f t="shared" si="328"/>
        <v>12500</v>
      </c>
      <c r="Q938" s="385">
        <f t="shared" si="320"/>
        <v>270000</v>
      </c>
    </row>
    <row r="939" spans="1:17" s="198" customFormat="1" ht="51.75" customHeight="1" x14ac:dyDescent="0.25">
      <c r="A939" s="681"/>
      <c r="B939" s="444">
        <v>71951000</v>
      </c>
      <c r="C939" s="364" t="s">
        <v>16</v>
      </c>
      <c r="D939" s="364"/>
      <c r="E939" s="457"/>
      <c r="F939" s="456"/>
      <c r="G939" s="571"/>
      <c r="H939" s="385"/>
      <c r="I939" s="365"/>
      <c r="J939" s="570" t="s">
        <v>117</v>
      </c>
      <c r="K939" s="393" t="s">
        <v>109</v>
      </c>
      <c r="L939" s="362">
        <v>250000</v>
      </c>
      <c r="M939" s="362">
        <v>0</v>
      </c>
      <c r="N939" s="362">
        <v>0</v>
      </c>
      <c r="O939" s="419">
        <f>L939*0.95</f>
        <v>237500</v>
      </c>
      <c r="P939" s="419">
        <f>L939*0.05</f>
        <v>12500</v>
      </c>
      <c r="Q939" s="385">
        <f t="shared" si="320"/>
        <v>250000</v>
      </c>
    </row>
    <row r="940" spans="1:17" s="198" customFormat="1" ht="50.25" customHeight="1" x14ac:dyDescent="0.25">
      <c r="A940" s="681"/>
      <c r="B940" s="444">
        <v>71951000</v>
      </c>
      <c r="C940" s="364" t="s">
        <v>16</v>
      </c>
      <c r="D940" s="364"/>
      <c r="E940" s="457"/>
      <c r="F940" s="456"/>
      <c r="G940" s="571"/>
      <c r="H940" s="385"/>
      <c r="I940" s="365"/>
      <c r="J940" s="570" t="s">
        <v>305</v>
      </c>
      <c r="K940" s="394">
        <v>50</v>
      </c>
      <c r="L940" s="362">
        <v>20000</v>
      </c>
      <c r="M940" s="419">
        <f t="shared" ref="M940" si="329">L940</f>
        <v>20000</v>
      </c>
      <c r="N940" s="419">
        <v>0</v>
      </c>
      <c r="O940" s="419">
        <v>0</v>
      </c>
      <c r="P940" s="419">
        <v>0</v>
      </c>
      <c r="Q940" s="385">
        <f t="shared" si="320"/>
        <v>20000</v>
      </c>
    </row>
    <row r="941" spans="1:17" s="198" customFormat="1" ht="15.75" customHeight="1" x14ac:dyDescent="0.25">
      <c r="A941" s="688" t="s">
        <v>70</v>
      </c>
      <c r="B941" s="689"/>
      <c r="C941" s="689"/>
      <c r="D941" s="689"/>
      <c r="E941" s="690"/>
      <c r="F941" s="335">
        <v>13</v>
      </c>
      <c r="G941" s="335" t="s">
        <v>2</v>
      </c>
      <c r="H941" s="627">
        <f>H943+H947+H950+H954+H962+H966+H974+H987+H990+H993+H996+H999+H984</f>
        <v>42295.9</v>
      </c>
      <c r="I941" s="627">
        <f>I943+I947+I950+I954+I962+I966+I974+I987+I990+I993+I996+I999+I984</f>
        <v>1476</v>
      </c>
      <c r="J941" s="335" t="s">
        <v>2</v>
      </c>
      <c r="K941" s="336" t="s">
        <v>2</v>
      </c>
      <c r="L941" s="425">
        <f t="shared" ref="L941:P941" si="330">L943+L947+L950+L954+L962+L966+L974+L987+L990+L993+L996+L999+L984</f>
        <v>47832345.969806001</v>
      </c>
      <c r="M941" s="425">
        <f t="shared" si="330"/>
        <v>46076345.969806001</v>
      </c>
      <c r="N941" s="425">
        <f t="shared" si="330"/>
        <v>0</v>
      </c>
      <c r="O941" s="425">
        <f>O943+O947+O950+O954+O962+O966+O974+O987+O990+O993+O996+O999+O984+O942</f>
        <v>1669000</v>
      </c>
      <c r="P941" s="425">
        <f t="shared" si="330"/>
        <v>87800</v>
      </c>
      <c r="Q941" s="385">
        <f t="shared" si="320"/>
        <v>47833145.969806001</v>
      </c>
    </row>
    <row r="942" spans="1:17" s="198" customFormat="1" ht="15.75" customHeight="1" x14ac:dyDescent="0.25">
      <c r="A942" s="579"/>
      <c r="B942" s="654" t="s">
        <v>453</v>
      </c>
      <c r="C942" s="655"/>
      <c r="D942" s="655"/>
      <c r="E942" s="655"/>
      <c r="F942" s="655"/>
      <c r="G942" s="655"/>
      <c r="H942" s="655"/>
      <c r="I942" s="656"/>
      <c r="J942" s="579" t="s">
        <v>2</v>
      </c>
      <c r="K942" s="343" t="s">
        <v>2</v>
      </c>
      <c r="L942" s="419"/>
      <c r="M942" s="419"/>
      <c r="N942" s="419"/>
      <c r="O942" s="488">
        <v>800</v>
      </c>
      <c r="P942" s="419"/>
      <c r="Q942" s="385">
        <f t="shared" si="320"/>
        <v>800</v>
      </c>
    </row>
    <row r="943" spans="1:17" s="198" customFormat="1" ht="15.75" customHeight="1" x14ac:dyDescent="0.25">
      <c r="A943" s="657">
        <v>1</v>
      </c>
      <c r="B943" s="322">
        <v>71952000</v>
      </c>
      <c r="C943" s="323" t="s">
        <v>28</v>
      </c>
      <c r="D943" s="323" t="s">
        <v>28</v>
      </c>
      <c r="E943" s="323" t="s">
        <v>105</v>
      </c>
      <c r="F943" s="324">
        <v>14</v>
      </c>
      <c r="G943" s="325" t="s">
        <v>106</v>
      </c>
      <c r="H943" s="628">
        <v>4279.6000000000004</v>
      </c>
      <c r="I943" s="324">
        <v>104</v>
      </c>
      <c r="J943" s="376" t="s">
        <v>107</v>
      </c>
      <c r="K943" s="426" t="s">
        <v>2</v>
      </c>
      <c r="L943" s="326">
        <f>L944+L946+L945</f>
        <v>8245875.9226760007</v>
      </c>
      <c r="M943" s="326">
        <f t="shared" ref="M943:P943" si="331">M944+M946+M945</f>
        <v>8245875.9226760007</v>
      </c>
      <c r="N943" s="326">
        <f t="shared" si="331"/>
        <v>0</v>
      </c>
      <c r="O943" s="326">
        <f t="shared" si="331"/>
        <v>0</v>
      </c>
      <c r="P943" s="326">
        <f t="shared" si="331"/>
        <v>0</v>
      </c>
      <c r="Q943" s="385">
        <f t="shared" si="320"/>
        <v>8245875.9226760007</v>
      </c>
    </row>
    <row r="944" spans="1:17" s="198" customFormat="1" ht="15.75" customHeight="1" x14ac:dyDescent="0.25">
      <c r="A944" s="658"/>
      <c r="B944" s="322">
        <v>71952000</v>
      </c>
      <c r="C944" s="323" t="s">
        <v>28</v>
      </c>
      <c r="D944" s="323"/>
      <c r="E944" s="323"/>
      <c r="F944" s="324"/>
      <c r="G944" s="325"/>
      <c r="H944" s="326"/>
      <c r="I944" s="324"/>
      <c r="J944" s="375" t="s">
        <v>208</v>
      </c>
      <c r="K944" s="316" t="s">
        <v>209</v>
      </c>
      <c r="L944" s="427">
        <v>4856303.1100000003</v>
      </c>
      <c r="M944" s="326">
        <f>L944</f>
        <v>4856303.1100000003</v>
      </c>
      <c r="N944" s="326"/>
      <c r="O944" s="326"/>
      <c r="P944" s="326"/>
      <c r="Q944" s="385">
        <f t="shared" si="320"/>
        <v>4856303.1100000003</v>
      </c>
    </row>
    <row r="945" spans="1:17" s="198" customFormat="1" ht="15.75" customHeight="1" x14ac:dyDescent="0.25">
      <c r="A945" s="658"/>
      <c r="B945" s="322">
        <v>71952000</v>
      </c>
      <c r="C945" s="323" t="s">
        <v>28</v>
      </c>
      <c r="D945" s="323"/>
      <c r="E945" s="323"/>
      <c r="F945" s="324"/>
      <c r="G945" s="325"/>
      <c r="H945" s="326"/>
      <c r="I945" s="324"/>
      <c r="J945" s="375" t="s">
        <v>205</v>
      </c>
      <c r="K945" s="322">
        <v>10</v>
      </c>
      <c r="L945" s="427">
        <v>3216808.23</v>
      </c>
      <c r="M945" s="326">
        <f>L945</f>
        <v>3216808.23</v>
      </c>
      <c r="N945" s="326"/>
      <c r="O945" s="326"/>
      <c r="P945" s="326"/>
      <c r="Q945" s="385">
        <f t="shared" si="320"/>
        <v>3216808.23</v>
      </c>
    </row>
    <row r="946" spans="1:17" s="198" customFormat="1" ht="15.75" customHeight="1" x14ac:dyDescent="0.25">
      <c r="A946" s="659"/>
      <c r="B946" s="322">
        <v>71952000</v>
      </c>
      <c r="C946" s="323" t="s">
        <v>28</v>
      </c>
      <c r="D946" s="323"/>
      <c r="E946" s="323"/>
      <c r="F946" s="324"/>
      <c r="G946" s="325"/>
      <c r="H946" s="326"/>
      <c r="I946" s="324"/>
      <c r="J946" s="375" t="s">
        <v>207</v>
      </c>
      <c r="K946" s="327">
        <v>21</v>
      </c>
      <c r="L946" s="326">
        <f>(L944+L945)*2.14%</f>
        <v>172764.58267600002</v>
      </c>
      <c r="M946" s="326">
        <f>L946</f>
        <v>172764.58267600002</v>
      </c>
      <c r="N946" s="326"/>
      <c r="O946" s="326"/>
      <c r="P946" s="326"/>
      <c r="Q946" s="385">
        <f t="shared" si="320"/>
        <v>172764.58267600002</v>
      </c>
    </row>
    <row r="947" spans="1:17" s="198" customFormat="1" ht="15.75" customHeight="1" x14ac:dyDescent="0.25">
      <c r="A947" s="657">
        <v>2</v>
      </c>
      <c r="B947" s="322">
        <v>71952000</v>
      </c>
      <c r="C947" s="323" t="s">
        <v>28</v>
      </c>
      <c r="D947" s="323" t="s">
        <v>28</v>
      </c>
      <c r="E947" s="323" t="s">
        <v>105</v>
      </c>
      <c r="F947" s="324">
        <v>16</v>
      </c>
      <c r="G947" s="325" t="s">
        <v>106</v>
      </c>
      <c r="H947" s="610">
        <v>5310.4</v>
      </c>
      <c r="I947" s="324">
        <v>137</v>
      </c>
      <c r="J947" s="376" t="s">
        <v>107</v>
      </c>
      <c r="K947" s="426" t="s">
        <v>2</v>
      </c>
      <c r="L947" s="326">
        <f>L948+L949</f>
        <v>6331612.9740620004</v>
      </c>
      <c r="M947" s="326">
        <f t="shared" ref="M947:P947" si="332">M948+M949</f>
        <v>6331612.9740620004</v>
      </c>
      <c r="N947" s="326">
        <f t="shared" si="332"/>
        <v>0</v>
      </c>
      <c r="O947" s="326">
        <f t="shared" si="332"/>
        <v>0</v>
      </c>
      <c r="P947" s="326">
        <f t="shared" si="332"/>
        <v>0</v>
      </c>
      <c r="Q947" s="385">
        <f t="shared" si="320"/>
        <v>6331612.9740620004</v>
      </c>
    </row>
    <row r="948" spans="1:17" s="198" customFormat="1" ht="15.75" customHeight="1" x14ac:dyDescent="0.25">
      <c r="A948" s="658"/>
      <c r="B948" s="322">
        <v>71952000</v>
      </c>
      <c r="C948" s="323" t="s">
        <v>28</v>
      </c>
      <c r="D948" s="323"/>
      <c r="E948" s="323"/>
      <c r="F948" s="324"/>
      <c r="G948" s="325"/>
      <c r="H948" s="326"/>
      <c r="I948" s="324"/>
      <c r="J948" s="375" t="s">
        <v>208</v>
      </c>
      <c r="K948" s="316" t="s">
        <v>209</v>
      </c>
      <c r="L948" s="326">
        <v>6198955.3300000001</v>
      </c>
      <c r="M948" s="326">
        <f>L948</f>
        <v>6198955.3300000001</v>
      </c>
      <c r="N948" s="326"/>
      <c r="O948" s="326"/>
      <c r="P948" s="326"/>
      <c r="Q948" s="385">
        <f t="shared" si="320"/>
        <v>6198955.3300000001</v>
      </c>
    </row>
    <row r="949" spans="1:17" s="198" customFormat="1" ht="15.75" customHeight="1" x14ac:dyDescent="0.25">
      <c r="A949" s="659"/>
      <c r="B949" s="322">
        <v>71952000</v>
      </c>
      <c r="C949" s="323" t="s">
        <v>28</v>
      </c>
      <c r="D949" s="323"/>
      <c r="E949" s="323"/>
      <c r="F949" s="324"/>
      <c r="G949" s="325"/>
      <c r="H949" s="326"/>
      <c r="I949" s="324"/>
      <c r="J949" s="375" t="s">
        <v>207</v>
      </c>
      <c r="K949" s="327">
        <v>21</v>
      </c>
      <c r="L949" s="326">
        <f>L948*2.14%</f>
        <v>132657.64406200001</v>
      </c>
      <c r="M949" s="326">
        <f>L949</f>
        <v>132657.64406200001</v>
      </c>
      <c r="N949" s="326"/>
      <c r="O949" s="326"/>
      <c r="P949" s="326"/>
      <c r="Q949" s="385">
        <f t="shared" si="320"/>
        <v>132657.64406200001</v>
      </c>
    </row>
    <row r="950" spans="1:17" s="198" customFormat="1" ht="15.75" customHeight="1" x14ac:dyDescent="0.25">
      <c r="A950" s="657">
        <v>3</v>
      </c>
      <c r="B950" s="322">
        <v>71952000</v>
      </c>
      <c r="C950" s="323" t="s">
        <v>28</v>
      </c>
      <c r="D950" s="323" t="s">
        <v>28</v>
      </c>
      <c r="E950" s="323" t="s">
        <v>105</v>
      </c>
      <c r="F950" s="324">
        <v>22</v>
      </c>
      <c r="G950" s="325" t="s">
        <v>106</v>
      </c>
      <c r="H950" s="615">
        <v>6660.5</v>
      </c>
      <c r="I950" s="324">
        <v>182</v>
      </c>
      <c r="J950" s="376" t="s">
        <v>107</v>
      </c>
      <c r="K950" s="426" t="s">
        <v>2</v>
      </c>
      <c r="L950" s="326">
        <f>L951+L953+L952</f>
        <v>12474393.458728001</v>
      </c>
      <c r="M950" s="326">
        <f t="shared" ref="M950:P950" si="333">M951+M953+M952</f>
        <v>12474393.458728001</v>
      </c>
      <c r="N950" s="326">
        <f t="shared" si="333"/>
        <v>0</v>
      </c>
      <c r="O950" s="326">
        <f t="shared" si="333"/>
        <v>0</v>
      </c>
      <c r="P950" s="326">
        <f t="shared" si="333"/>
        <v>0</v>
      </c>
      <c r="Q950" s="385">
        <f t="shared" si="320"/>
        <v>12474393.458728001</v>
      </c>
    </row>
    <row r="951" spans="1:17" s="198" customFormat="1" ht="15.75" customHeight="1" x14ac:dyDescent="0.25">
      <c r="A951" s="658"/>
      <c r="B951" s="322">
        <v>71952000</v>
      </c>
      <c r="C951" s="323" t="s">
        <v>28</v>
      </c>
      <c r="D951" s="323"/>
      <c r="E951" s="323"/>
      <c r="F951" s="324"/>
      <c r="G951" s="325"/>
      <c r="H951" s="326"/>
      <c r="I951" s="324"/>
      <c r="J951" s="375" t="s">
        <v>208</v>
      </c>
      <c r="K951" s="316" t="s">
        <v>209</v>
      </c>
      <c r="L951" s="427">
        <v>7346634.4000000004</v>
      </c>
      <c r="M951" s="326">
        <f>L951</f>
        <v>7346634.4000000004</v>
      </c>
      <c r="N951" s="326"/>
      <c r="O951" s="326"/>
      <c r="P951" s="326"/>
      <c r="Q951" s="385">
        <f t="shared" si="320"/>
        <v>7346634.4000000004</v>
      </c>
    </row>
    <row r="952" spans="1:17" s="198" customFormat="1" ht="15.75" customHeight="1" x14ac:dyDescent="0.25">
      <c r="A952" s="658"/>
      <c r="B952" s="322">
        <v>71952000</v>
      </c>
      <c r="C952" s="323" t="s">
        <v>28</v>
      </c>
      <c r="D952" s="323"/>
      <c r="E952" s="323"/>
      <c r="F952" s="324"/>
      <c r="G952" s="325"/>
      <c r="H952" s="326"/>
      <c r="I952" s="324"/>
      <c r="J952" s="375" t="s">
        <v>205</v>
      </c>
      <c r="K952" s="322">
        <v>10</v>
      </c>
      <c r="L952" s="427">
        <v>4866400.12</v>
      </c>
      <c r="M952" s="326">
        <f>L952</f>
        <v>4866400.12</v>
      </c>
      <c r="N952" s="326"/>
      <c r="O952" s="326"/>
      <c r="P952" s="326"/>
      <c r="Q952" s="385">
        <f t="shared" si="320"/>
        <v>4866400.12</v>
      </c>
    </row>
    <row r="953" spans="1:17" s="198" customFormat="1" ht="15.75" customHeight="1" x14ac:dyDescent="0.25">
      <c r="A953" s="659"/>
      <c r="B953" s="322">
        <v>71952000</v>
      </c>
      <c r="C953" s="323" t="s">
        <v>28</v>
      </c>
      <c r="D953" s="323"/>
      <c r="E953" s="323"/>
      <c r="F953" s="324"/>
      <c r="G953" s="325"/>
      <c r="H953" s="326"/>
      <c r="I953" s="324"/>
      <c r="J953" s="375" t="s">
        <v>207</v>
      </c>
      <c r="K953" s="327">
        <v>21</v>
      </c>
      <c r="L953" s="326">
        <f>(L951+L952)*2.14%</f>
        <v>261358.93872800001</v>
      </c>
      <c r="M953" s="326">
        <f>L953</f>
        <v>261358.93872800001</v>
      </c>
      <c r="N953" s="326"/>
      <c r="O953" s="326"/>
      <c r="P953" s="326"/>
      <c r="Q953" s="385">
        <f t="shared" si="320"/>
        <v>261358.93872800001</v>
      </c>
    </row>
    <row r="954" spans="1:17" s="198" customFormat="1" ht="15.75" customHeight="1" x14ac:dyDescent="0.25">
      <c r="A954" s="657">
        <v>4</v>
      </c>
      <c r="B954" s="322">
        <v>71952000</v>
      </c>
      <c r="C954" s="323" t="s">
        <v>28</v>
      </c>
      <c r="D954" s="323" t="s">
        <v>28</v>
      </c>
      <c r="E954" s="323" t="s">
        <v>313</v>
      </c>
      <c r="F954" s="325">
        <v>56</v>
      </c>
      <c r="G954" s="325" t="s">
        <v>106</v>
      </c>
      <c r="H954" s="610">
        <v>826.6</v>
      </c>
      <c r="I954" s="315">
        <v>31</v>
      </c>
      <c r="J954" s="375" t="s">
        <v>112</v>
      </c>
      <c r="K954" s="325" t="s">
        <v>2</v>
      </c>
      <c r="L954" s="428">
        <f>L955+L956+L957+L961+L958+L959+L960</f>
        <v>2252663.5275000003</v>
      </c>
      <c r="M954" s="428">
        <f t="shared" ref="M954:P954" si="334">M955+M956+M957+M961+M958+M959+M960</f>
        <v>2252663.5275000003</v>
      </c>
      <c r="N954" s="428">
        <f t="shared" si="334"/>
        <v>0</v>
      </c>
      <c r="O954" s="428">
        <f t="shared" si="334"/>
        <v>0</v>
      </c>
      <c r="P954" s="428">
        <f t="shared" si="334"/>
        <v>0</v>
      </c>
      <c r="Q954" s="385">
        <f t="shared" si="320"/>
        <v>2252663.5275000003</v>
      </c>
    </row>
    <row r="955" spans="1:17" s="198" customFormat="1" ht="31.5" customHeight="1" x14ac:dyDescent="0.25">
      <c r="A955" s="658"/>
      <c r="B955" s="322">
        <v>71952000</v>
      </c>
      <c r="C955" s="323" t="s">
        <v>28</v>
      </c>
      <c r="D955" s="323"/>
      <c r="E955" s="323"/>
      <c r="F955" s="325"/>
      <c r="G955" s="325"/>
      <c r="H955" s="328"/>
      <c r="I955" s="325"/>
      <c r="J955" s="376" t="s">
        <v>210</v>
      </c>
      <c r="K955" s="316" t="s">
        <v>211</v>
      </c>
      <c r="L955" s="428">
        <f>ROUND(((678*1.1372*(301.06+75.64+332.98))/1.0314),2)</f>
        <v>530520.27</v>
      </c>
      <c r="M955" s="326">
        <f>L955</f>
        <v>530520.27</v>
      </c>
      <c r="N955" s="326"/>
      <c r="O955" s="326"/>
      <c r="P955" s="326"/>
      <c r="Q955" s="385">
        <f t="shared" si="320"/>
        <v>530520.27</v>
      </c>
    </row>
    <row r="956" spans="1:17" s="198" customFormat="1" ht="31.5" customHeight="1" x14ac:dyDescent="0.25">
      <c r="A956" s="658"/>
      <c r="B956" s="322">
        <v>71952000</v>
      </c>
      <c r="C956" s="323" t="s">
        <v>28</v>
      </c>
      <c r="D956" s="323"/>
      <c r="E956" s="323"/>
      <c r="F956" s="325"/>
      <c r="G956" s="325"/>
      <c r="H956" s="328"/>
      <c r="I956" s="325"/>
      <c r="J956" s="376" t="s">
        <v>212</v>
      </c>
      <c r="K956" s="316" t="s">
        <v>213</v>
      </c>
      <c r="L956" s="428">
        <v>1234066.1799999997</v>
      </c>
      <c r="M956" s="326">
        <f>L956</f>
        <v>1234066.1799999997</v>
      </c>
      <c r="N956" s="326"/>
      <c r="O956" s="326"/>
      <c r="P956" s="326"/>
      <c r="Q956" s="385">
        <f t="shared" si="320"/>
        <v>1234066.1799999997</v>
      </c>
    </row>
    <row r="957" spans="1:17" s="198" customFormat="1" ht="31.5" customHeight="1" x14ac:dyDescent="0.25">
      <c r="A957" s="658"/>
      <c r="B957" s="322">
        <v>71952000</v>
      </c>
      <c r="C957" s="323" t="s">
        <v>28</v>
      </c>
      <c r="D957" s="323"/>
      <c r="E957" s="323"/>
      <c r="F957" s="325"/>
      <c r="G957" s="325"/>
      <c r="H957" s="328"/>
      <c r="I957" s="325"/>
      <c r="J957" s="376" t="s">
        <v>214</v>
      </c>
      <c r="K957" s="329" t="s">
        <v>215</v>
      </c>
      <c r="L957" s="428">
        <f>ROUND(((678*1.1372*387.1)/1.0314),2)</f>
        <v>289376.05</v>
      </c>
      <c r="M957" s="326">
        <f>L957</f>
        <v>289376.05</v>
      </c>
      <c r="N957" s="326"/>
      <c r="O957" s="326"/>
      <c r="P957" s="326"/>
      <c r="Q957" s="385">
        <f t="shared" si="320"/>
        <v>289376.05</v>
      </c>
    </row>
    <row r="958" spans="1:17" s="198" customFormat="1" ht="36" customHeight="1" x14ac:dyDescent="0.25">
      <c r="A958" s="658"/>
      <c r="B958" s="489">
        <v>71952000</v>
      </c>
      <c r="C958" s="490" t="s">
        <v>28</v>
      </c>
      <c r="D958" s="490"/>
      <c r="E958" s="490"/>
      <c r="F958" s="384"/>
      <c r="G958" s="384"/>
      <c r="H958" s="491"/>
      <c r="I958" s="384"/>
      <c r="J958" s="570" t="s">
        <v>300</v>
      </c>
      <c r="K958" s="461">
        <v>25</v>
      </c>
      <c r="L958" s="415">
        <v>67877.41</v>
      </c>
      <c r="M958" s="362">
        <f t="shared" ref="M958:M960" si="335">L958</f>
        <v>67877.41</v>
      </c>
      <c r="N958" s="362"/>
      <c r="O958" s="362"/>
      <c r="P958" s="362"/>
      <c r="Q958" s="385">
        <f t="shared" si="320"/>
        <v>67877.41</v>
      </c>
    </row>
    <row r="959" spans="1:17" s="198" customFormat="1" ht="36" customHeight="1" x14ac:dyDescent="0.25">
      <c r="A959" s="658"/>
      <c r="B959" s="489">
        <v>71952000</v>
      </c>
      <c r="C959" s="490" t="s">
        <v>28</v>
      </c>
      <c r="D959" s="490"/>
      <c r="E959" s="490"/>
      <c r="F959" s="384"/>
      <c r="G959" s="384"/>
      <c r="H959" s="491"/>
      <c r="I959" s="384"/>
      <c r="J959" s="570" t="s">
        <v>301</v>
      </c>
      <c r="K959" s="461">
        <v>26</v>
      </c>
      <c r="L959" s="415">
        <v>43434.41</v>
      </c>
      <c r="M959" s="362">
        <f t="shared" si="335"/>
        <v>43434.41</v>
      </c>
      <c r="N959" s="362"/>
      <c r="O959" s="362"/>
      <c r="P959" s="362"/>
      <c r="Q959" s="385">
        <f t="shared" si="320"/>
        <v>43434.41</v>
      </c>
    </row>
    <row r="960" spans="1:17" s="198" customFormat="1" ht="36" customHeight="1" x14ac:dyDescent="0.25">
      <c r="A960" s="658"/>
      <c r="B960" s="489">
        <v>71952000</v>
      </c>
      <c r="C960" s="490" t="s">
        <v>28</v>
      </c>
      <c r="D960" s="490"/>
      <c r="E960" s="490"/>
      <c r="F960" s="384"/>
      <c r="G960" s="384"/>
      <c r="H960" s="491"/>
      <c r="I960" s="384"/>
      <c r="J960" s="570" t="s">
        <v>302</v>
      </c>
      <c r="K960" s="461">
        <v>27</v>
      </c>
      <c r="L960" s="415">
        <v>43434.41</v>
      </c>
      <c r="M960" s="362">
        <f t="shared" si="335"/>
        <v>43434.41</v>
      </c>
      <c r="N960" s="362"/>
      <c r="O960" s="362"/>
      <c r="P960" s="362"/>
      <c r="Q960" s="385">
        <f t="shared" si="320"/>
        <v>43434.41</v>
      </c>
    </row>
    <row r="961" spans="1:17" s="198" customFormat="1" ht="15.75" customHeight="1" x14ac:dyDescent="0.25">
      <c r="A961" s="659"/>
      <c r="B961" s="322">
        <v>71952000</v>
      </c>
      <c r="C961" s="323" t="s">
        <v>28</v>
      </c>
      <c r="D961" s="323"/>
      <c r="E961" s="323"/>
      <c r="F961" s="325"/>
      <c r="G961" s="325"/>
      <c r="H961" s="328"/>
      <c r="I961" s="325"/>
      <c r="J961" s="375" t="s">
        <v>207</v>
      </c>
      <c r="K961" s="322">
        <v>21</v>
      </c>
      <c r="L961" s="326">
        <f>(L955+L956+L957)*2.14%</f>
        <v>43954.797500000001</v>
      </c>
      <c r="M961" s="326">
        <f>L961</f>
        <v>43954.797500000001</v>
      </c>
      <c r="N961" s="326"/>
      <c r="O961" s="326"/>
      <c r="P961" s="326"/>
      <c r="Q961" s="385">
        <f t="shared" si="320"/>
        <v>43954.797500000001</v>
      </c>
    </row>
    <row r="962" spans="1:17" s="198" customFormat="1" ht="15.75" customHeight="1" x14ac:dyDescent="0.25">
      <c r="A962" s="657">
        <v>5</v>
      </c>
      <c r="B962" s="322">
        <v>71952000</v>
      </c>
      <c r="C962" s="323" t="s">
        <v>28</v>
      </c>
      <c r="D962" s="323" t="s">
        <v>28</v>
      </c>
      <c r="E962" s="376" t="s">
        <v>111</v>
      </c>
      <c r="F962" s="324">
        <v>17</v>
      </c>
      <c r="G962" s="325" t="s">
        <v>106</v>
      </c>
      <c r="H962" s="615">
        <v>3485.2</v>
      </c>
      <c r="I962" s="324">
        <v>138</v>
      </c>
      <c r="J962" s="376" t="s">
        <v>107</v>
      </c>
      <c r="K962" s="426" t="s">
        <v>2</v>
      </c>
      <c r="L962" s="428">
        <f>L963+L964+L965</f>
        <v>3813542.7150640003</v>
      </c>
      <c r="M962" s="428">
        <f t="shared" ref="M962:P962" si="336">M963+M964+M965</f>
        <v>3813542.7150640003</v>
      </c>
      <c r="N962" s="428">
        <f t="shared" si="336"/>
        <v>0</v>
      </c>
      <c r="O962" s="428">
        <f t="shared" si="336"/>
        <v>0</v>
      </c>
      <c r="P962" s="428">
        <f t="shared" si="336"/>
        <v>0</v>
      </c>
      <c r="Q962" s="385">
        <f t="shared" si="320"/>
        <v>3813542.7150640003</v>
      </c>
    </row>
    <row r="963" spans="1:17" s="198" customFormat="1" ht="31.5" customHeight="1" x14ac:dyDescent="0.25">
      <c r="A963" s="658"/>
      <c r="B963" s="322">
        <v>71952000</v>
      </c>
      <c r="C963" s="323" t="s">
        <v>28</v>
      </c>
      <c r="D963" s="323"/>
      <c r="E963" s="323"/>
      <c r="F963" s="324"/>
      <c r="G963" s="325"/>
      <c r="H963" s="326"/>
      <c r="I963" s="324"/>
      <c r="J963" s="376" t="s">
        <v>212</v>
      </c>
      <c r="K963" s="316" t="s">
        <v>213</v>
      </c>
      <c r="L963" s="427">
        <f>ROUND(((3141.7*1.1372*(278.64+549))/1.0314),2)</f>
        <v>2866922.2</v>
      </c>
      <c r="M963" s="326">
        <f>L963</f>
        <v>2866922.2</v>
      </c>
      <c r="N963" s="326"/>
      <c r="O963" s="326"/>
      <c r="P963" s="326"/>
      <c r="Q963" s="385">
        <f t="shared" si="320"/>
        <v>2866922.2</v>
      </c>
    </row>
    <row r="964" spans="1:17" s="198" customFormat="1" ht="31.5" customHeight="1" x14ac:dyDescent="0.25">
      <c r="A964" s="658"/>
      <c r="B964" s="322">
        <v>71952000</v>
      </c>
      <c r="C964" s="323" t="s">
        <v>28</v>
      </c>
      <c r="D964" s="323"/>
      <c r="E964" s="323"/>
      <c r="F964" s="324"/>
      <c r="G964" s="325"/>
      <c r="H964" s="326"/>
      <c r="I964" s="324"/>
      <c r="J964" s="376" t="s">
        <v>214</v>
      </c>
      <c r="K964" s="329" t="s">
        <v>215</v>
      </c>
      <c r="L964" s="427">
        <f>ROUND(((3141.7*1.1372*250.21)/1.0314),2)</f>
        <v>866720.56</v>
      </c>
      <c r="M964" s="326">
        <f>L964</f>
        <v>866720.56</v>
      </c>
      <c r="N964" s="326"/>
      <c r="O964" s="326"/>
      <c r="P964" s="326"/>
      <c r="Q964" s="385">
        <f t="shared" si="320"/>
        <v>866720.56</v>
      </c>
    </row>
    <row r="965" spans="1:17" s="198" customFormat="1" ht="15.75" customHeight="1" x14ac:dyDescent="0.25">
      <c r="A965" s="659"/>
      <c r="B965" s="322">
        <v>71952000</v>
      </c>
      <c r="C965" s="323" t="s">
        <v>28</v>
      </c>
      <c r="D965" s="323"/>
      <c r="E965" s="323"/>
      <c r="F965" s="324"/>
      <c r="G965" s="325"/>
      <c r="H965" s="326"/>
      <c r="I965" s="324"/>
      <c r="J965" s="375" t="s">
        <v>207</v>
      </c>
      <c r="K965" s="327">
        <v>21</v>
      </c>
      <c r="L965" s="326">
        <f>(L963+L964)*2.14%</f>
        <v>79899.955064000009</v>
      </c>
      <c r="M965" s="326">
        <f>L965</f>
        <v>79899.955064000009</v>
      </c>
      <c r="N965" s="326"/>
      <c r="O965" s="326"/>
      <c r="P965" s="326"/>
      <c r="Q965" s="385">
        <f t="shared" si="320"/>
        <v>79899.955064000009</v>
      </c>
    </row>
    <row r="966" spans="1:17" s="198" customFormat="1" ht="15.75" customHeight="1" x14ac:dyDescent="0.25">
      <c r="A966" s="657">
        <v>6</v>
      </c>
      <c r="B966" s="322">
        <v>71952000</v>
      </c>
      <c r="C966" s="323" t="s">
        <v>28</v>
      </c>
      <c r="D966" s="323" t="s">
        <v>28</v>
      </c>
      <c r="E966" s="323" t="s">
        <v>113</v>
      </c>
      <c r="F966" s="325">
        <v>34</v>
      </c>
      <c r="G966" s="325" t="s">
        <v>106</v>
      </c>
      <c r="H966" s="610">
        <v>827.1</v>
      </c>
      <c r="I966" s="325">
        <v>38</v>
      </c>
      <c r="J966" s="376" t="s">
        <v>107</v>
      </c>
      <c r="K966" s="426" t="s">
        <v>2</v>
      </c>
      <c r="L966" s="428">
        <f>L967+L968+L969+L973+L970+L971+L972</f>
        <v>2315631.0447239997</v>
      </c>
      <c r="M966" s="428">
        <f t="shared" ref="M966:P966" si="337">M967+M968+M969+M973+M970+M971+M972</f>
        <v>2315631.0447239997</v>
      </c>
      <c r="N966" s="428">
        <f t="shared" si="337"/>
        <v>0</v>
      </c>
      <c r="O966" s="428">
        <f t="shared" si="337"/>
        <v>0</v>
      </c>
      <c r="P966" s="428">
        <f t="shared" si="337"/>
        <v>0</v>
      </c>
      <c r="Q966" s="385">
        <f t="shared" si="320"/>
        <v>2315631.0447239997</v>
      </c>
    </row>
    <row r="967" spans="1:17" s="198" customFormat="1" ht="31.5" customHeight="1" x14ac:dyDescent="0.25">
      <c r="A967" s="658"/>
      <c r="B967" s="322">
        <v>71952000</v>
      </c>
      <c r="C967" s="323" t="s">
        <v>28</v>
      </c>
      <c r="D967" s="323"/>
      <c r="E967" s="323"/>
      <c r="F967" s="324"/>
      <c r="G967" s="325"/>
      <c r="H967" s="326"/>
      <c r="I967" s="324"/>
      <c r="J967" s="376" t="s">
        <v>210</v>
      </c>
      <c r="K967" s="316" t="s">
        <v>211</v>
      </c>
      <c r="L967" s="428">
        <f>ROUND(((696.7*1.1372*(301.06+75.64+332.98))/1.0314),2)</f>
        <v>545152.62</v>
      </c>
      <c r="M967" s="326">
        <f>L967</f>
        <v>545152.62</v>
      </c>
      <c r="N967" s="326"/>
      <c r="O967" s="326"/>
      <c r="P967" s="326"/>
      <c r="Q967" s="385">
        <f t="shared" si="320"/>
        <v>545152.62</v>
      </c>
    </row>
    <row r="968" spans="1:17" s="198" customFormat="1" ht="31.5" customHeight="1" x14ac:dyDescent="0.25">
      <c r="A968" s="658"/>
      <c r="B968" s="322">
        <v>71952000</v>
      </c>
      <c r="C968" s="323" t="s">
        <v>28</v>
      </c>
      <c r="D968" s="323"/>
      <c r="E968" s="323"/>
      <c r="F968" s="324"/>
      <c r="G968" s="325"/>
      <c r="H968" s="326"/>
      <c r="I968" s="324"/>
      <c r="J968" s="376" t="s">
        <v>212</v>
      </c>
      <c r="K968" s="316" t="s">
        <v>213</v>
      </c>
      <c r="L968" s="428">
        <v>1268519.67</v>
      </c>
      <c r="M968" s="326">
        <f>L968</f>
        <v>1268519.67</v>
      </c>
      <c r="N968" s="326"/>
      <c r="O968" s="326"/>
      <c r="P968" s="326"/>
      <c r="Q968" s="385">
        <f t="shared" si="320"/>
        <v>1268519.67</v>
      </c>
    </row>
    <row r="969" spans="1:17" s="198" customFormat="1" ht="31.5" customHeight="1" x14ac:dyDescent="0.25">
      <c r="A969" s="658"/>
      <c r="B969" s="322">
        <v>71952000</v>
      </c>
      <c r="C969" s="323" t="s">
        <v>28</v>
      </c>
      <c r="D969" s="323"/>
      <c r="E969" s="323"/>
      <c r="F969" s="324"/>
      <c r="G969" s="325"/>
      <c r="H969" s="326"/>
      <c r="I969" s="324"/>
      <c r="J969" s="376" t="s">
        <v>214</v>
      </c>
      <c r="K969" s="329" t="s">
        <v>215</v>
      </c>
      <c r="L969" s="428">
        <f>ROUND(((696.7*1.1372*387.1)/1.0314),2)</f>
        <v>297357.37</v>
      </c>
      <c r="M969" s="326">
        <f>L969</f>
        <v>297357.37</v>
      </c>
      <c r="N969" s="326"/>
      <c r="O969" s="326"/>
      <c r="P969" s="326"/>
      <c r="Q969" s="385">
        <f t="shared" si="320"/>
        <v>297357.37</v>
      </c>
    </row>
    <row r="970" spans="1:17" s="198" customFormat="1" ht="36" customHeight="1" x14ac:dyDescent="0.25">
      <c r="A970" s="658"/>
      <c r="B970" s="489">
        <v>71952000</v>
      </c>
      <c r="C970" s="490" t="s">
        <v>28</v>
      </c>
      <c r="D970" s="490"/>
      <c r="E970" s="490"/>
      <c r="F970" s="387"/>
      <c r="G970" s="384"/>
      <c r="H970" s="362"/>
      <c r="I970" s="387"/>
      <c r="J970" s="570" t="s">
        <v>300</v>
      </c>
      <c r="K970" s="461">
        <v>25</v>
      </c>
      <c r="L970" s="415">
        <v>69749.55</v>
      </c>
      <c r="M970" s="362">
        <f t="shared" ref="M970:M972" si="338">L970</f>
        <v>69749.55</v>
      </c>
      <c r="N970" s="362"/>
      <c r="O970" s="362"/>
      <c r="P970" s="362"/>
      <c r="Q970" s="385">
        <f t="shared" si="320"/>
        <v>69749.55</v>
      </c>
    </row>
    <row r="971" spans="1:17" s="198" customFormat="1" ht="36" customHeight="1" x14ac:dyDescent="0.25">
      <c r="A971" s="658"/>
      <c r="B971" s="489">
        <v>71952000</v>
      </c>
      <c r="C971" s="490" t="s">
        <v>28</v>
      </c>
      <c r="D971" s="490"/>
      <c r="E971" s="490"/>
      <c r="F971" s="387"/>
      <c r="G971" s="384"/>
      <c r="H971" s="362"/>
      <c r="I971" s="387"/>
      <c r="J971" s="570" t="s">
        <v>301</v>
      </c>
      <c r="K971" s="461">
        <v>26</v>
      </c>
      <c r="L971" s="415">
        <v>44837.9</v>
      </c>
      <c r="M971" s="362">
        <f t="shared" si="338"/>
        <v>44837.9</v>
      </c>
      <c r="N971" s="362"/>
      <c r="O971" s="362"/>
      <c r="P971" s="362"/>
      <c r="Q971" s="385">
        <f t="shared" si="320"/>
        <v>44837.9</v>
      </c>
    </row>
    <row r="972" spans="1:17" s="198" customFormat="1" ht="36" customHeight="1" x14ac:dyDescent="0.25">
      <c r="A972" s="658"/>
      <c r="B972" s="489">
        <v>71952000</v>
      </c>
      <c r="C972" s="490" t="s">
        <v>28</v>
      </c>
      <c r="D972" s="490"/>
      <c r="E972" s="490"/>
      <c r="F972" s="387"/>
      <c r="G972" s="384"/>
      <c r="H972" s="362"/>
      <c r="I972" s="387"/>
      <c r="J972" s="570" t="s">
        <v>302</v>
      </c>
      <c r="K972" s="461">
        <v>27</v>
      </c>
      <c r="L972" s="415">
        <v>44837.9</v>
      </c>
      <c r="M972" s="362">
        <f t="shared" si="338"/>
        <v>44837.9</v>
      </c>
      <c r="N972" s="362"/>
      <c r="O972" s="362"/>
      <c r="P972" s="362"/>
      <c r="Q972" s="385">
        <f t="shared" si="320"/>
        <v>44837.9</v>
      </c>
    </row>
    <row r="973" spans="1:17" s="198" customFormat="1" ht="15.75" customHeight="1" x14ac:dyDescent="0.25">
      <c r="A973" s="659"/>
      <c r="B973" s="322">
        <v>71952000</v>
      </c>
      <c r="C973" s="323" t="s">
        <v>28</v>
      </c>
      <c r="D973" s="323"/>
      <c r="E973" s="323"/>
      <c r="F973" s="324"/>
      <c r="G973" s="325"/>
      <c r="H973" s="326"/>
      <c r="I973" s="324"/>
      <c r="J973" s="375" t="s">
        <v>207</v>
      </c>
      <c r="K973" s="327">
        <v>21</v>
      </c>
      <c r="L973" s="326">
        <f>(L967+L968+L969)*2.14%</f>
        <v>45176.034724000005</v>
      </c>
      <c r="M973" s="326">
        <f>L973</f>
        <v>45176.034724000005</v>
      </c>
      <c r="N973" s="326"/>
      <c r="O973" s="326"/>
      <c r="P973" s="326"/>
      <c r="Q973" s="385">
        <f t="shared" si="320"/>
        <v>45176.034724000005</v>
      </c>
    </row>
    <row r="974" spans="1:17" s="198" customFormat="1" ht="15.75" customHeight="1" x14ac:dyDescent="0.25">
      <c r="A974" s="657">
        <v>7</v>
      </c>
      <c r="B974" s="322">
        <v>71952000</v>
      </c>
      <c r="C974" s="323" t="s">
        <v>28</v>
      </c>
      <c r="D974" s="323" t="s">
        <v>28</v>
      </c>
      <c r="E974" s="376" t="s">
        <v>115</v>
      </c>
      <c r="F974" s="324">
        <v>6</v>
      </c>
      <c r="G974" s="325" t="s">
        <v>106</v>
      </c>
      <c r="H974" s="613">
        <v>1422.5</v>
      </c>
      <c r="I974" s="324">
        <v>61</v>
      </c>
      <c r="J974" s="376" t="s">
        <v>107</v>
      </c>
      <c r="K974" s="426" t="s">
        <v>2</v>
      </c>
      <c r="L974" s="326">
        <f>L975+L976+L977+L978+L979+L983+L980+L981+L982</f>
        <v>8328460.5437060008</v>
      </c>
      <c r="M974" s="326">
        <f t="shared" ref="M974:P974" si="339">M975+M976+M977+M978+M979+M983+M980+M981+M982</f>
        <v>8328460.5437060008</v>
      </c>
      <c r="N974" s="326">
        <f t="shared" si="339"/>
        <v>0</v>
      </c>
      <c r="O974" s="326">
        <f t="shared" si="339"/>
        <v>0</v>
      </c>
      <c r="P974" s="326">
        <f t="shared" si="339"/>
        <v>0</v>
      </c>
      <c r="Q974" s="385">
        <f t="shared" si="320"/>
        <v>8328460.5437060008</v>
      </c>
    </row>
    <row r="975" spans="1:17" s="198" customFormat="1" ht="15.75" customHeight="1" x14ac:dyDescent="0.25">
      <c r="A975" s="658"/>
      <c r="B975" s="322">
        <v>71952000</v>
      </c>
      <c r="C975" s="323" t="s">
        <v>28</v>
      </c>
      <c r="D975" s="323"/>
      <c r="E975" s="323"/>
      <c r="F975" s="324"/>
      <c r="G975" s="325"/>
      <c r="H975" s="326"/>
      <c r="I975" s="324"/>
      <c r="J975" s="375" t="s">
        <v>208</v>
      </c>
      <c r="K975" s="316" t="s">
        <v>209</v>
      </c>
      <c r="L975" s="407">
        <v>3712302.55</v>
      </c>
      <c r="M975" s="326">
        <f t="shared" ref="M975:M983" si="340">L975</f>
        <v>3712302.55</v>
      </c>
      <c r="N975" s="326"/>
      <c r="O975" s="326"/>
      <c r="P975" s="326"/>
      <c r="Q975" s="385">
        <f t="shared" si="320"/>
        <v>3712302.55</v>
      </c>
    </row>
    <row r="976" spans="1:17" s="198" customFormat="1" ht="15.75" customHeight="1" x14ac:dyDescent="0.25">
      <c r="A976" s="658"/>
      <c r="B976" s="322">
        <v>71952000</v>
      </c>
      <c r="C976" s="323" t="s">
        <v>28</v>
      </c>
      <c r="D976" s="323"/>
      <c r="E976" s="323"/>
      <c r="F976" s="324"/>
      <c r="G976" s="325"/>
      <c r="H976" s="326"/>
      <c r="I976" s="324"/>
      <c r="J976" s="375" t="s">
        <v>205</v>
      </c>
      <c r="K976" s="322">
        <v>10</v>
      </c>
      <c r="L976" s="407">
        <v>1444703.98</v>
      </c>
      <c r="M976" s="326">
        <f t="shared" si="340"/>
        <v>1444703.98</v>
      </c>
      <c r="N976" s="326"/>
      <c r="O976" s="429"/>
      <c r="P976" s="429"/>
      <c r="Q976" s="385">
        <f t="shared" si="320"/>
        <v>1444703.98</v>
      </c>
    </row>
    <row r="977" spans="1:17" s="198" customFormat="1" ht="31.5" customHeight="1" x14ac:dyDescent="0.25">
      <c r="A977" s="658"/>
      <c r="B977" s="322">
        <v>71952000</v>
      </c>
      <c r="C977" s="323" t="s">
        <v>28</v>
      </c>
      <c r="D977" s="323"/>
      <c r="E977" s="323"/>
      <c r="F977" s="324"/>
      <c r="G977" s="325"/>
      <c r="H977" s="326"/>
      <c r="I977" s="324"/>
      <c r="J977" s="376" t="s">
        <v>210</v>
      </c>
      <c r="K977" s="316" t="s">
        <v>211</v>
      </c>
      <c r="L977" s="428">
        <f>ROUND(((1190.9*1.1372*(275.82+47.4+313.74))/1.0314),2)</f>
        <v>836367.56</v>
      </c>
      <c r="M977" s="326">
        <f t="shared" si="340"/>
        <v>836367.56</v>
      </c>
      <c r="N977" s="326"/>
      <c r="O977" s="326"/>
      <c r="P977" s="326"/>
      <c r="Q977" s="385">
        <f t="shared" si="320"/>
        <v>836367.56</v>
      </c>
    </row>
    <row r="978" spans="1:17" s="198" customFormat="1" ht="31.5" customHeight="1" x14ac:dyDescent="0.25">
      <c r="A978" s="658"/>
      <c r="B978" s="322">
        <v>71952000</v>
      </c>
      <c r="C978" s="323" t="s">
        <v>28</v>
      </c>
      <c r="D978" s="323"/>
      <c r="E978" s="323"/>
      <c r="F978" s="324"/>
      <c r="G978" s="325"/>
      <c r="H978" s="326"/>
      <c r="I978" s="324"/>
      <c r="J978" s="376" t="s">
        <v>212</v>
      </c>
      <c r="K978" s="316" t="s">
        <v>213</v>
      </c>
      <c r="L978" s="428">
        <v>1632194.82</v>
      </c>
      <c r="M978" s="326">
        <f t="shared" si="340"/>
        <v>1632194.82</v>
      </c>
      <c r="N978" s="430"/>
      <c r="O978" s="430"/>
      <c r="P978" s="430"/>
      <c r="Q978" s="385">
        <f t="shared" si="320"/>
        <v>1632194.82</v>
      </c>
    </row>
    <row r="979" spans="1:17" s="198" customFormat="1" ht="31.5" customHeight="1" x14ac:dyDescent="0.25">
      <c r="A979" s="658"/>
      <c r="B979" s="330">
        <v>71952000</v>
      </c>
      <c r="C979" s="331" t="s">
        <v>28</v>
      </c>
      <c r="D979" s="331"/>
      <c r="E979" s="331"/>
      <c r="F979" s="332"/>
      <c r="G979" s="559"/>
      <c r="H979" s="333"/>
      <c r="I979" s="332"/>
      <c r="J979" s="376" t="s">
        <v>214</v>
      </c>
      <c r="K979" s="329" t="s">
        <v>215</v>
      </c>
      <c r="L979" s="428">
        <f>ROUND(((1190.9*1.1372*275.23)/1.0314),2)</f>
        <v>361393.88</v>
      </c>
      <c r="M979" s="326">
        <f t="shared" si="340"/>
        <v>361393.88</v>
      </c>
      <c r="N979" s="430"/>
      <c r="O979" s="430"/>
      <c r="P979" s="430"/>
      <c r="Q979" s="385">
        <f t="shared" si="320"/>
        <v>361393.88</v>
      </c>
    </row>
    <row r="980" spans="1:17" s="198" customFormat="1" ht="36" customHeight="1" x14ac:dyDescent="0.25">
      <c r="A980" s="658"/>
      <c r="B980" s="492">
        <v>71952000</v>
      </c>
      <c r="C980" s="493" t="s">
        <v>28</v>
      </c>
      <c r="D980" s="493"/>
      <c r="E980" s="493"/>
      <c r="F980" s="494"/>
      <c r="G980" s="567"/>
      <c r="H980" s="452"/>
      <c r="I980" s="494"/>
      <c r="J980" s="570" t="s">
        <v>300</v>
      </c>
      <c r="K980" s="461">
        <v>25</v>
      </c>
      <c r="L980" s="415">
        <v>74513.19</v>
      </c>
      <c r="M980" s="362">
        <f t="shared" si="340"/>
        <v>74513.19</v>
      </c>
      <c r="N980" s="453"/>
      <c r="O980" s="453"/>
      <c r="P980" s="453"/>
      <c r="Q980" s="385">
        <f t="shared" si="320"/>
        <v>74513.19</v>
      </c>
    </row>
    <row r="981" spans="1:17" s="198" customFormat="1" ht="36" customHeight="1" x14ac:dyDescent="0.25">
      <c r="A981" s="658"/>
      <c r="B981" s="492">
        <v>71952000</v>
      </c>
      <c r="C981" s="493" t="s">
        <v>28</v>
      </c>
      <c r="D981" s="493"/>
      <c r="E981" s="493"/>
      <c r="F981" s="494"/>
      <c r="G981" s="567"/>
      <c r="H981" s="452"/>
      <c r="I981" s="494"/>
      <c r="J981" s="570" t="s">
        <v>301</v>
      </c>
      <c r="K981" s="461">
        <v>26</v>
      </c>
      <c r="L981" s="415">
        <v>48031.78</v>
      </c>
      <c r="M981" s="362">
        <f t="shared" si="340"/>
        <v>48031.78</v>
      </c>
      <c r="N981" s="453"/>
      <c r="O981" s="453"/>
      <c r="P981" s="453"/>
      <c r="Q981" s="385">
        <f t="shared" si="320"/>
        <v>48031.78</v>
      </c>
    </row>
    <row r="982" spans="1:17" s="198" customFormat="1" ht="36" customHeight="1" x14ac:dyDescent="0.25">
      <c r="A982" s="658"/>
      <c r="B982" s="492">
        <v>71952000</v>
      </c>
      <c r="C982" s="493" t="s">
        <v>28</v>
      </c>
      <c r="D982" s="493"/>
      <c r="E982" s="493"/>
      <c r="F982" s="494"/>
      <c r="G982" s="567"/>
      <c r="H982" s="452"/>
      <c r="I982" s="494"/>
      <c r="J982" s="570" t="s">
        <v>302</v>
      </c>
      <c r="K982" s="461">
        <v>27</v>
      </c>
      <c r="L982" s="415">
        <v>48031.78</v>
      </c>
      <c r="M982" s="362">
        <f t="shared" si="340"/>
        <v>48031.78</v>
      </c>
      <c r="N982" s="453"/>
      <c r="O982" s="453"/>
      <c r="P982" s="453"/>
      <c r="Q982" s="385">
        <f t="shared" si="320"/>
        <v>48031.78</v>
      </c>
    </row>
    <row r="983" spans="1:17" s="198" customFormat="1" ht="15.75" customHeight="1" x14ac:dyDescent="0.25">
      <c r="A983" s="659"/>
      <c r="B983" s="322">
        <v>71952000</v>
      </c>
      <c r="C983" s="323" t="s">
        <v>28</v>
      </c>
      <c r="D983" s="334"/>
      <c r="E983" s="334"/>
      <c r="F983" s="629"/>
      <c r="G983" s="630"/>
      <c r="H983" s="631"/>
      <c r="I983" s="632"/>
      <c r="J983" s="375" t="s">
        <v>207</v>
      </c>
      <c r="K983" s="322">
        <v>21</v>
      </c>
      <c r="L983" s="326">
        <f>(L975+L976+L977+L978+L979)*2.14%</f>
        <v>170921.00370600002</v>
      </c>
      <c r="M983" s="326">
        <f t="shared" si="340"/>
        <v>170921.00370600002</v>
      </c>
      <c r="N983" s="430"/>
      <c r="O983" s="430"/>
      <c r="P983" s="430"/>
      <c r="Q983" s="385">
        <f t="shared" si="320"/>
        <v>170921.00370600002</v>
      </c>
    </row>
    <row r="984" spans="1:17" s="378" customFormat="1" ht="18" customHeight="1" x14ac:dyDescent="0.25">
      <c r="A984" s="657">
        <v>8</v>
      </c>
      <c r="B984" s="322">
        <v>71952000</v>
      </c>
      <c r="C984" s="323" t="s">
        <v>28</v>
      </c>
      <c r="D984" s="323" t="s">
        <v>28</v>
      </c>
      <c r="E984" s="376" t="s">
        <v>111</v>
      </c>
      <c r="F984" s="324">
        <v>2</v>
      </c>
      <c r="G984" s="325" t="s">
        <v>106</v>
      </c>
      <c r="H984" s="633">
        <v>4252</v>
      </c>
      <c r="I984" s="324">
        <v>162</v>
      </c>
      <c r="J984" s="376" t="s">
        <v>107</v>
      </c>
      <c r="K984" s="426" t="s">
        <v>2</v>
      </c>
      <c r="L984" s="428">
        <f t="shared" ref="L984:P984" si="341">L985+L986</f>
        <v>2214165.7833460001</v>
      </c>
      <c r="M984" s="428">
        <f t="shared" si="341"/>
        <v>2214165.7833460001</v>
      </c>
      <c r="N984" s="428">
        <f t="shared" si="341"/>
        <v>0</v>
      </c>
      <c r="O984" s="428">
        <f t="shared" si="341"/>
        <v>0</v>
      </c>
      <c r="P984" s="428">
        <f t="shared" si="341"/>
        <v>0</v>
      </c>
      <c r="Q984" s="385">
        <f t="shared" ref="Q984:Q1047" si="342">M984+N984+O984+P984</f>
        <v>2214165.7833460001</v>
      </c>
    </row>
    <row r="985" spans="1:17" s="378" customFormat="1" ht="18" customHeight="1" x14ac:dyDescent="0.25">
      <c r="A985" s="658"/>
      <c r="B985" s="322">
        <v>71952000</v>
      </c>
      <c r="C985" s="323" t="s">
        <v>28</v>
      </c>
      <c r="D985" s="323"/>
      <c r="E985" s="323"/>
      <c r="F985" s="324"/>
      <c r="G985" s="325"/>
      <c r="H985" s="326"/>
      <c r="I985" s="324"/>
      <c r="J985" s="323" t="s">
        <v>208</v>
      </c>
      <c r="K985" s="316" t="s">
        <v>209</v>
      </c>
      <c r="L985" s="407">
        <v>2167775.39</v>
      </c>
      <c r="M985" s="326">
        <f t="shared" ref="M985:M986" si="343">L985</f>
        <v>2167775.39</v>
      </c>
      <c r="N985" s="326"/>
      <c r="O985" s="326"/>
      <c r="P985" s="326"/>
      <c r="Q985" s="385">
        <f t="shared" si="342"/>
        <v>2167775.39</v>
      </c>
    </row>
    <row r="986" spans="1:17" s="378" customFormat="1" ht="18" customHeight="1" x14ac:dyDescent="0.25">
      <c r="A986" s="659"/>
      <c r="B986" s="322">
        <v>71952000</v>
      </c>
      <c r="C986" s="323" t="s">
        <v>28</v>
      </c>
      <c r="D986" s="323"/>
      <c r="E986" s="323"/>
      <c r="F986" s="324"/>
      <c r="G986" s="325"/>
      <c r="H986" s="326"/>
      <c r="I986" s="324"/>
      <c r="J986" s="323" t="s">
        <v>207</v>
      </c>
      <c r="K986" s="322">
        <v>21</v>
      </c>
      <c r="L986" s="428">
        <f>(L985)*2.14%</f>
        <v>46390.393346000004</v>
      </c>
      <c r="M986" s="326">
        <f t="shared" si="343"/>
        <v>46390.393346000004</v>
      </c>
      <c r="N986" s="326"/>
      <c r="O986" s="326"/>
      <c r="P986" s="326"/>
      <c r="Q986" s="385">
        <f t="shared" si="342"/>
        <v>46390.393346000004</v>
      </c>
    </row>
    <row r="987" spans="1:17" s="198" customFormat="1" ht="18" customHeight="1" x14ac:dyDescent="0.25">
      <c r="A987" s="657">
        <v>9</v>
      </c>
      <c r="B987" s="322">
        <v>71952000</v>
      </c>
      <c r="C987" s="323" t="s">
        <v>28</v>
      </c>
      <c r="D987" s="323" t="s">
        <v>28</v>
      </c>
      <c r="E987" s="376" t="s">
        <v>111</v>
      </c>
      <c r="F987" s="324">
        <v>5</v>
      </c>
      <c r="G987" s="325" t="s">
        <v>106</v>
      </c>
      <c r="H987" s="634">
        <v>3492.2</v>
      </c>
      <c r="I987" s="324">
        <v>149</v>
      </c>
      <c r="J987" s="375" t="s">
        <v>112</v>
      </c>
      <c r="K987" s="325" t="s">
        <v>2</v>
      </c>
      <c r="L987" s="328">
        <f>L988+L989</f>
        <v>470000</v>
      </c>
      <c r="M987" s="328">
        <f t="shared" ref="M987:P987" si="344">M988+M989</f>
        <v>20000</v>
      </c>
      <c r="N987" s="328">
        <f t="shared" si="344"/>
        <v>0</v>
      </c>
      <c r="O987" s="328">
        <f t="shared" si="344"/>
        <v>427500</v>
      </c>
      <c r="P987" s="328">
        <f t="shared" si="344"/>
        <v>22500</v>
      </c>
      <c r="Q987" s="385">
        <f t="shared" si="342"/>
        <v>470000</v>
      </c>
    </row>
    <row r="988" spans="1:17" s="198" customFormat="1" ht="51.75" customHeight="1" x14ac:dyDescent="0.25">
      <c r="A988" s="658"/>
      <c r="B988" s="322">
        <v>71952000</v>
      </c>
      <c r="C988" s="323" t="s">
        <v>28</v>
      </c>
      <c r="D988" s="323"/>
      <c r="E988" s="323"/>
      <c r="F988" s="325"/>
      <c r="G988" s="325"/>
      <c r="H988" s="328"/>
      <c r="I988" s="325"/>
      <c r="J988" s="570" t="s">
        <v>117</v>
      </c>
      <c r="K988" s="316" t="s">
        <v>109</v>
      </c>
      <c r="L988" s="431">
        <v>450000</v>
      </c>
      <c r="M988" s="328">
        <v>0</v>
      </c>
      <c r="N988" s="328"/>
      <c r="O988" s="419">
        <f>L988*0.95</f>
        <v>427500</v>
      </c>
      <c r="P988" s="419">
        <f>L988*0.05</f>
        <v>22500</v>
      </c>
      <c r="Q988" s="385">
        <f t="shared" si="342"/>
        <v>450000</v>
      </c>
    </row>
    <row r="989" spans="1:17" s="198" customFormat="1" ht="50.25" customHeight="1" x14ac:dyDescent="0.25">
      <c r="A989" s="659"/>
      <c r="B989" s="322">
        <v>71952000</v>
      </c>
      <c r="C989" s="323" t="s">
        <v>28</v>
      </c>
      <c r="D989" s="323"/>
      <c r="E989" s="323"/>
      <c r="F989" s="325"/>
      <c r="G989" s="325"/>
      <c r="H989" s="328"/>
      <c r="I989" s="325"/>
      <c r="J989" s="570" t="s">
        <v>305</v>
      </c>
      <c r="K989" s="316" t="s">
        <v>312</v>
      </c>
      <c r="L989" s="326">
        <v>20000</v>
      </c>
      <c r="M989" s="328">
        <f>L989</f>
        <v>20000</v>
      </c>
      <c r="N989" s="328"/>
      <c r="O989" s="432"/>
      <c r="P989" s="428"/>
      <c r="Q989" s="385">
        <f t="shared" si="342"/>
        <v>20000</v>
      </c>
    </row>
    <row r="990" spans="1:17" s="198" customFormat="1" ht="15.75" customHeight="1" x14ac:dyDescent="0.25">
      <c r="A990" s="657">
        <v>10</v>
      </c>
      <c r="B990" s="322">
        <v>71952000</v>
      </c>
      <c r="C990" s="323" t="s">
        <v>28</v>
      </c>
      <c r="D990" s="323" t="s">
        <v>28</v>
      </c>
      <c r="E990" s="376" t="s">
        <v>111</v>
      </c>
      <c r="F990" s="324">
        <v>8</v>
      </c>
      <c r="G990" s="325" t="s">
        <v>106</v>
      </c>
      <c r="H990" s="615">
        <v>4216.1000000000004</v>
      </c>
      <c r="I990" s="324">
        <v>179</v>
      </c>
      <c r="J990" s="375" t="s">
        <v>112</v>
      </c>
      <c r="K990" s="325" t="s">
        <v>2</v>
      </c>
      <c r="L990" s="328">
        <f>L991+L992</f>
        <v>680000</v>
      </c>
      <c r="M990" s="328">
        <f t="shared" ref="M990:P990" si="345">M991+M992</f>
        <v>20000</v>
      </c>
      <c r="N990" s="328">
        <f t="shared" si="345"/>
        <v>0</v>
      </c>
      <c r="O990" s="328">
        <f t="shared" si="345"/>
        <v>627000</v>
      </c>
      <c r="P990" s="328">
        <f t="shared" si="345"/>
        <v>33000</v>
      </c>
      <c r="Q990" s="385">
        <f t="shared" si="342"/>
        <v>680000</v>
      </c>
    </row>
    <row r="991" spans="1:17" s="198" customFormat="1" ht="51.75" customHeight="1" x14ac:dyDescent="0.25">
      <c r="A991" s="658"/>
      <c r="B991" s="322">
        <v>71952000</v>
      </c>
      <c r="C991" s="323" t="s">
        <v>28</v>
      </c>
      <c r="D991" s="323"/>
      <c r="E991" s="323"/>
      <c r="F991" s="325"/>
      <c r="G991" s="325"/>
      <c r="H991" s="328"/>
      <c r="I991" s="325"/>
      <c r="J991" s="570" t="s">
        <v>117</v>
      </c>
      <c r="K991" s="316" t="s">
        <v>109</v>
      </c>
      <c r="L991" s="431">
        <v>660000</v>
      </c>
      <c r="M991" s="328">
        <v>0</v>
      </c>
      <c r="N991" s="328"/>
      <c r="O991" s="419">
        <f>L991*0.95</f>
        <v>627000</v>
      </c>
      <c r="P991" s="419">
        <f>L991*0.05</f>
        <v>33000</v>
      </c>
      <c r="Q991" s="385">
        <f t="shared" si="342"/>
        <v>660000</v>
      </c>
    </row>
    <row r="992" spans="1:17" s="198" customFormat="1" ht="50.25" customHeight="1" x14ac:dyDescent="0.25">
      <c r="A992" s="659"/>
      <c r="B992" s="322">
        <v>71952000</v>
      </c>
      <c r="C992" s="323" t="s">
        <v>28</v>
      </c>
      <c r="D992" s="323"/>
      <c r="E992" s="323"/>
      <c r="F992" s="325"/>
      <c r="G992" s="325"/>
      <c r="H992" s="328"/>
      <c r="I992" s="325"/>
      <c r="J992" s="570" t="s">
        <v>305</v>
      </c>
      <c r="K992" s="316" t="s">
        <v>312</v>
      </c>
      <c r="L992" s="326">
        <v>20000</v>
      </c>
      <c r="M992" s="328">
        <f>L992</f>
        <v>20000</v>
      </c>
      <c r="N992" s="328"/>
      <c r="O992" s="432"/>
      <c r="P992" s="428"/>
      <c r="Q992" s="385">
        <f t="shared" si="342"/>
        <v>20000</v>
      </c>
    </row>
    <row r="993" spans="1:17" s="198" customFormat="1" ht="15.75" customHeight="1" x14ac:dyDescent="0.25">
      <c r="A993" s="657">
        <v>11</v>
      </c>
      <c r="B993" s="322">
        <v>71952000</v>
      </c>
      <c r="C993" s="323" t="s">
        <v>28</v>
      </c>
      <c r="D993" s="323" t="s">
        <v>28</v>
      </c>
      <c r="E993" s="376" t="s">
        <v>111</v>
      </c>
      <c r="F993" s="324">
        <v>20</v>
      </c>
      <c r="G993" s="325" t="s">
        <v>106</v>
      </c>
      <c r="H993" s="635">
        <v>2311.5</v>
      </c>
      <c r="I993" s="324">
        <v>87</v>
      </c>
      <c r="J993" s="375" t="s">
        <v>112</v>
      </c>
      <c r="K993" s="325" t="s">
        <v>2</v>
      </c>
      <c r="L993" s="328">
        <f>L994+L995</f>
        <v>453000</v>
      </c>
      <c r="M993" s="328">
        <f t="shared" ref="M993:P993" si="346">M994+M995</f>
        <v>20000</v>
      </c>
      <c r="N993" s="328">
        <f t="shared" si="346"/>
        <v>0</v>
      </c>
      <c r="O993" s="328">
        <f t="shared" si="346"/>
        <v>411350</v>
      </c>
      <c r="P993" s="328">
        <f t="shared" si="346"/>
        <v>21650</v>
      </c>
      <c r="Q993" s="385">
        <f t="shared" si="342"/>
        <v>453000</v>
      </c>
    </row>
    <row r="994" spans="1:17" s="198" customFormat="1" ht="51.75" customHeight="1" x14ac:dyDescent="0.25">
      <c r="A994" s="658"/>
      <c r="B994" s="322">
        <v>71952000</v>
      </c>
      <c r="C994" s="323" t="s">
        <v>28</v>
      </c>
      <c r="D994" s="323"/>
      <c r="E994" s="323"/>
      <c r="F994" s="325"/>
      <c r="G994" s="325"/>
      <c r="H994" s="328"/>
      <c r="I994" s="325"/>
      <c r="J994" s="570" t="s">
        <v>117</v>
      </c>
      <c r="K994" s="316" t="s">
        <v>109</v>
      </c>
      <c r="L994" s="431">
        <v>433000</v>
      </c>
      <c r="M994" s="328">
        <v>0</v>
      </c>
      <c r="N994" s="328"/>
      <c r="O994" s="419">
        <f>L994*0.95</f>
        <v>411350</v>
      </c>
      <c r="P994" s="419">
        <f>L994*0.05</f>
        <v>21650</v>
      </c>
      <c r="Q994" s="385">
        <f t="shared" si="342"/>
        <v>433000</v>
      </c>
    </row>
    <row r="995" spans="1:17" s="198" customFormat="1" ht="50.25" customHeight="1" x14ac:dyDescent="0.25">
      <c r="A995" s="659"/>
      <c r="B995" s="322">
        <v>71952000</v>
      </c>
      <c r="C995" s="323" t="s">
        <v>28</v>
      </c>
      <c r="D995" s="323"/>
      <c r="E995" s="323"/>
      <c r="F995" s="325"/>
      <c r="G995" s="325"/>
      <c r="H995" s="328"/>
      <c r="I995" s="325"/>
      <c r="J995" s="570" t="s">
        <v>305</v>
      </c>
      <c r="K995" s="316" t="s">
        <v>312</v>
      </c>
      <c r="L995" s="326">
        <v>20000</v>
      </c>
      <c r="M995" s="328">
        <f>L995</f>
        <v>20000</v>
      </c>
      <c r="N995" s="328"/>
      <c r="O995" s="432"/>
      <c r="P995" s="428"/>
      <c r="Q995" s="385">
        <f t="shared" si="342"/>
        <v>20000</v>
      </c>
    </row>
    <row r="996" spans="1:17" s="198" customFormat="1" ht="15.75" customHeight="1" x14ac:dyDescent="0.25">
      <c r="A996" s="657">
        <v>12</v>
      </c>
      <c r="B996" s="322">
        <v>71952000</v>
      </c>
      <c r="C996" s="323" t="s">
        <v>28</v>
      </c>
      <c r="D996" s="323" t="s">
        <v>28</v>
      </c>
      <c r="E996" s="376" t="s">
        <v>115</v>
      </c>
      <c r="F996" s="324">
        <v>18</v>
      </c>
      <c r="G996" s="325" t="s">
        <v>106</v>
      </c>
      <c r="H996" s="615">
        <v>2386.9</v>
      </c>
      <c r="I996" s="324">
        <v>79</v>
      </c>
      <c r="J996" s="375" t="s">
        <v>112</v>
      </c>
      <c r="K996" s="325" t="s">
        <v>2</v>
      </c>
      <c r="L996" s="328">
        <f>L997+L998</f>
        <v>135000</v>
      </c>
      <c r="M996" s="328">
        <f t="shared" ref="M996:P996" si="347">M997+M998</f>
        <v>20000</v>
      </c>
      <c r="N996" s="328">
        <f t="shared" si="347"/>
        <v>0</v>
      </c>
      <c r="O996" s="328">
        <f t="shared" si="347"/>
        <v>109250</v>
      </c>
      <c r="P996" s="328">
        <f t="shared" si="347"/>
        <v>5750</v>
      </c>
      <c r="Q996" s="385">
        <f t="shared" si="342"/>
        <v>135000</v>
      </c>
    </row>
    <row r="997" spans="1:17" s="198" customFormat="1" ht="51.75" customHeight="1" x14ac:dyDescent="0.25">
      <c r="A997" s="658"/>
      <c r="B997" s="322">
        <v>71952000</v>
      </c>
      <c r="C997" s="323" t="s">
        <v>28</v>
      </c>
      <c r="D997" s="323"/>
      <c r="E997" s="323"/>
      <c r="F997" s="325"/>
      <c r="G997" s="325"/>
      <c r="H997" s="328"/>
      <c r="I997" s="325"/>
      <c r="J997" s="570" t="s">
        <v>117</v>
      </c>
      <c r="K997" s="316" t="s">
        <v>109</v>
      </c>
      <c r="L997" s="431">
        <v>115000</v>
      </c>
      <c r="M997" s="328">
        <v>0</v>
      </c>
      <c r="N997" s="328"/>
      <c r="O997" s="419">
        <f>L997*0.95</f>
        <v>109250</v>
      </c>
      <c r="P997" s="419">
        <f>L997*0.05</f>
        <v>5750</v>
      </c>
      <c r="Q997" s="385">
        <f t="shared" si="342"/>
        <v>115000</v>
      </c>
    </row>
    <row r="998" spans="1:17" s="198" customFormat="1" ht="50.25" customHeight="1" x14ac:dyDescent="0.25">
      <c r="A998" s="659"/>
      <c r="B998" s="322">
        <v>71952000</v>
      </c>
      <c r="C998" s="323" t="s">
        <v>28</v>
      </c>
      <c r="D998" s="323"/>
      <c r="E998" s="323"/>
      <c r="F998" s="325"/>
      <c r="G998" s="325"/>
      <c r="H998" s="328"/>
      <c r="I998" s="325"/>
      <c r="J998" s="570" t="s">
        <v>305</v>
      </c>
      <c r="K998" s="316" t="s">
        <v>312</v>
      </c>
      <c r="L998" s="326">
        <v>20000</v>
      </c>
      <c r="M998" s="328">
        <f>L998</f>
        <v>20000</v>
      </c>
      <c r="N998" s="328"/>
      <c r="O998" s="432"/>
      <c r="P998" s="428"/>
      <c r="Q998" s="385">
        <f t="shared" si="342"/>
        <v>20000</v>
      </c>
    </row>
    <row r="999" spans="1:17" s="198" customFormat="1" ht="15.75" customHeight="1" x14ac:dyDescent="0.25">
      <c r="A999" s="657">
        <v>13</v>
      </c>
      <c r="B999" s="322">
        <v>71952000</v>
      </c>
      <c r="C999" s="323" t="s">
        <v>28</v>
      </c>
      <c r="D999" s="323" t="s">
        <v>28</v>
      </c>
      <c r="E999" s="376" t="s">
        <v>115</v>
      </c>
      <c r="F999" s="324">
        <v>21</v>
      </c>
      <c r="G999" s="325" t="s">
        <v>106</v>
      </c>
      <c r="H999" s="628">
        <v>2825.3</v>
      </c>
      <c r="I999" s="324">
        <v>129</v>
      </c>
      <c r="J999" s="375" t="s">
        <v>112</v>
      </c>
      <c r="K999" s="325" t="s">
        <v>2</v>
      </c>
      <c r="L999" s="328">
        <f>L1000+L1001</f>
        <v>118000</v>
      </c>
      <c r="M999" s="328">
        <f t="shared" ref="M999:P999" si="348">M1000+M1001</f>
        <v>20000</v>
      </c>
      <c r="N999" s="328">
        <f t="shared" si="348"/>
        <v>0</v>
      </c>
      <c r="O999" s="328">
        <f t="shared" si="348"/>
        <v>93100</v>
      </c>
      <c r="P999" s="328">
        <f t="shared" si="348"/>
        <v>4900</v>
      </c>
      <c r="Q999" s="385">
        <f t="shared" si="342"/>
        <v>118000</v>
      </c>
    </row>
    <row r="1000" spans="1:17" s="198" customFormat="1" ht="51.75" customHeight="1" x14ac:dyDescent="0.25">
      <c r="A1000" s="658"/>
      <c r="B1000" s="322">
        <v>71952000</v>
      </c>
      <c r="C1000" s="323" t="s">
        <v>28</v>
      </c>
      <c r="D1000" s="323"/>
      <c r="E1000" s="323"/>
      <c r="F1000" s="325"/>
      <c r="G1000" s="325"/>
      <c r="H1000" s="328"/>
      <c r="I1000" s="325"/>
      <c r="J1000" s="570" t="s">
        <v>117</v>
      </c>
      <c r="K1000" s="316" t="s">
        <v>109</v>
      </c>
      <c r="L1000" s="431">
        <v>98000</v>
      </c>
      <c r="M1000" s="328">
        <v>0</v>
      </c>
      <c r="N1000" s="328"/>
      <c r="O1000" s="419">
        <f>L1000*0.95</f>
        <v>93100</v>
      </c>
      <c r="P1000" s="419">
        <f>L1000*0.05</f>
        <v>4900</v>
      </c>
      <c r="Q1000" s="385">
        <f t="shared" si="342"/>
        <v>98000</v>
      </c>
    </row>
    <row r="1001" spans="1:17" s="198" customFormat="1" ht="50.25" customHeight="1" x14ac:dyDescent="0.25">
      <c r="A1001" s="659"/>
      <c r="B1001" s="322">
        <v>71952000</v>
      </c>
      <c r="C1001" s="323" t="s">
        <v>28</v>
      </c>
      <c r="D1001" s="323"/>
      <c r="E1001" s="323"/>
      <c r="F1001" s="325"/>
      <c r="G1001" s="325"/>
      <c r="H1001" s="328"/>
      <c r="I1001" s="325"/>
      <c r="J1001" s="570" t="s">
        <v>305</v>
      </c>
      <c r="K1001" s="316" t="s">
        <v>312</v>
      </c>
      <c r="L1001" s="326">
        <v>20000</v>
      </c>
      <c r="M1001" s="328">
        <f>L1001</f>
        <v>20000</v>
      </c>
      <c r="N1001" s="328"/>
      <c r="O1001" s="432"/>
      <c r="P1001" s="428"/>
      <c r="Q1001" s="385">
        <f t="shared" si="342"/>
        <v>20000</v>
      </c>
    </row>
    <row r="1002" spans="1:17" s="198" customFormat="1" ht="15.75" customHeight="1" x14ac:dyDescent="0.25">
      <c r="A1002" s="654" t="s">
        <v>451</v>
      </c>
      <c r="B1002" s="655"/>
      <c r="C1002" s="655"/>
      <c r="D1002" s="655"/>
      <c r="E1002" s="656"/>
      <c r="F1002" s="342">
        <v>5</v>
      </c>
      <c r="G1002" s="579" t="s">
        <v>2</v>
      </c>
      <c r="H1002" s="359">
        <f>H1004+H1009+H1015+H1018+H1022</f>
        <v>14270.37</v>
      </c>
      <c r="I1002" s="359">
        <f>I1004+I1009+I1015+I1018+I1022</f>
        <v>411</v>
      </c>
      <c r="J1002" s="579" t="s">
        <v>2</v>
      </c>
      <c r="K1002" s="343" t="s">
        <v>2</v>
      </c>
      <c r="L1002" s="415">
        <f t="shared" ref="L1002:P1002" si="349">L1004+L1009+L1015+L1018+L1022</f>
        <v>21677865.274</v>
      </c>
      <c r="M1002" s="415">
        <f t="shared" si="349"/>
        <v>21677865.274</v>
      </c>
      <c r="N1002" s="415">
        <f t="shared" si="349"/>
        <v>0</v>
      </c>
      <c r="O1002" s="415">
        <f>O1004+O1009+O1015+O1018+O1022+O1003</f>
        <v>0</v>
      </c>
      <c r="P1002" s="415">
        <f t="shared" si="349"/>
        <v>0</v>
      </c>
      <c r="Q1002" s="385">
        <f t="shared" si="342"/>
        <v>21677865.274</v>
      </c>
    </row>
    <row r="1003" spans="1:17" s="198" customFormat="1" ht="15.75" customHeight="1" x14ac:dyDescent="0.25">
      <c r="A1003" s="579"/>
      <c r="B1003" s="654" t="s">
        <v>452</v>
      </c>
      <c r="C1003" s="655"/>
      <c r="D1003" s="655"/>
      <c r="E1003" s="655"/>
      <c r="F1003" s="655"/>
      <c r="G1003" s="655"/>
      <c r="H1003" s="655"/>
      <c r="I1003" s="656"/>
      <c r="J1003" s="579" t="s">
        <v>2</v>
      </c>
      <c r="K1003" s="343" t="s">
        <v>2</v>
      </c>
      <c r="L1003" s="419"/>
      <c r="M1003" s="419"/>
      <c r="N1003" s="419"/>
      <c r="O1003" s="488">
        <v>0</v>
      </c>
      <c r="P1003" s="419"/>
      <c r="Q1003" s="385">
        <f t="shared" si="342"/>
        <v>0</v>
      </c>
    </row>
    <row r="1004" spans="1:17" s="198" customFormat="1" ht="15.75" customHeight="1" x14ac:dyDescent="0.25">
      <c r="A1004" s="686">
        <v>1</v>
      </c>
      <c r="B1004" s="337">
        <v>71953000</v>
      </c>
      <c r="C1004" s="338" t="s">
        <v>15</v>
      </c>
      <c r="D1004" s="338" t="s">
        <v>15</v>
      </c>
      <c r="E1004" s="338" t="s">
        <v>222</v>
      </c>
      <c r="F1004" s="339">
        <v>27</v>
      </c>
      <c r="G1004" s="574" t="s">
        <v>106</v>
      </c>
      <c r="H1004" s="575">
        <v>3949.8</v>
      </c>
      <c r="I1004" s="342">
        <v>90</v>
      </c>
      <c r="J1004" s="570" t="s">
        <v>107</v>
      </c>
      <c r="K1004" s="346" t="s">
        <v>2</v>
      </c>
      <c r="L1004" s="411">
        <f>L1005+L1006+L1007+L1008</f>
        <v>7042236.3660000004</v>
      </c>
      <c r="M1004" s="411">
        <f t="shared" ref="M1004:P1004" si="350">M1005+M1006+M1007+M1008</f>
        <v>7042236.3660000004</v>
      </c>
      <c r="N1004" s="411">
        <f t="shared" si="350"/>
        <v>0</v>
      </c>
      <c r="O1004" s="411">
        <f t="shared" si="350"/>
        <v>0</v>
      </c>
      <c r="P1004" s="411">
        <f t="shared" si="350"/>
        <v>0</v>
      </c>
      <c r="Q1004" s="385">
        <f t="shared" si="342"/>
        <v>7042236.3660000004</v>
      </c>
    </row>
    <row r="1005" spans="1:17" s="198" customFormat="1" ht="31.5" customHeight="1" x14ac:dyDescent="0.25">
      <c r="A1005" s="718"/>
      <c r="B1005" s="337">
        <v>71953000</v>
      </c>
      <c r="C1005" s="338" t="s">
        <v>15</v>
      </c>
      <c r="D1005" s="338"/>
      <c r="E1005" s="338"/>
      <c r="F1005" s="339"/>
      <c r="G1005" s="574"/>
      <c r="H1005" s="341"/>
      <c r="I1005" s="342"/>
      <c r="J1005" s="570" t="s">
        <v>214</v>
      </c>
      <c r="K1005" s="344" t="s">
        <v>215</v>
      </c>
      <c r="L1005" s="411">
        <v>1014930</v>
      </c>
      <c r="M1005" s="411">
        <f t="shared" ref="M1005:M1008" si="351">L1005</f>
        <v>1014930</v>
      </c>
      <c r="N1005" s="411"/>
      <c r="O1005" s="411"/>
      <c r="P1005" s="411"/>
      <c r="Q1005" s="385">
        <f t="shared" si="342"/>
        <v>1014930</v>
      </c>
    </row>
    <row r="1006" spans="1:17" s="198" customFormat="1" ht="31.5" customHeight="1" x14ac:dyDescent="0.25">
      <c r="A1006" s="718"/>
      <c r="B1006" s="337">
        <v>71953000</v>
      </c>
      <c r="C1006" s="338" t="s">
        <v>15</v>
      </c>
      <c r="D1006" s="338"/>
      <c r="E1006" s="338"/>
      <c r="F1006" s="339"/>
      <c r="G1006" s="574"/>
      <c r="H1006" s="341"/>
      <c r="I1006" s="342"/>
      <c r="J1006" s="570" t="s">
        <v>219</v>
      </c>
      <c r="K1006" s="344" t="s">
        <v>220</v>
      </c>
      <c r="L1006" s="411">
        <v>4687450</v>
      </c>
      <c r="M1006" s="411">
        <f t="shared" si="351"/>
        <v>4687450</v>
      </c>
      <c r="N1006" s="411"/>
      <c r="O1006" s="411"/>
      <c r="P1006" s="411"/>
      <c r="Q1006" s="385">
        <f t="shared" si="342"/>
        <v>4687450</v>
      </c>
    </row>
    <row r="1007" spans="1:17" s="198" customFormat="1" ht="31.5" customHeight="1" x14ac:dyDescent="0.25">
      <c r="A1007" s="718"/>
      <c r="B1007" s="337">
        <v>71953000</v>
      </c>
      <c r="C1007" s="338" t="s">
        <v>15</v>
      </c>
      <c r="D1007" s="338"/>
      <c r="E1007" s="338"/>
      <c r="F1007" s="339"/>
      <c r="G1007" s="574"/>
      <c r="H1007" s="341"/>
      <c r="I1007" s="342"/>
      <c r="J1007" s="570" t="s">
        <v>212</v>
      </c>
      <c r="K1007" s="344" t="s">
        <v>213</v>
      </c>
      <c r="L1007" s="411">
        <v>1192310</v>
      </c>
      <c r="M1007" s="411">
        <f t="shared" si="351"/>
        <v>1192310</v>
      </c>
      <c r="N1007" s="411"/>
      <c r="O1007" s="411"/>
      <c r="P1007" s="411"/>
      <c r="Q1007" s="385">
        <f t="shared" si="342"/>
        <v>1192310</v>
      </c>
    </row>
    <row r="1008" spans="1:17" s="198" customFormat="1" ht="15.75" customHeight="1" x14ac:dyDescent="0.25">
      <c r="A1008" s="718"/>
      <c r="B1008" s="579">
        <v>71953000</v>
      </c>
      <c r="C1008" s="338" t="s">
        <v>15</v>
      </c>
      <c r="D1008" s="338"/>
      <c r="E1008" s="338"/>
      <c r="F1008" s="339"/>
      <c r="G1008" s="574"/>
      <c r="H1008" s="341"/>
      <c r="I1008" s="342"/>
      <c r="J1008" s="570" t="s">
        <v>207</v>
      </c>
      <c r="K1008" s="345" t="s">
        <v>304</v>
      </c>
      <c r="L1008" s="411">
        <f>(L1005+L1006+L1007)*2.14%</f>
        <v>147546.36600000001</v>
      </c>
      <c r="M1008" s="411">
        <f t="shared" si="351"/>
        <v>147546.36600000001</v>
      </c>
      <c r="N1008" s="411"/>
      <c r="O1008" s="411"/>
      <c r="P1008" s="411"/>
      <c r="Q1008" s="385">
        <f t="shared" si="342"/>
        <v>147546.36600000001</v>
      </c>
    </row>
    <row r="1009" spans="1:17" s="198" customFormat="1" ht="15.75" customHeight="1" x14ac:dyDescent="0.25">
      <c r="A1009" s="660">
        <v>2</v>
      </c>
      <c r="B1009" s="579">
        <v>71953000</v>
      </c>
      <c r="C1009" s="338" t="s">
        <v>15</v>
      </c>
      <c r="D1009" s="338" t="s">
        <v>15</v>
      </c>
      <c r="E1009" s="338" t="s">
        <v>223</v>
      </c>
      <c r="F1009" s="339">
        <v>30</v>
      </c>
      <c r="G1009" s="574" t="s">
        <v>106</v>
      </c>
      <c r="H1009" s="575">
        <v>4231.93</v>
      </c>
      <c r="I1009" s="342">
        <v>114</v>
      </c>
      <c r="J1009" s="570" t="s">
        <v>107</v>
      </c>
      <c r="K1009" s="346" t="s">
        <v>2</v>
      </c>
      <c r="L1009" s="411">
        <f>L1010+L1011+L1012+L1013+L1014</f>
        <v>9284107.2259999998</v>
      </c>
      <c r="M1009" s="411">
        <f t="shared" ref="M1009:P1009" si="352">M1010+M1011+M1012+M1013+M1014</f>
        <v>9284107.2259999998</v>
      </c>
      <c r="N1009" s="411">
        <f t="shared" si="352"/>
        <v>0</v>
      </c>
      <c r="O1009" s="411">
        <f t="shared" si="352"/>
        <v>0</v>
      </c>
      <c r="P1009" s="411">
        <f t="shared" si="352"/>
        <v>0</v>
      </c>
      <c r="Q1009" s="385">
        <f t="shared" si="342"/>
        <v>9284107.2259999998</v>
      </c>
    </row>
    <row r="1010" spans="1:17" s="198" customFormat="1" ht="31.5" customHeight="1" x14ac:dyDescent="0.25">
      <c r="A1010" s="661"/>
      <c r="B1010" s="579">
        <v>71953000</v>
      </c>
      <c r="C1010" s="338" t="s">
        <v>15</v>
      </c>
      <c r="D1010" s="338"/>
      <c r="E1010" s="338"/>
      <c r="F1010" s="339"/>
      <c r="G1010" s="574"/>
      <c r="H1010" s="341"/>
      <c r="I1010" s="342"/>
      <c r="J1010" s="570" t="s">
        <v>214</v>
      </c>
      <c r="K1010" s="344" t="s">
        <v>215</v>
      </c>
      <c r="L1010" s="411">
        <v>1109430</v>
      </c>
      <c r="M1010" s="411">
        <v>1109430</v>
      </c>
      <c r="N1010" s="411"/>
      <c r="O1010" s="411"/>
      <c r="P1010" s="411"/>
      <c r="Q1010" s="385">
        <f t="shared" si="342"/>
        <v>1109430</v>
      </c>
    </row>
    <row r="1011" spans="1:17" s="198" customFormat="1" ht="31.5" customHeight="1" x14ac:dyDescent="0.25">
      <c r="A1011" s="661"/>
      <c r="B1011" s="579">
        <v>71953000</v>
      </c>
      <c r="C1011" s="338" t="s">
        <v>15</v>
      </c>
      <c r="D1011" s="338"/>
      <c r="E1011" s="338"/>
      <c r="F1011" s="339"/>
      <c r="G1011" s="574"/>
      <c r="H1011" s="341"/>
      <c r="I1011" s="342"/>
      <c r="J1011" s="570" t="s">
        <v>219</v>
      </c>
      <c r="K1011" s="344" t="s">
        <v>220</v>
      </c>
      <c r="L1011" s="411">
        <v>5123920</v>
      </c>
      <c r="M1011" s="411">
        <v>5123920</v>
      </c>
      <c r="N1011" s="453"/>
      <c r="O1011" s="453"/>
      <c r="P1011" s="453"/>
      <c r="Q1011" s="385">
        <f t="shared" si="342"/>
        <v>5123920</v>
      </c>
    </row>
    <row r="1012" spans="1:17" s="198" customFormat="1" ht="31.5" customHeight="1" x14ac:dyDescent="0.25">
      <c r="A1012" s="661"/>
      <c r="B1012" s="579">
        <v>71953000</v>
      </c>
      <c r="C1012" s="338" t="s">
        <v>15</v>
      </c>
      <c r="D1012" s="338"/>
      <c r="E1012" s="338"/>
      <c r="F1012" s="339"/>
      <c r="G1012" s="574"/>
      <c r="H1012" s="341"/>
      <c r="I1012" s="342"/>
      <c r="J1012" s="570" t="s">
        <v>212</v>
      </c>
      <c r="K1012" s="344" t="s">
        <v>213</v>
      </c>
      <c r="L1012" s="411">
        <v>1303330</v>
      </c>
      <c r="M1012" s="411">
        <v>1303330</v>
      </c>
      <c r="N1012" s="411"/>
      <c r="O1012" s="411"/>
      <c r="P1012" s="411"/>
      <c r="Q1012" s="385">
        <f t="shared" si="342"/>
        <v>1303330</v>
      </c>
    </row>
    <row r="1013" spans="1:17" s="198" customFormat="1" ht="15.75" customHeight="1" x14ac:dyDescent="0.25">
      <c r="A1013" s="661"/>
      <c r="B1013" s="579">
        <v>71953000</v>
      </c>
      <c r="C1013" s="338" t="s">
        <v>15</v>
      </c>
      <c r="D1013" s="338"/>
      <c r="E1013" s="338"/>
      <c r="F1013" s="339"/>
      <c r="G1013" s="574"/>
      <c r="H1013" s="341"/>
      <c r="I1013" s="342"/>
      <c r="J1013" s="570" t="s">
        <v>205</v>
      </c>
      <c r="K1013" s="349">
        <v>10</v>
      </c>
      <c r="L1013" s="411">
        <v>1552910</v>
      </c>
      <c r="M1013" s="411">
        <v>1552910</v>
      </c>
      <c r="N1013" s="411"/>
      <c r="O1013" s="411"/>
      <c r="P1013" s="411"/>
      <c r="Q1013" s="385">
        <f t="shared" si="342"/>
        <v>1552910</v>
      </c>
    </row>
    <row r="1014" spans="1:17" s="198" customFormat="1" ht="15.75" customHeight="1" x14ac:dyDescent="0.25">
      <c r="A1014" s="662"/>
      <c r="B1014" s="579">
        <v>71953000</v>
      </c>
      <c r="C1014" s="338" t="s">
        <v>15</v>
      </c>
      <c r="D1014" s="338"/>
      <c r="E1014" s="338"/>
      <c r="F1014" s="339"/>
      <c r="G1014" s="574"/>
      <c r="H1014" s="341"/>
      <c r="I1014" s="342"/>
      <c r="J1014" s="570" t="s">
        <v>207</v>
      </c>
      <c r="K1014" s="345" t="s">
        <v>304</v>
      </c>
      <c r="L1014" s="411">
        <f>(L1010+L1011+L1012+L1013)*2.14%</f>
        <v>194517.22600000002</v>
      </c>
      <c r="M1014" s="411">
        <f>(M1010+M1011+M1012+M1013)*2.14%</f>
        <v>194517.22600000002</v>
      </c>
      <c r="N1014" s="411"/>
      <c r="O1014" s="411"/>
      <c r="P1014" s="411"/>
      <c r="Q1014" s="385">
        <f t="shared" si="342"/>
        <v>194517.22600000002</v>
      </c>
    </row>
    <row r="1015" spans="1:17" s="198" customFormat="1" ht="15.75" customHeight="1" x14ac:dyDescent="0.25">
      <c r="A1015" s="660">
        <v>3</v>
      </c>
      <c r="B1015" s="337">
        <v>71953000</v>
      </c>
      <c r="C1015" s="338" t="s">
        <v>15</v>
      </c>
      <c r="D1015" s="338" t="s">
        <v>15</v>
      </c>
      <c r="E1015" s="338" t="s">
        <v>316</v>
      </c>
      <c r="F1015" s="339">
        <v>4</v>
      </c>
      <c r="G1015" s="340" t="s">
        <v>106</v>
      </c>
      <c r="H1015" s="575">
        <v>1736.3</v>
      </c>
      <c r="I1015" s="342">
        <v>53</v>
      </c>
      <c r="J1015" s="570" t="s">
        <v>107</v>
      </c>
      <c r="K1015" s="343" t="s">
        <v>2</v>
      </c>
      <c r="L1015" s="411">
        <f>L1016+L1017</f>
        <v>2797451.176</v>
      </c>
      <c r="M1015" s="411">
        <f t="shared" ref="M1015:P1015" si="353">M1016+M1017</f>
        <v>2797451.176</v>
      </c>
      <c r="N1015" s="411">
        <f t="shared" si="353"/>
        <v>0</v>
      </c>
      <c r="O1015" s="411">
        <f t="shared" si="353"/>
        <v>0</v>
      </c>
      <c r="P1015" s="411">
        <f t="shared" si="353"/>
        <v>0</v>
      </c>
      <c r="Q1015" s="385">
        <f t="shared" si="342"/>
        <v>2797451.176</v>
      </c>
    </row>
    <row r="1016" spans="1:17" s="198" customFormat="1" ht="31.5" customHeight="1" x14ac:dyDescent="0.25">
      <c r="A1016" s="661"/>
      <c r="B1016" s="337">
        <v>71953000</v>
      </c>
      <c r="C1016" s="338" t="s">
        <v>15</v>
      </c>
      <c r="D1016" s="350"/>
      <c r="E1016" s="350"/>
      <c r="F1016" s="351"/>
      <c r="G1016" s="352"/>
      <c r="H1016" s="353"/>
      <c r="I1016" s="354"/>
      <c r="J1016" s="570" t="s">
        <v>317</v>
      </c>
      <c r="K1016" s="344" t="s">
        <v>220</v>
      </c>
      <c r="L1016" s="411">
        <v>2738840</v>
      </c>
      <c r="M1016" s="411">
        <v>2738840</v>
      </c>
      <c r="N1016" s="412"/>
      <c r="O1016" s="412"/>
      <c r="P1016" s="412"/>
      <c r="Q1016" s="385">
        <f t="shared" si="342"/>
        <v>2738840</v>
      </c>
    </row>
    <row r="1017" spans="1:17" s="198" customFormat="1" ht="15.75" customHeight="1" x14ac:dyDescent="0.25">
      <c r="A1017" s="662"/>
      <c r="B1017" s="337">
        <v>71953000</v>
      </c>
      <c r="C1017" s="338" t="s">
        <v>15</v>
      </c>
      <c r="D1017" s="350"/>
      <c r="E1017" s="350"/>
      <c r="F1017" s="351"/>
      <c r="G1017" s="352"/>
      <c r="H1017" s="353"/>
      <c r="I1017" s="354"/>
      <c r="J1017" s="570" t="s">
        <v>207</v>
      </c>
      <c r="K1017" s="345">
        <v>21</v>
      </c>
      <c r="L1017" s="411">
        <f>L1016*2.14%</f>
        <v>58611.176000000007</v>
      </c>
      <c r="M1017" s="411">
        <f>L1017</f>
        <v>58611.176000000007</v>
      </c>
      <c r="N1017" s="412"/>
      <c r="O1017" s="412"/>
      <c r="P1017" s="412"/>
      <c r="Q1017" s="385">
        <f t="shared" si="342"/>
        <v>58611.176000000007</v>
      </c>
    </row>
    <row r="1018" spans="1:17" ht="15.75" customHeight="1" x14ac:dyDescent="0.25">
      <c r="A1018" s="660">
        <v>4</v>
      </c>
      <c r="B1018" s="337">
        <v>71953000</v>
      </c>
      <c r="C1018" s="338" t="s">
        <v>15</v>
      </c>
      <c r="D1018" s="338" t="s">
        <v>15</v>
      </c>
      <c r="E1018" s="338" t="s">
        <v>123</v>
      </c>
      <c r="F1018" s="339" t="s">
        <v>224</v>
      </c>
      <c r="G1018" s="355" t="s">
        <v>106</v>
      </c>
      <c r="H1018" s="575">
        <v>2729.64</v>
      </c>
      <c r="I1018" s="342">
        <v>122</v>
      </c>
      <c r="J1018" s="570" t="s">
        <v>107</v>
      </c>
      <c r="K1018" s="343" t="s">
        <v>2</v>
      </c>
      <c r="L1018" s="411">
        <f>L1019+L1021+L1020</f>
        <v>2104869</v>
      </c>
      <c r="M1018" s="411">
        <f t="shared" ref="M1018:P1018" si="354">M1019+M1021+M1020</f>
        <v>2104869</v>
      </c>
      <c r="N1018" s="411">
        <f t="shared" si="354"/>
        <v>0</v>
      </c>
      <c r="O1018" s="411">
        <f t="shared" si="354"/>
        <v>0</v>
      </c>
      <c r="P1018" s="411">
        <f t="shared" si="354"/>
        <v>0</v>
      </c>
      <c r="Q1018" s="385">
        <f t="shared" si="342"/>
        <v>2104869</v>
      </c>
    </row>
    <row r="1019" spans="1:17" ht="31.5" customHeight="1" x14ac:dyDescent="0.25">
      <c r="A1019" s="661"/>
      <c r="B1019" s="337">
        <v>71953000</v>
      </c>
      <c r="C1019" s="338" t="s">
        <v>15</v>
      </c>
      <c r="D1019" s="338"/>
      <c r="E1019" s="338"/>
      <c r="F1019" s="339"/>
      <c r="G1019" s="355"/>
      <c r="H1019" s="341"/>
      <c r="I1019" s="342"/>
      <c r="J1019" s="570" t="s">
        <v>214</v>
      </c>
      <c r="K1019" s="346">
        <v>10</v>
      </c>
      <c r="L1019" s="411">
        <v>1436659</v>
      </c>
      <c r="M1019" s="411">
        <v>1436659</v>
      </c>
      <c r="N1019" s="411"/>
      <c r="O1019" s="411"/>
      <c r="P1019" s="411"/>
      <c r="Q1019" s="385">
        <f t="shared" si="342"/>
        <v>1436659</v>
      </c>
    </row>
    <row r="1020" spans="1:17" ht="15.75" customHeight="1" x14ac:dyDescent="0.25">
      <c r="A1020" s="661"/>
      <c r="B1020" s="337">
        <v>71953000</v>
      </c>
      <c r="C1020" s="338" t="s">
        <v>15</v>
      </c>
      <c r="D1020" s="356"/>
      <c r="E1020" s="356"/>
      <c r="F1020" s="339"/>
      <c r="G1020" s="355"/>
      <c r="H1020" s="357"/>
      <c r="I1020" s="342"/>
      <c r="J1020" s="570" t="s">
        <v>207</v>
      </c>
      <c r="K1020" s="355">
        <v>21</v>
      </c>
      <c r="L1020" s="411">
        <v>145950</v>
      </c>
      <c r="M1020" s="411">
        <v>145950</v>
      </c>
      <c r="N1020" s="411"/>
      <c r="O1020" s="411"/>
      <c r="P1020" s="411"/>
      <c r="Q1020" s="385">
        <f t="shared" si="342"/>
        <v>145950</v>
      </c>
    </row>
    <row r="1021" spans="1:17" ht="31.5" customHeight="1" x14ac:dyDescent="0.25">
      <c r="A1021" s="662"/>
      <c r="B1021" s="337">
        <v>71953000</v>
      </c>
      <c r="C1021" s="338" t="s">
        <v>15</v>
      </c>
      <c r="D1021" s="356"/>
      <c r="E1021" s="356"/>
      <c r="F1021" s="339"/>
      <c r="G1021" s="355"/>
      <c r="H1021" s="357"/>
      <c r="I1021" s="342"/>
      <c r="J1021" s="570" t="s">
        <v>212</v>
      </c>
      <c r="K1021" s="345" t="s">
        <v>213</v>
      </c>
      <c r="L1021" s="411">
        <v>522260</v>
      </c>
      <c r="M1021" s="411">
        <v>522260</v>
      </c>
      <c r="N1021" s="411"/>
      <c r="O1021" s="411"/>
      <c r="P1021" s="411"/>
      <c r="Q1021" s="385">
        <f t="shared" si="342"/>
        <v>522260</v>
      </c>
    </row>
    <row r="1022" spans="1:17" ht="15.75" customHeight="1" x14ac:dyDescent="0.25">
      <c r="A1022" s="560">
        <v>5</v>
      </c>
      <c r="B1022" s="337">
        <v>71953000</v>
      </c>
      <c r="C1022" s="338" t="s">
        <v>15</v>
      </c>
      <c r="D1022" s="338" t="s">
        <v>15</v>
      </c>
      <c r="E1022" s="338" t="s">
        <v>123</v>
      </c>
      <c r="F1022" s="339">
        <v>4</v>
      </c>
      <c r="G1022" s="574" t="s">
        <v>106</v>
      </c>
      <c r="H1022" s="575">
        <v>1622.7</v>
      </c>
      <c r="I1022" s="342">
        <v>32</v>
      </c>
      <c r="J1022" s="570" t="s">
        <v>107</v>
      </c>
      <c r="K1022" s="346" t="s">
        <v>2</v>
      </c>
      <c r="L1022" s="411">
        <f>L1023+L1024</f>
        <v>449201.50599999999</v>
      </c>
      <c r="M1022" s="411">
        <f t="shared" ref="M1022:P1022" si="355">M1023+M1024</f>
        <v>449201.50599999999</v>
      </c>
      <c r="N1022" s="411">
        <f t="shared" si="355"/>
        <v>0</v>
      </c>
      <c r="O1022" s="411">
        <f t="shared" si="355"/>
        <v>0</v>
      </c>
      <c r="P1022" s="411">
        <f t="shared" si="355"/>
        <v>0</v>
      </c>
      <c r="Q1022" s="385">
        <f t="shared" si="342"/>
        <v>449201.50599999999</v>
      </c>
    </row>
    <row r="1023" spans="1:17" ht="31.5" customHeight="1" x14ac:dyDescent="0.25">
      <c r="A1023" s="561"/>
      <c r="B1023" s="337">
        <v>71953000</v>
      </c>
      <c r="C1023" s="338" t="s">
        <v>15</v>
      </c>
      <c r="D1023" s="338"/>
      <c r="E1023" s="338"/>
      <c r="F1023" s="339"/>
      <c r="G1023" s="574"/>
      <c r="H1023" s="341"/>
      <c r="I1023" s="342"/>
      <c r="J1023" s="570" t="s">
        <v>212</v>
      </c>
      <c r="K1023" s="344" t="s">
        <v>213</v>
      </c>
      <c r="L1023" s="411">
        <v>439790</v>
      </c>
      <c r="M1023" s="411">
        <v>439790</v>
      </c>
      <c r="N1023" s="411"/>
      <c r="O1023" s="411"/>
      <c r="P1023" s="411"/>
      <c r="Q1023" s="385">
        <f t="shared" si="342"/>
        <v>439790</v>
      </c>
    </row>
    <row r="1024" spans="1:17" ht="15.75" customHeight="1" x14ac:dyDescent="0.25">
      <c r="A1024" s="561"/>
      <c r="B1024" s="337">
        <v>71953000</v>
      </c>
      <c r="C1024" s="338" t="s">
        <v>15</v>
      </c>
      <c r="D1024" s="338"/>
      <c r="E1024" s="338"/>
      <c r="F1024" s="339"/>
      <c r="G1024" s="340"/>
      <c r="H1024" s="341"/>
      <c r="I1024" s="342"/>
      <c r="J1024" s="570" t="s">
        <v>207</v>
      </c>
      <c r="K1024" s="345">
        <v>21</v>
      </c>
      <c r="L1024" s="411">
        <f>L1023*2.14%</f>
        <v>9411.5060000000012</v>
      </c>
      <c r="M1024" s="412">
        <f>L1024</f>
        <v>9411.5060000000012</v>
      </c>
      <c r="N1024" s="412"/>
      <c r="O1024" s="412"/>
      <c r="P1024" s="412"/>
      <c r="Q1024" s="385">
        <f t="shared" si="342"/>
        <v>9411.5060000000012</v>
      </c>
    </row>
    <row r="1025" spans="1:17" ht="15.75" customHeight="1" x14ac:dyDescent="0.25">
      <c r="A1025" s="697" t="s">
        <v>71</v>
      </c>
      <c r="B1025" s="698"/>
      <c r="C1025" s="698"/>
      <c r="D1025" s="698"/>
      <c r="E1025" s="699"/>
      <c r="F1025" s="342">
        <v>8</v>
      </c>
      <c r="G1025" s="572"/>
      <c r="H1025" s="616">
        <f>H1027+H1032+H1038+H1040+H1042+H1044+H1049+H1055</f>
        <v>30587.229999999996</v>
      </c>
      <c r="I1025" s="616">
        <f>I1027+I1032+I1038+I1040+I1042+I1044+I1049+I1055</f>
        <v>1531</v>
      </c>
      <c r="J1025" s="359" t="s">
        <v>2</v>
      </c>
      <c r="K1025" s="343" t="s">
        <v>2</v>
      </c>
      <c r="L1025" s="415">
        <f t="shared" ref="L1025:P1025" si="356">L1027+L1032+L1038+L1040+L1042+L1044+L1049+L1055</f>
        <v>72505606</v>
      </c>
      <c r="M1025" s="415">
        <f t="shared" si="356"/>
        <v>71702266</v>
      </c>
      <c r="N1025" s="415">
        <f t="shared" si="356"/>
        <v>0</v>
      </c>
      <c r="O1025" s="415">
        <f>O1027+O1032+O1038+O1040+O1042+O1044+O1049+O1055+O1026</f>
        <v>764000</v>
      </c>
      <c r="P1025" s="415">
        <f t="shared" si="356"/>
        <v>40167</v>
      </c>
      <c r="Q1025" s="385">
        <f t="shared" si="342"/>
        <v>72506433</v>
      </c>
    </row>
    <row r="1026" spans="1:17" ht="15.75" customHeight="1" x14ac:dyDescent="0.25">
      <c r="A1026" s="579"/>
      <c r="B1026" s="654" t="s">
        <v>450</v>
      </c>
      <c r="C1026" s="655"/>
      <c r="D1026" s="655"/>
      <c r="E1026" s="655"/>
      <c r="F1026" s="655"/>
      <c r="G1026" s="655"/>
      <c r="H1026" s="655"/>
      <c r="I1026" s="656"/>
      <c r="J1026" s="579" t="s">
        <v>2</v>
      </c>
      <c r="K1026" s="343" t="s">
        <v>2</v>
      </c>
      <c r="L1026" s="419"/>
      <c r="M1026" s="419"/>
      <c r="N1026" s="419"/>
      <c r="O1026" s="419">
        <v>827</v>
      </c>
      <c r="P1026" s="419"/>
      <c r="Q1026" s="385">
        <f t="shared" si="342"/>
        <v>827</v>
      </c>
    </row>
    <row r="1027" spans="1:17" ht="15.75" customHeight="1" x14ac:dyDescent="0.25">
      <c r="A1027" s="700">
        <v>1</v>
      </c>
      <c r="B1027" s="337">
        <v>71955000</v>
      </c>
      <c r="C1027" s="591" t="s">
        <v>14</v>
      </c>
      <c r="D1027" s="572" t="s">
        <v>318</v>
      </c>
      <c r="E1027" s="591" t="s">
        <v>320</v>
      </c>
      <c r="F1027" s="342">
        <v>16</v>
      </c>
      <c r="G1027" s="592" t="s">
        <v>106</v>
      </c>
      <c r="H1027" s="359">
        <v>6599.45</v>
      </c>
      <c r="I1027" s="342">
        <v>395</v>
      </c>
      <c r="J1027" s="579" t="s">
        <v>107</v>
      </c>
      <c r="K1027" s="343" t="s">
        <v>2</v>
      </c>
      <c r="L1027" s="413">
        <f>L1028+L1029+L1030+L1031</f>
        <v>24102411</v>
      </c>
      <c r="M1027" s="413">
        <f t="shared" ref="M1027:P1027" si="357">M1028+M1029+M1030+M1031</f>
        <v>24102411</v>
      </c>
      <c r="N1027" s="413">
        <f t="shared" si="357"/>
        <v>0</v>
      </c>
      <c r="O1027" s="413">
        <f t="shared" si="357"/>
        <v>0</v>
      </c>
      <c r="P1027" s="413">
        <f t="shared" si="357"/>
        <v>0</v>
      </c>
      <c r="Q1027" s="385">
        <f t="shared" si="342"/>
        <v>24102411</v>
      </c>
    </row>
    <row r="1028" spans="1:17" ht="15.75" customHeight="1" x14ac:dyDescent="0.25">
      <c r="A1028" s="700"/>
      <c r="B1028" s="337">
        <v>71955000</v>
      </c>
      <c r="C1028" s="591" t="s">
        <v>14</v>
      </c>
      <c r="D1028" s="572"/>
      <c r="E1028" s="591"/>
      <c r="F1028" s="342"/>
      <c r="G1028" s="592"/>
      <c r="H1028" s="616"/>
      <c r="I1028" s="342"/>
      <c r="J1028" s="579" t="s">
        <v>205</v>
      </c>
      <c r="K1028" s="618">
        <v>10</v>
      </c>
      <c r="L1028" s="413">
        <v>7633433</v>
      </c>
      <c r="M1028" s="413">
        <f t="shared" ref="M1028:M1043" si="358">L1028</f>
        <v>7633433</v>
      </c>
      <c r="N1028" s="414"/>
      <c r="O1028" s="413"/>
      <c r="P1028" s="414"/>
      <c r="Q1028" s="385">
        <f t="shared" si="342"/>
        <v>7633433</v>
      </c>
    </row>
    <row r="1029" spans="1:17" ht="31.5" customHeight="1" x14ac:dyDescent="0.25">
      <c r="A1029" s="700"/>
      <c r="B1029" s="337">
        <v>71955000</v>
      </c>
      <c r="C1029" s="591" t="s">
        <v>14</v>
      </c>
      <c r="D1029" s="572"/>
      <c r="E1029" s="591"/>
      <c r="F1029" s="342"/>
      <c r="G1029" s="592"/>
      <c r="H1029" s="616"/>
      <c r="I1029" s="342"/>
      <c r="J1029" s="579" t="s">
        <v>219</v>
      </c>
      <c r="K1029" s="542" t="s">
        <v>220</v>
      </c>
      <c r="L1029" s="413">
        <v>8586454</v>
      </c>
      <c r="M1029" s="413">
        <f t="shared" si="358"/>
        <v>8586454</v>
      </c>
      <c r="N1029" s="414"/>
      <c r="O1029" s="413"/>
      <c r="P1029" s="414"/>
      <c r="Q1029" s="385">
        <f t="shared" si="342"/>
        <v>8586454</v>
      </c>
    </row>
    <row r="1030" spans="1:17" ht="31.5" customHeight="1" x14ac:dyDescent="0.25">
      <c r="A1030" s="700"/>
      <c r="B1030" s="337">
        <v>71955000</v>
      </c>
      <c r="C1030" s="591" t="s">
        <v>14</v>
      </c>
      <c r="D1030" s="572"/>
      <c r="E1030" s="591"/>
      <c r="F1030" s="342"/>
      <c r="G1030" s="592"/>
      <c r="H1030" s="616"/>
      <c r="I1030" s="342"/>
      <c r="J1030" s="579" t="s">
        <v>212</v>
      </c>
      <c r="K1030" s="542" t="s">
        <v>213</v>
      </c>
      <c r="L1030" s="413">
        <v>6105265</v>
      </c>
      <c r="M1030" s="413">
        <f t="shared" si="358"/>
        <v>6105265</v>
      </c>
      <c r="N1030" s="414"/>
      <c r="O1030" s="413"/>
      <c r="P1030" s="414"/>
      <c r="Q1030" s="385">
        <f t="shared" si="342"/>
        <v>6105265</v>
      </c>
    </row>
    <row r="1031" spans="1:17" ht="31.5" customHeight="1" x14ac:dyDescent="0.25">
      <c r="A1031" s="700"/>
      <c r="B1031" s="337">
        <v>71955000</v>
      </c>
      <c r="C1031" s="591" t="s">
        <v>14</v>
      </c>
      <c r="D1031" s="572"/>
      <c r="E1031" s="591"/>
      <c r="F1031" s="342"/>
      <c r="G1031" s="592"/>
      <c r="H1031" s="616"/>
      <c r="I1031" s="342"/>
      <c r="J1031" s="579" t="s">
        <v>214</v>
      </c>
      <c r="K1031" s="542" t="s">
        <v>215</v>
      </c>
      <c r="L1031" s="413">
        <v>1777259</v>
      </c>
      <c r="M1031" s="413">
        <f t="shared" si="358"/>
        <v>1777259</v>
      </c>
      <c r="N1031" s="414"/>
      <c r="O1031" s="413"/>
      <c r="P1031" s="414"/>
      <c r="Q1031" s="385">
        <f t="shared" si="342"/>
        <v>1777259</v>
      </c>
    </row>
    <row r="1032" spans="1:17" ht="15.75" customHeight="1" x14ac:dyDescent="0.25">
      <c r="A1032" s="700">
        <v>2</v>
      </c>
      <c r="B1032" s="337">
        <v>71955000</v>
      </c>
      <c r="C1032" s="591" t="s">
        <v>14</v>
      </c>
      <c r="D1032" s="572" t="s">
        <v>318</v>
      </c>
      <c r="E1032" s="591" t="s">
        <v>119</v>
      </c>
      <c r="F1032" s="342">
        <v>27</v>
      </c>
      <c r="G1032" s="592" t="s">
        <v>106</v>
      </c>
      <c r="H1032" s="359">
        <v>3168.08</v>
      </c>
      <c r="I1032" s="342">
        <v>150</v>
      </c>
      <c r="J1032" s="579" t="s">
        <v>107</v>
      </c>
      <c r="K1032" s="343" t="s">
        <v>2</v>
      </c>
      <c r="L1032" s="413">
        <f>L1033+L1034+L1035+L1036+L1037</f>
        <v>13429481</v>
      </c>
      <c r="M1032" s="413">
        <f t="shared" ref="M1032:P1032" si="359">M1033+M1034+M1035+M1036+M1037</f>
        <v>13429481</v>
      </c>
      <c r="N1032" s="413">
        <f t="shared" si="359"/>
        <v>0</v>
      </c>
      <c r="O1032" s="413">
        <f t="shared" si="359"/>
        <v>0</v>
      </c>
      <c r="P1032" s="413">
        <f t="shared" si="359"/>
        <v>0</v>
      </c>
      <c r="Q1032" s="385">
        <f t="shared" si="342"/>
        <v>13429481</v>
      </c>
    </row>
    <row r="1033" spans="1:17" ht="15.75" customHeight="1" x14ac:dyDescent="0.25">
      <c r="A1033" s="700"/>
      <c r="B1033" s="337">
        <v>71955000</v>
      </c>
      <c r="C1033" s="591" t="s">
        <v>14</v>
      </c>
      <c r="D1033" s="572"/>
      <c r="E1033" s="591"/>
      <c r="F1033" s="342"/>
      <c r="G1033" s="592"/>
      <c r="H1033" s="616"/>
      <c r="I1033" s="342"/>
      <c r="J1033" s="579" t="s">
        <v>208</v>
      </c>
      <c r="K1033" s="617" t="s">
        <v>209</v>
      </c>
      <c r="L1033" s="415">
        <v>3988753</v>
      </c>
      <c r="M1033" s="415">
        <v>3988753</v>
      </c>
      <c r="N1033" s="413"/>
      <c r="O1033" s="413"/>
      <c r="P1033" s="413"/>
      <c r="Q1033" s="385">
        <f t="shared" si="342"/>
        <v>3988753</v>
      </c>
    </row>
    <row r="1034" spans="1:17" ht="15.75" customHeight="1" x14ac:dyDescent="0.25">
      <c r="A1034" s="700"/>
      <c r="B1034" s="337">
        <v>71955000</v>
      </c>
      <c r="C1034" s="591" t="s">
        <v>14</v>
      </c>
      <c r="D1034" s="572"/>
      <c r="E1034" s="591"/>
      <c r="F1034" s="342"/>
      <c r="G1034" s="592"/>
      <c r="H1034" s="616"/>
      <c r="I1034" s="342"/>
      <c r="J1034" s="579" t="s">
        <v>205</v>
      </c>
      <c r="K1034" s="618">
        <v>10</v>
      </c>
      <c r="L1034" s="415">
        <v>3132106</v>
      </c>
      <c r="M1034" s="415">
        <v>3132106</v>
      </c>
      <c r="N1034" s="413"/>
      <c r="O1034" s="413"/>
      <c r="P1034" s="413"/>
      <c r="Q1034" s="385">
        <f t="shared" si="342"/>
        <v>3132106</v>
      </c>
    </row>
    <row r="1035" spans="1:17" ht="31.5" customHeight="1" x14ac:dyDescent="0.25">
      <c r="A1035" s="700"/>
      <c r="B1035" s="337">
        <v>71955000</v>
      </c>
      <c r="C1035" s="591" t="s">
        <v>14</v>
      </c>
      <c r="D1035" s="572"/>
      <c r="E1035" s="591"/>
      <c r="F1035" s="342"/>
      <c r="G1035" s="592"/>
      <c r="H1035" s="616"/>
      <c r="I1035" s="342"/>
      <c r="J1035" s="579" t="s">
        <v>219</v>
      </c>
      <c r="K1035" s="542" t="s">
        <v>220</v>
      </c>
      <c r="L1035" s="415">
        <v>3248801</v>
      </c>
      <c r="M1035" s="415">
        <v>3248801</v>
      </c>
      <c r="N1035" s="414"/>
      <c r="O1035" s="413"/>
      <c r="P1035" s="414"/>
      <c r="Q1035" s="385">
        <f t="shared" si="342"/>
        <v>3248801</v>
      </c>
    </row>
    <row r="1036" spans="1:17" ht="31.5" customHeight="1" x14ac:dyDescent="0.25">
      <c r="A1036" s="700"/>
      <c r="B1036" s="337">
        <v>71955000</v>
      </c>
      <c r="C1036" s="591" t="s">
        <v>14</v>
      </c>
      <c r="D1036" s="572"/>
      <c r="E1036" s="591"/>
      <c r="F1036" s="342"/>
      <c r="G1036" s="592"/>
      <c r="H1036" s="616"/>
      <c r="I1036" s="342"/>
      <c r="J1036" s="579" t="s">
        <v>212</v>
      </c>
      <c r="K1036" s="542" t="s">
        <v>213</v>
      </c>
      <c r="L1036" s="415">
        <v>2387844</v>
      </c>
      <c r="M1036" s="415">
        <v>2387844</v>
      </c>
      <c r="N1036" s="414"/>
      <c r="O1036" s="413"/>
      <c r="P1036" s="414"/>
      <c r="Q1036" s="385">
        <f t="shared" si="342"/>
        <v>2387844</v>
      </c>
    </row>
    <row r="1037" spans="1:17" ht="31.5" customHeight="1" x14ac:dyDescent="0.25">
      <c r="A1037" s="700"/>
      <c r="B1037" s="337">
        <v>71955000</v>
      </c>
      <c r="C1037" s="591" t="s">
        <v>14</v>
      </c>
      <c r="D1037" s="572"/>
      <c r="E1037" s="591"/>
      <c r="F1037" s="342"/>
      <c r="G1037" s="592"/>
      <c r="H1037" s="616"/>
      <c r="I1037" s="342"/>
      <c r="J1037" s="579" t="s">
        <v>214</v>
      </c>
      <c r="K1037" s="542" t="s">
        <v>215</v>
      </c>
      <c r="L1037" s="415">
        <v>671977</v>
      </c>
      <c r="M1037" s="415">
        <v>671977</v>
      </c>
      <c r="N1037" s="414"/>
      <c r="O1037" s="413"/>
      <c r="P1037" s="414"/>
      <c r="Q1037" s="385">
        <f t="shared" si="342"/>
        <v>671977</v>
      </c>
    </row>
    <row r="1038" spans="1:17" ht="15.75" customHeight="1" x14ac:dyDescent="0.25">
      <c r="A1038" s="700">
        <v>3</v>
      </c>
      <c r="B1038" s="337">
        <v>71955000</v>
      </c>
      <c r="C1038" s="591" t="s">
        <v>14</v>
      </c>
      <c r="D1038" s="572" t="s">
        <v>318</v>
      </c>
      <c r="E1038" s="591" t="s">
        <v>229</v>
      </c>
      <c r="F1038" s="342">
        <v>29</v>
      </c>
      <c r="G1038" s="592" t="s">
        <v>106</v>
      </c>
      <c r="H1038" s="359">
        <v>2464.9</v>
      </c>
      <c r="I1038" s="342">
        <v>94</v>
      </c>
      <c r="J1038" s="579" t="s">
        <v>107</v>
      </c>
      <c r="K1038" s="343" t="s">
        <v>2</v>
      </c>
      <c r="L1038" s="413">
        <f>L1039</f>
        <v>3152521</v>
      </c>
      <c r="M1038" s="413">
        <f t="shared" ref="M1038:P1038" si="360">M1039</f>
        <v>3152521</v>
      </c>
      <c r="N1038" s="413">
        <f t="shared" si="360"/>
        <v>0</v>
      </c>
      <c r="O1038" s="413">
        <f t="shared" si="360"/>
        <v>0</v>
      </c>
      <c r="P1038" s="413">
        <f t="shared" si="360"/>
        <v>0</v>
      </c>
      <c r="Q1038" s="385">
        <f t="shared" si="342"/>
        <v>3152521</v>
      </c>
    </row>
    <row r="1039" spans="1:17" ht="15.75" customHeight="1" x14ac:dyDescent="0.25">
      <c r="A1039" s="700"/>
      <c r="B1039" s="337">
        <v>71955000</v>
      </c>
      <c r="C1039" s="591" t="s">
        <v>14</v>
      </c>
      <c r="D1039" s="572"/>
      <c r="E1039" s="591"/>
      <c r="F1039" s="342"/>
      <c r="G1039" s="592"/>
      <c r="H1039" s="616"/>
      <c r="I1039" s="342"/>
      <c r="J1039" s="579" t="s">
        <v>208</v>
      </c>
      <c r="K1039" s="617" t="s">
        <v>209</v>
      </c>
      <c r="L1039" s="413">
        <v>3152521</v>
      </c>
      <c r="M1039" s="413">
        <f t="shared" si="358"/>
        <v>3152521</v>
      </c>
      <c r="N1039" s="414"/>
      <c r="O1039" s="413"/>
      <c r="P1039" s="414"/>
      <c r="Q1039" s="385">
        <f t="shared" si="342"/>
        <v>3152521</v>
      </c>
    </row>
    <row r="1040" spans="1:17" ht="15.75" customHeight="1" x14ac:dyDescent="0.25">
      <c r="A1040" s="700">
        <v>4</v>
      </c>
      <c r="B1040" s="337">
        <v>71955000</v>
      </c>
      <c r="C1040" s="591" t="s">
        <v>14</v>
      </c>
      <c r="D1040" s="572" t="s">
        <v>318</v>
      </c>
      <c r="E1040" s="591" t="s">
        <v>229</v>
      </c>
      <c r="F1040" s="342">
        <v>35</v>
      </c>
      <c r="G1040" s="592" t="s">
        <v>106</v>
      </c>
      <c r="H1040" s="359">
        <v>3304.8</v>
      </c>
      <c r="I1040" s="342">
        <v>189</v>
      </c>
      <c r="J1040" s="579" t="s">
        <v>107</v>
      </c>
      <c r="K1040" s="343" t="s">
        <v>2</v>
      </c>
      <c r="L1040" s="413">
        <f>L1041</f>
        <v>4203849</v>
      </c>
      <c r="M1040" s="413">
        <f t="shared" ref="M1040:P1040" si="361">M1041</f>
        <v>4203849</v>
      </c>
      <c r="N1040" s="413">
        <f t="shared" si="361"/>
        <v>0</v>
      </c>
      <c r="O1040" s="413">
        <f t="shared" si="361"/>
        <v>0</v>
      </c>
      <c r="P1040" s="413">
        <f t="shared" si="361"/>
        <v>0</v>
      </c>
      <c r="Q1040" s="385">
        <f t="shared" si="342"/>
        <v>4203849</v>
      </c>
    </row>
    <row r="1041" spans="1:17" ht="15.75" customHeight="1" x14ac:dyDescent="0.25">
      <c r="A1041" s="700"/>
      <c r="B1041" s="337">
        <v>71955000</v>
      </c>
      <c r="C1041" s="591" t="s">
        <v>14</v>
      </c>
      <c r="D1041" s="572"/>
      <c r="E1041" s="591"/>
      <c r="F1041" s="342"/>
      <c r="G1041" s="592"/>
      <c r="H1041" s="616"/>
      <c r="I1041" s="342"/>
      <c r="J1041" s="579" t="s">
        <v>208</v>
      </c>
      <c r="K1041" s="617" t="s">
        <v>209</v>
      </c>
      <c r="L1041" s="413">
        <v>4203849</v>
      </c>
      <c r="M1041" s="413">
        <f t="shared" si="358"/>
        <v>4203849</v>
      </c>
      <c r="N1041" s="414"/>
      <c r="O1041" s="413"/>
      <c r="P1041" s="414"/>
      <c r="Q1041" s="385">
        <f t="shared" si="342"/>
        <v>4203849</v>
      </c>
    </row>
    <row r="1042" spans="1:17" ht="15.75" customHeight="1" x14ac:dyDescent="0.25">
      <c r="A1042" s="700">
        <v>5</v>
      </c>
      <c r="B1042" s="337">
        <v>71955000</v>
      </c>
      <c r="C1042" s="591" t="s">
        <v>14</v>
      </c>
      <c r="D1042" s="572" t="s">
        <v>318</v>
      </c>
      <c r="E1042" s="591" t="s">
        <v>229</v>
      </c>
      <c r="F1042" s="342">
        <v>39</v>
      </c>
      <c r="G1042" s="592" t="s">
        <v>106</v>
      </c>
      <c r="H1042" s="359">
        <v>4933.3999999999996</v>
      </c>
      <c r="I1042" s="342">
        <v>235</v>
      </c>
      <c r="J1042" s="579" t="s">
        <v>107</v>
      </c>
      <c r="K1042" s="343" t="s">
        <v>2</v>
      </c>
      <c r="L1042" s="413">
        <f>L1043</f>
        <v>6281888</v>
      </c>
      <c r="M1042" s="413">
        <f t="shared" si="358"/>
        <v>6281888</v>
      </c>
      <c r="N1042" s="413">
        <f>N1043</f>
        <v>0</v>
      </c>
      <c r="O1042" s="413">
        <v>0</v>
      </c>
      <c r="P1042" s="413">
        <v>0</v>
      </c>
      <c r="Q1042" s="385">
        <f t="shared" si="342"/>
        <v>6281888</v>
      </c>
    </row>
    <row r="1043" spans="1:17" ht="15.75" customHeight="1" x14ac:dyDescent="0.25">
      <c r="A1043" s="700"/>
      <c r="B1043" s="337">
        <v>71955000</v>
      </c>
      <c r="C1043" s="591" t="s">
        <v>14</v>
      </c>
      <c r="D1043" s="572"/>
      <c r="E1043" s="591"/>
      <c r="F1043" s="342"/>
      <c r="G1043" s="592"/>
      <c r="H1043" s="616"/>
      <c r="I1043" s="342"/>
      <c r="J1043" s="579" t="s">
        <v>208</v>
      </c>
      <c r="K1043" s="617" t="s">
        <v>209</v>
      </c>
      <c r="L1043" s="413">
        <v>6281888</v>
      </c>
      <c r="M1043" s="413">
        <f t="shared" si="358"/>
        <v>6281888</v>
      </c>
      <c r="N1043" s="414"/>
      <c r="O1043" s="413"/>
      <c r="P1043" s="414"/>
      <c r="Q1043" s="385">
        <f t="shared" si="342"/>
        <v>6281888</v>
      </c>
    </row>
    <row r="1044" spans="1:17" ht="15.75" customHeight="1" x14ac:dyDescent="0.25">
      <c r="A1044" s="700">
        <v>6</v>
      </c>
      <c r="B1044" s="337">
        <v>71955000</v>
      </c>
      <c r="C1044" s="591" t="s">
        <v>14</v>
      </c>
      <c r="D1044" s="572" t="s">
        <v>318</v>
      </c>
      <c r="E1044" s="591" t="s">
        <v>228</v>
      </c>
      <c r="F1044" s="342">
        <v>1</v>
      </c>
      <c r="G1044" s="592" t="s">
        <v>106</v>
      </c>
      <c r="H1044" s="359">
        <v>2164.6</v>
      </c>
      <c r="I1044" s="342">
        <v>54</v>
      </c>
      <c r="J1044" s="579" t="s">
        <v>107</v>
      </c>
      <c r="K1044" s="343" t="s">
        <v>2</v>
      </c>
      <c r="L1044" s="413">
        <f>L1045+L1046+L1047+L1048</f>
        <v>11317573</v>
      </c>
      <c r="M1044" s="413">
        <f t="shared" ref="M1044:P1044" si="362">M1045+M1046+M1047+M1048</f>
        <v>11317573</v>
      </c>
      <c r="N1044" s="413">
        <f t="shared" si="362"/>
        <v>0</v>
      </c>
      <c r="O1044" s="413">
        <f t="shared" si="362"/>
        <v>0</v>
      </c>
      <c r="P1044" s="413">
        <f t="shared" si="362"/>
        <v>0</v>
      </c>
      <c r="Q1044" s="385">
        <f t="shared" si="342"/>
        <v>11317573</v>
      </c>
    </row>
    <row r="1045" spans="1:17" ht="15.75" customHeight="1" x14ac:dyDescent="0.25">
      <c r="A1045" s="700"/>
      <c r="B1045" s="337">
        <v>71955000</v>
      </c>
      <c r="C1045" s="591" t="s">
        <v>14</v>
      </c>
      <c r="D1045" s="572"/>
      <c r="E1045" s="591"/>
      <c r="F1045" s="342"/>
      <c r="G1045" s="592"/>
      <c r="H1045" s="616"/>
      <c r="I1045" s="342"/>
      <c r="J1045" s="579" t="s">
        <v>208</v>
      </c>
      <c r="K1045" s="617" t="s">
        <v>209</v>
      </c>
      <c r="L1045" s="413">
        <v>5848917</v>
      </c>
      <c r="M1045" s="413">
        <f>L1045</f>
        <v>5848917</v>
      </c>
      <c r="N1045" s="414"/>
      <c r="O1045" s="413"/>
      <c r="P1045" s="414"/>
      <c r="Q1045" s="385">
        <f t="shared" si="342"/>
        <v>5848917</v>
      </c>
    </row>
    <row r="1046" spans="1:17" ht="31.5" customHeight="1" x14ac:dyDescent="0.25">
      <c r="A1046" s="700"/>
      <c r="B1046" s="337">
        <v>71955000</v>
      </c>
      <c r="C1046" s="591" t="s">
        <v>14</v>
      </c>
      <c r="D1046" s="572"/>
      <c r="E1046" s="591"/>
      <c r="F1046" s="342"/>
      <c r="G1046" s="592"/>
      <c r="H1046" s="616"/>
      <c r="I1046" s="342"/>
      <c r="J1046" s="579" t="s">
        <v>219</v>
      </c>
      <c r="K1046" s="542" t="s">
        <v>220</v>
      </c>
      <c r="L1046" s="413">
        <v>2785755</v>
      </c>
      <c r="M1046" s="413">
        <f>L1046</f>
        <v>2785755</v>
      </c>
      <c r="N1046" s="414"/>
      <c r="O1046" s="413"/>
      <c r="P1046" s="414"/>
      <c r="Q1046" s="385">
        <f t="shared" si="342"/>
        <v>2785755</v>
      </c>
    </row>
    <row r="1047" spans="1:17" ht="31.5" customHeight="1" x14ac:dyDescent="0.25">
      <c r="A1047" s="700"/>
      <c r="B1047" s="337">
        <v>71955000</v>
      </c>
      <c r="C1047" s="591" t="s">
        <v>14</v>
      </c>
      <c r="D1047" s="572"/>
      <c r="E1047" s="591"/>
      <c r="F1047" s="342"/>
      <c r="G1047" s="592"/>
      <c r="H1047" s="616"/>
      <c r="I1047" s="342"/>
      <c r="J1047" s="579" t="s">
        <v>212</v>
      </c>
      <c r="K1047" s="542" t="s">
        <v>213</v>
      </c>
      <c r="L1047" s="413">
        <v>2165787</v>
      </c>
      <c r="M1047" s="413">
        <f>L1047</f>
        <v>2165787</v>
      </c>
      <c r="N1047" s="414"/>
      <c r="O1047" s="413"/>
      <c r="P1047" s="414"/>
      <c r="Q1047" s="385">
        <f t="shared" si="342"/>
        <v>2165787</v>
      </c>
    </row>
    <row r="1048" spans="1:17" ht="31.5" customHeight="1" x14ac:dyDescent="0.25">
      <c r="A1048" s="700"/>
      <c r="B1048" s="337">
        <v>71955000</v>
      </c>
      <c r="C1048" s="591" t="s">
        <v>14</v>
      </c>
      <c r="D1048" s="572"/>
      <c r="E1048" s="591"/>
      <c r="F1048" s="342"/>
      <c r="G1048" s="592"/>
      <c r="H1048" s="616"/>
      <c r="I1048" s="342"/>
      <c r="J1048" s="579" t="s">
        <v>214</v>
      </c>
      <c r="K1048" s="542" t="s">
        <v>215</v>
      </c>
      <c r="L1048" s="413">
        <v>517114</v>
      </c>
      <c r="M1048" s="413">
        <f>L1048</f>
        <v>517114</v>
      </c>
      <c r="N1048" s="414"/>
      <c r="O1048" s="413"/>
      <c r="P1048" s="414"/>
      <c r="Q1048" s="385">
        <f t="shared" ref="Q1048:Q1111" si="363">M1048+N1048+O1048+P1048</f>
        <v>517114</v>
      </c>
    </row>
    <row r="1049" spans="1:17" ht="15.75" customHeight="1" x14ac:dyDescent="0.25">
      <c r="A1049" s="700">
        <v>7</v>
      </c>
      <c r="B1049" s="337">
        <v>71955000</v>
      </c>
      <c r="C1049" s="591" t="s">
        <v>14</v>
      </c>
      <c r="D1049" s="572" t="s">
        <v>318</v>
      </c>
      <c r="E1049" s="591" t="s">
        <v>319</v>
      </c>
      <c r="F1049" s="342">
        <v>46</v>
      </c>
      <c r="G1049" s="592" t="s">
        <v>106</v>
      </c>
      <c r="H1049" s="359">
        <v>1360.6</v>
      </c>
      <c r="I1049" s="342">
        <v>69</v>
      </c>
      <c r="J1049" s="579" t="s">
        <v>107</v>
      </c>
      <c r="K1049" s="343" t="s">
        <v>2</v>
      </c>
      <c r="L1049" s="413">
        <f>L1050+L1051+L1052+L1053+L1054</f>
        <v>9194543</v>
      </c>
      <c r="M1049" s="413">
        <f t="shared" ref="M1049:P1049" si="364">M1050+M1051+M1052+M1053+M1054</f>
        <v>9194543</v>
      </c>
      <c r="N1049" s="413">
        <f t="shared" si="364"/>
        <v>0</v>
      </c>
      <c r="O1049" s="413">
        <f t="shared" si="364"/>
        <v>0</v>
      </c>
      <c r="P1049" s="413">
        <f t="shared" si="364"/>
        <v>0</v>
      </c>
      <c r="Q1049" s="385">
        <f t="shared" si="363"/>
        <v>9194543</v>
      </c>
    </row>
    <row r="1050" spans="1:17" ht="15.75" customHeight="1" x14ac:dyDescent="0.25">
      <c r="A1050" s="700"/>
      <c r="B1050" s="337">
        <v>71955000</v>
      </c>
      <c r="C1050" s="591" t="s">
        <v>14</v>
      </c>
      <c r="D1050" s="572"/>
      <c r="E1050" s="591"/>
      <c r="F1050" s="342"/>
      <c r="G1050" s="592"/>
      <c r="H1050" s="616"/>
      <c r="I1050" s="342"/>
      <c r="J1050" s="579" t="s">
        <v>208</v>
      </c>
      <c r="K1050" s="617" t="s">
        <v>209</v>
      </c>
      <c r="L1050" s="415">
        <v>3919383</v>
      </c>
      <c r="M1050" s="415">
        <v>3919383</v>
      </c>
      <c r="N1050" s="413"/>
      <c r="O1050" s="413"/>
      <c r="P1050" s="413"/>
      <c r="Q1050" s="385">
        <f t="shared" si="363"/>
        <v>3919383</v>
      </c>
    </row>
    <row r="1051" spans="1:17" ht="15.75" customHeight="1" x14ac:dyDescent="0.25">
      <c r="A1051" s="700"/>
      <c r="B1051" s="337">
        <v>71955000</v>
      </c>
      <c r="C1051" s="591" t="s">
        <v>14</v>
      </c>
      <c r="D1051" s="572"/>
      <c r="E1051" s="591"/>
      <c r="F1051" s="342"/>
      <c r="G1051" s="592"/>
      <c r="H1051" s="616"/>
      <c r="I1051" s="342"/>
      <c r="J1051" s="579" t="s">
        <v>205</v>
      </c>
      <c r="K1051" s="618">
        <v>10</v>
      </c>
      <c r="L1051" s="415">
        <v>1431953</v>
      </c>
      <c r="M1051" s="415">
        <v>1431953</v>
      </c>
      <c r="N1051" s="413"/>
      <c r="O1051" s="413"/>
      <c r="P1051" s="413"/>
      <c r="Q1051" s="385">
        <f t="shared" si="363"/>
        <v>1431953</v>
      </c>
    </row>
    <row r="1052" spans="1:17" ht="31.5" customHeight="1" x14ac:dyDescent="0.25">
      <c r="A1052" s="700"/>
      <c r="B1052" s="337">
        <v>71955000</v>
      </c>
      <c r="C1052" s="591" t="s">
        <v>14</v>
      </c>
      <c r="D1052" s="572"/>
      <c r="E1052" s="591"/>
      <c r="F1052" s="342"/>
      <c r="G1052" s="592"/>
      <c r="H1052" s="616"/>
      <c r="I1052" s="342"/>
      <c r="J1052" s="579" t="s">
        <v>219</v>
      </c>
      <c r="K1052" s="542" t="s">
        <v>220</v>
      </c>
      <c r="L1052" s="415">
        <v>1968597</v>
      </c>
      <c r="M1052" s="415">
        <v>1968597</v>
      </c>
      <c r="N1052" s="413"/>
      <c r="O1052" s="413"/>
      <c r="P1052" s="413"/>
      <c r="Q1052" s="385">
        <f t="shared" si="363"/>
        <v>1968597</v>
      </c>
    </row>
    <row r="1053" spans="1:17" ht="31.5" customHeight="1" x14ac:dyDescent="0.25">
      <c r="A1053" s="700"/>
      <c r="B1053" s="337">
        <v>71955000</v>
      </c>
      <c r="C1053" s="591" t="s">
        <v>14</v>
      </c>
      <c r="D1053" s="572"/>
      <c r="E1053" s="591"/>
      <c r="F1053" s="342"/>
      <c r="G1053" s="592"/>
      <c r="H1053" s="616"/>
      <c r="I1053" s="342"/>
      <c r="J1053" s="579" t="s">
        <v>212</v>
      </c>
      <c r="K1053" s="542" t="s">
        <v>213</v>
      </c>
      <c r="L1053" s="415">
        <v>1505501</v>
      </c>
      <c r="M1053" s="415">
        <v>1505501</v>
      </c>
      <c r="N1053" s="413"/>
      <c r="O1053" s="413"/>
      <c r="P1053" s="413"/>
      <c r="Q1053" s="385">
        <f t="shared" si="363"/>
        <v>1505501</v>
      </c>
    </row>
    <row r="1054" spans="1:17" ht="31.5" customHeight="1" x14ac:dyDescent="0.25">
      <c r="A1054" s="700"/>
      <c r="B1054" s="337">
        <v>71955000</v>
      </c>
      <c r="C1054" s="591" t="s">
        <v>14</v>
      </c>
      <c r="D1054" s="572"/>
      <c r="E1054" s="591"/>
      <c r="F1054" s="342"/>
      <c r="G1054" s="592"/>
      <c r="H1054" s="616"/>
      <c r="I1054" s="342"/>
      <c r="J1054" s="579" t="s">
        <v>214</v>
      </c>
      <c r="K1054" s="542" t="s">
        <v>215</v>
      </c>
      <c r="L1054" s="415">
        <v>369109</v>
      </c>
      <c r="M1054" s="415">
        <v>369109</v>
      </c>
      <c r="N1054" s="413"/>
      <c r="O1054" s="413"/>
      <c r="P1054" s="413"/>
      <c r="Q1054" s="385">
        <f t="shared" si="363"/>
        <v>369109</v>
      </c>
    </row>
    <row r="1055" spans="1:17" s="242" customFormat="1" ht="18.75" customHeight="1" x14ac:dyDescent="0.25">
      <c r="A1055" s="700">
        <v>8</v>
      </c>
      <c r="B1055" s="337">
        <v>71955000</v>
      </c>
      <c r="C1055" s="591" t="s">
        <v>14</v>
      </c>
      <c r="D1055" s="572" t="s">
        <v>318</v>
      </c>
      <c r="E1055" s="591" t="s">
        <v>320</v>
      </c>
      <c r="F1055" s="342">
        <v>30</v>
      </c>
      <c r="G1055" s="592" t="s">
        <v>106</v>
      </c>
      <c r="H1055" s="359">
        <v>6591.4</v>
      </c>
      <c r="I1055" s="342">
        <v>345</v>
      </c>
      <c r="J1055" s="579" t="s">
        <v>107</v>
      </c>
      <c r="K1055" s="343" t="s">
        <v>2</v>
      </c>
      <c r="L1055" s="413">
        <f>L1056+L1057</f>
        <v>823340</v>
      </c>
      <c r="M1055" s="413">
        <f t="shared" ref="M1055:P1055" si="365">M1056+M1057</f>
        <v>20000</v>
      </c>
      <c r="N1055" s="413">
        <f t="shared" si="365"/>
        <v>0</v>
      </c>
      <c r="O1055" s="413">
        <f t="shared" si="365"/>
        <v>763173</v>
      </c>
      <c r="P1055" s="413">
        <f t="shared" si="365"/>
        <v>40167</v>
      </c>
      <c r="Q1055" s="385">
        <f t="shared" si="363"/>
        <v>823340</v>
      </c>
    </row>
    <row r="1056" spans="1:17" s="242" customFormat="1" ht="51.75" customHeight="1" x14ac:dyDescent="0.25">
      <c r="A1056" s="700"/>
      <c r="B1056" s="337">
        <v>71955000</v>
      </c>
      <c r="C1056" s="591" t="s">
        <v>14</v>
      </c>
      <c r="D1056" s="572"/>
      <c r="E1056" s="591"/>
      <c r="F1056" s="342"/>
      <c r="G1056" s="592"/>
      <c r="H1056" s="616"/>
      <c r="I1056" s="342"/>
      <c r="J1056" s="570" t="s">
        <v>117</v>
      </c>
      <c r="K1056" s="617" t="s">
        <v>109</v>
      </c>
      <c r="L1056" s="413">
        <v>803340</v>
      </c>
      <c r="M1056" s="413"/>
      <c r="N1056" s="413"/>
      <c r="O1056" s="419">
        <f>L1056*0.95</f>
        <v>763173</v>
      </c>
      <c r="P1056" s="419">
        <f>L1056*0.05</f>
        <v>40167</v>
      </c>
      <c r="Q1056" s="385">
        <f t="shared" si="363"/>
        <v>803340</v>
      </c>
    </row>
    <row r="1057" spans="1:17" s="242" customFormat="1" ht="50.25" customHeight="1" x14ac:dyDescent="0.25">
      <c r="A1057" s="700"/>
      <c r="B1057" s="337">
        <v>71955000</v>
      </c>
      <c r="C1057" s="591" t="s">
        <v>14</v>
      </c>
      <c r="D1057" s="572"/>
      <c r="E1057" s="591"/>
      <c r="F1057" s="342"/>
      <c r="G1057" s="592"/>
      <c r="H1057" s="616"/>
      <c r="I1057" s="342"/>
      <c r="J1057" s="570" t="s">
        <v>305</v>
      </c>
      <c r="K1057" s="619">
        <v>50</v>
      </c>
      <c r="L1057" s="413">
        <v>20000</v>
      </c>
      <c r="M1057" s="413">
        <f t="shared" ref="M1057" si="366">L1057</f>
        <v>20000</v>
      </c>
      <c r="N1057" s="414"/>
      <c r="O1057" s="413"/>
      <c r="P1057" s="414"/>
      <c r="Q1057" s="385">
        <f t="shared" si="363"/>
        <v>20000</v>
      </c>
    </row>
    <row r="1058" spans="1:17" ht="15.75" customHeight="1" x14ac:dyDescent="0.25">
      <c r="A1058" s="654" t="s">
        <v>72</v>
      </c>
      <c r="B1058" s="655"/>
      <c r="C1058" s="655"/>
      <c r="D1058" s="655"/>
      <c r="E1058" s="656"/>
      <c r="F1058" s="342">
        <v>63</v>
      </c>
      <c r="G1058" s="579" t="s">
        <v>2</v>
      </c>
      <c r="H1058" s="359">
        <f>H1060+H1065+H1069+H1073+H1077+H1081+H1084+H1088+H1091+H1095+H1098+H1101+H1105+H1109+H1113+H1118+H1121+H1125+H1128+H1131+H1134+H1138+H1141+H1145+H1148+H1151+H1154+H1157+H1160+H1163+H1166+H1171+H1176+H1179+H1182+H1185+H1188+H1191+H1194+H1197+H1200+H1203+H1206+H1209+H1212+H1215+H1218+H1221+H1224+H1227+H1230+H1233+H1236+H1239+H1242+H1245+H1248+H1251+H1254+H1257+H1260+H1263+H1266</f>
        <v>347541.53999999992</v>
      </c>
      <c r="I1058" s="359">
        <f>I1060+I1065+I1069+I1073+I1077+I1081+I1084+I1088+I1091+I1095+I1098+I1101+I1105+I1109+I1113+I1118+I1121+I1125+I1128+I1131+I1134+I1138+I1141+I1145+I1148+I1151+I1154+I1157+I1160+I1163+I1166+I1171+I1176+I1179+I1182+I1185+I1188+I1191+I1194+I1197+I1200+I1203+I1206+I1209+I1212+I1215+I1218+I1221+I1224+I1227+I1230+I1233+I1236+I1239+I1242+I1245+I1248+I1251+I1254+I1257+I1260+I1263+I1266</f>
        <v>14861</v>
      </c>
      <c r="J1058" s="579" t="s">
        <v>2</v>
      </c>
      <c r="K1058" s="343" t="s">
        <v>2</v>
      </c>
      <c r="L1058" s="415">
        <f t="shared" ref="L1058:P1058" si="367">L1060+L1065+L1069+L1073+L1077+L1081+L1084+L1088+L1091+L1095+L1098+L1101+L1105+L1109+L1113+L1118+L1121+L1125+L1128+L1131+L1134+L1138+L1141+L1145+L1148+L1151+L1154+L1157+L1160+L1163+L1166+L1171+L1176+L1179+L1182+L1185+L1188+L1191+L1194+L1197+L1200+L1203+L1206+L1209+L1212+L1215+L1218+L1221+L1224+L1227+L1230+L1233+L1236+L1239+L1242+L1245+L1248+L1251+L1254+L1257+L1260+L1263+L1266</f>
        <v>273370318.07494998</v>
      </c>
      <c r="M1058" s="415">
        <f t="shared" si="367"/>
        <v>266120318.07495001</v>
      </c>
      <c r="N1058" s="415">
        <f t="shared" si="367"/>
        <v>0</v>
      </c>
      <c r="O1058" s="415">
        <f>O1060+O1065+O1069+O1073+O1077+O1081+O1084+O1088+O1091+O1095+O1098+O1101+O1105+O1109+O1113+O1118+O1121+O1125+O1128+O1131+O1134+O1138+O1141+O1145+O1148+O1151+O1154+O1157+O1160+O1163+O1166+O1171+O1176+O1179+O1182+O1185+O1188+O1191+O1194+O1197+O1200+O1203+O1206+O1209+O1212+O1215+O1218+O1221+O1224+O1227+O1230+O1233+O1236+O1239+O1242+O1245+O1248+O1251+O1254+O1257+O1260+O1263+O1266+O1059</f>
        <v>6888000</v>
      </c>
      <c r="P1058" s="415">
        <f t="shared" si="367"/>
        <v>362500</v>
      </c>
      <c r="Q1058" s="385">
        <f t="shared" si="363"/>
        <v>273370818.07494998</v>
      </c>
    </row>
    <row r="1059" spans="1:17" ht="15.75" customHeight="1" x14ac:dyDescent="0.25">
      <c r="A1059" s="579"/>
      <c r="B1059" s="654" t="s">
        <v>449</v>
      </c>
      <c r="C1059" s="655"/>
      <c r="D1059" s="655"/>
      <c r="E1059" s="655"/>
      <c r="F1059" s="655"/>
      <c r="G1059" s="655"/>
      <c r="H1059" s="655"/>
      <c r="I1059" s="656"/>
      <c r="J1059" s="579" t="s">
        <v>2</v>
      </c>
      <c r="K1059" s="343" t="s">
        <v>2</v>
      </c>
      <c r="L1059" s="419"/>
      <c r="M1059" s="419"/>
      <c r="N1059" s="419"/>
      <c r="O1059" s="419">
        <v>500</v>
      </c>
      <c r="P1059" s="419"/>
      <c r="Q1059" s="385">
        <f t="shared" si="363"/>
        <v>500</v>
      </c>
    </row>
    <row r="1060" spans="1:17" ht="15.75" customHeight="1" x14ac:dyDescent="0.25">
      <c r="A1060" s="660">
        <v>1</v>
      </c>
      <c r="B1060" s="579">
        <v>71956000</v>
      </c>
      <c r="C1060" s="570" t="s">
        <v>13</v>
      </c>
      <c r="D1060" s="570" t="s">
        <v>13</v>
      </c>
      <c r="E1060" s="590" t="s">
        <v>322</v>
      </c>
      <c r="F1060" s="360" t="s">
        <v>336</v>
      </c>
      <c r="G1060" s="579" t="s">
        <v>106</v>
      </c>
      <c r="H1060" s="359">
        <v>7474.8</v>
      </c>
      <c r="I1060" s="342">
        <v>332</v>
      </c>
      <c r="J1060" s="570" t="s">
        <v>107</v>
      </c>
      <c r="K1060" s="343" t="s">
        <v>2</v>
      </c>
      <c r="L1060" s="415">
        <f>L1061+L1062+L1063+L1064</f>
        <v>21474437.578200001</v>
      </c>
      <c r="M1060" s="415">
        <f t="shared" ref="M1060:P1060" si="368">M1061+M1062+M1063+M1064</f>
        <v>21474437.578200001</v>
      </c>
      <c r="N1060" s="415">
        <f t="shared" si="368"/>
        <v>0</v>
      </c>
      <c r="O1060" s="415">
        <f t="shared" si="368"/>
        <v>0</v>
      </c>
      <c r="P1060" s="415">
        <f t="shared" si="368"/>
        <v>0</v>
      </c>
      <c r="Q1060" s="385">
        <f t="shared" si="363"/>
        <v>21474437.578200001</v>
      </c>
    </row>
    <row r="1061" spans="1:17" ht="15.75" customHeight="1" x14ac:dyDescent="0.25">
      <c r="A1061" s="661"/>
      <c r="B1061" s="579">
        <v>71956000</v>
      </c>
      <c r="C1061" s="570" t="s">
        <v>13</v>
      </c>
      <c r="D1061" s="570"/>
      <c r="E1061" s="590"/>
      <c r="F1061" s="360"/>
      <c r="G1061" s="579"/>
      <c r="H1061" s="415"/>
      <c r="I1061" s="342"/>
      <c r="J1061" s="570" t="s">
        <v>208</v>
      </c>
      <c r="K1061" s="468" t="s">
        <v>209</v>
      </c>
      <c r="L1061" s="415">
        <v>4018632</v>
      </c>
      <c r="M1061" s="415">
        <v>4018632</v>
      </c>
      <c r="N1061" s="415"/>
      <c r="O1061" s="415"/>
      <c r="P1061" s="415"/>
      <c r="Q1061" s="385">
        <f t="shared" si="363"/>
        <v>4018632</v>
      </c>
    </row>
    <row r="1062" spans="1:17" ht="15.75" customHeight="1" x14ac:dyDescent="0.25">
      <c r="A1062" s="661"/>
      <c r="B1062" s="579">
        <v>71956000</v>
      </c>
      <c r="C1062" s="570" t="s">
        <v>13</v>
      </c>
      <c r="D1062" s="570"/>
      <c r="E1062" s="590"/>
      <c r="F1062" s="360"/>
      <c r="G1062" s="579"/>
      <c r="H1062" s="415"/>
      <c r="I1062" s="342"/>
      <c r="J1062" s="557" t="s">
        <v>205</v>
      </c>
      <c r="K1062" s="465" t="s">
        <v>206</v>
      </c>
      <c r="L1062" s="415">
        <v>6341530</v>
      </c>
      <c r="M1062" s="415">
        <v>6341530</v>
      </c>
      <c r="N1062" s="415"/>
      <c r="O1062" s="415"/>
      <c r="P1062" s="415"/>
      <c r="Q1062" s="385">
        <f t="shared" si="363"/>
        <v>6341530</v>
      </c>
    </row>
    <row r="1063" spans="1:17" ht="47.25" customHeight="1" x14ac:dyDescent="0.25">
      <c r="A1063" s="661"/>
      <c r="B1063" s="579">
        <v>71956000</v>
      </c>
      <c r="C1063" s="570" t="s">
        <v>13</v>
      </c>
      <c r="D1063" s="570"/>
      <c r="E1063" s="590"/>
      <c r="F1063" s="360"/>
      <c r="G1063" s="579"/>
      <c r="H1063" s="415"/>
      <c r="I1063" s="342"/>
      <c r="J1063" s="416" t="s">
        <v>393</v>
      </c>
      <c r="K1063" s="465" t="s">
        <v>278</v>
      </c>
      <c r="L1063" s="415">
        <v>10664351</v>
      </c>
      <c r="M1063" s="415">
        <v>10664351</v>
      </c>
      <c r="N1063" s="415"/>
      <c r="O1063" s="415"/>
      <c r="P1063" s="415"/>
      <c r="Q1063" s="385">
        <f t="shared" si="363"/>
        <v>10664351</v>
      </c>
    </row>
    <row r="1064" spans="1:17" ht="15.75" customHeight="1" x14ac:dyDescent="0.25">
      <c r="A1064" s="662"/>
      <c r="B1064" s="579">
        <v>71956000</v>
      </c>
      <c r="C1064" s="570" t="s">
        <v>13</v>
      </c>
      <c r="D1064" s="570"/>
      <c r="E1064" s="590"/>
      <c r="F1064" s="359"/>
      <c r="G1064" s="579"/>
      <c r="H1064" s="415"/>
      <c r="I1064" s="342"/>
      <c r="J1064" s="570" t="s">
        <v>207</v>
      </c>
      <c r="K1064" s="343">
        <v>21</v>
      </c>
      <c r="L1064" s="415">
        <f>(L1063+L1062+L1061)*2.14%</f>
        <v>449924.57820000005</v>
      </c>
      <c r="M1064" s="415">
        <f>(M1063+M1062+M1061)*2.14%</f>
        <v>449924.57820000005</v>
      </c>
      <c r="N1064" s="362"/>
      <c r="O1064" s="362"/>
      <c r="P1064" s="419"/>
      <c r="Q1064" s="385">
        <f t="shared" si="363"/>
        <v>449924.57820000005</v>
      </c>
    </row>
    <row r="1065" spans="1:17" ht="15.75" customHeight="1" x14ac:dyDescent="0.25">
      <c r="A1065" s="660">
        <v>2</v>
      </c>
      <c r="B1065" s="579">
        <v>71956000</v>
      </c>
      <c r="C1065" s="570" t="s">
        <v>13</v>
      </c>
      <c r="D1065" s="570" t="s">
        <v>13</v>
      </c>
      <c r="E1065" s="590" t="s">
        <v>322</v>
      </c>
      <c r="F1065" s="360" t="s">
        <v>340</v>
      </c>
      <c r="G1065" s="579" t="s">
        <v>106</v>
      </c>
      <c r="H1065" s="359">
        <v>5151.3999999999996</v>
      </c>
      <c r="I1065" s="342">
        <v>223</v>
      </c>
      <c r="J1065" s="570" t="s">
        <v>107</v>
      </c>
      <c r="K1065" s="343" t="s">
        <v>2</v>
      </c>
      <c r="L1065" s="415">
        <f>L1066+L1067+L1068</f>
        <v>6741339.0757999998</v>
      </c>
      <c r="M1065" s="415">
        <f t="shared" ref="M1065:P1065" si="369">M1066+M1067+M1068</f>
        <v>6741339.0757999998</v>
      </c>
      <c r="N1065" s="415">
        <f t="shared" si="369"/>
        <v>0</v>
      </c>
      <c r="O1065" s="415">
        <f t="shared" si="369"/>
        <v>0</v>
      </c>
      <c r="P1065" s="415">
        <f t="shared" si="369"/>
        <v>0</v>
      </c>
      <c r="Q1065" s="385">
        <f t="shared" si="363"/>
        <v>6741339.0757999998</v>
      </c>
    </row>
    <row r="1066" spans="1:17" ht="15.75" customHeight="1" x14ac:dyDescent="0.25">
      <c r="A1066" s="661"/>
      <c r="B1066" s="579">
        <v>71956000</v>
      </c>
      <c r="C1066" s="570" t="s">
        <v>13</v>
      </c>
      <c r="D1066" s="570"/>
      <c r="E1066" s="590"/>
      <c r="F1066" s="360"/>
      <c r="G1066" s="579"/>
      <c r="H1066" s="415"/>
      <c r="I1066" s="342"/>
      <c r="J1066" s="570" t="s">
        <v>208</v>
      </c>
      <c r="K1066" s="468" t="s">
        <v>209</v>
      </c>
      <c r="L1066" s="415">
        <v>2560130</v>
      </c>
      <c r="M1066" s="415">
        <v>2560130</v>
      </c>
      <c r="N1066" s="415"/>
      <c r="O1066" s="415"/>
      <c r="P1066" s="415"/>
      <c r="Q1066" s="385">
        <f t="shared" si="363"/>
        <v>2560130</v>
      </c>
    </row>
    <row r="1067" spans="1:17" ht="15.75" customHeight="1" x14ac:dyDescent="0.25">
      <c r="A1067" s="661"/>
      <c r="B1067" s="579">
        <v>71956000</v>
      </c>
      <c r="C1067" s="570" t="s">
        <v>13</v>
      </c>
      <c r="D1067" s="570"/>
      <c r="E1067" s="590"/>
      <c r="F1067" s="360"/>
      <c r="G1067" s="579"/>
      <c r="H1067" s="415"/>
      <c r="I1067" s="342"/>
      <c r="J1067" s="557" t="s">
        <v>205</v>
      </c>
      <c r="K1067" s="465" t="s">
        <v>206</v>
      </c>
      <c r="L1067" s="415">
        <v>4039967</v>
      </c>
      <c r="M1067" s="415">
        <v>4039967</v>
      </c>
      <c r="N1067" s="415"/>
      <c r="O1067" s="415"/>
      <c r="P1067" s="415"/>
      <c r="Q1067" s="385">
        <f t="shared" si="363"/>
        <v>4039967</v>
      </c>
    </row>
    <row r="1068" spans="1:17" ht="15.75" customHeight="1" x14ac:dyDescent="0.25">
      <c r="A1068" s="662"/>
      <c r="B1068" s="579">
        <v>71956000</v>
      </c>
      <c r="C1068" s="570" t="s">
        <v>13</v>
      </c>
      <c r="D1068" s="570"/>
      <c r="E1068" s="590"/>
      <c r="F1068" s="359"/>
      <c r="G1068" s="579"/>
      <c r="H1068" s="415"/>
      <c r="I1068" s="342"/>
      <c r="J1068" s="570" t="s">
        <v>207</v>
      </c>
      <c r="K1068" s="343">
        <v>21</v>
      </c>
      <c r="L1068" s="415">
        <f>(L1067+L1066)*2.14%</f>
        <v>141242.07580000002</v>
      </c>
      <c r="M1068" s="415">
        <f>(M1067+M1066)*2.14%</f>
        <v>141242.07580000002</v>
      </c>
      <c r="N1068" s="362"/>
      <c r="O1068" s="362"/>
      <c r="P1068" s="419"/>
      <c r="Q1068" s="385">
        <f t="shared" si="363"/>
        <v>141242.07580000002</v>
      </c>
    </row>
    <row r="1069" spans="1:17" ht="15.75" customHeight="1" x14ac:dyDescent="0.25">
      <c r="A1069" s="660">
        <v>3</v>
      </c>
      <c r="B1069" s="579">
        <v>71956000</v>
      </c>
      <c r="C1069" s="570" t="s">
        <v>13</v>
      </c>
      <c r="D1069" s="570" t="s">
        <v>13</v>
      </c>
      <c r="E1069" s="590" t="s">
        <v>322</v>
      </c>
      <c r="F1069" s="360" t="s">
        <v>341</v>
      </c>
      <c r="G1069" s="579" t="s">
        <v>106</v>
      </c>
      <c r="H1069" s="359">
        <v>4536.5</v>
      </c>
      <c r="I1069" s="342">
        <v>201</v>
      </c>
      <c r="J1069" s="570" t="s">
        <v>107</v>
      </c>
      <c r="K1069" s="343" t="s">
        <v>2</v>
      </c>
      <c r="L1069" s="415">
        <f>L1070+L1071+L1072</f>
        <v>5881084.3323999997</v>
      </c>
      <c r="M1069" s="415">
        <f t="shared" ref="M1069:P1069" si="370">M1070+M1071+M1072</f>
        <v>5881084.3323999997</v>
      </c>
      <c r="N1069" s="415">
        <f t="shared" si="370"/>
        <v>0</v>
      </c>
      <c r="O1069" s="415">
        <f t="shared" si="370"/>
        <v>0</v>
      </c>
      <c r="P1069" s="415">
        <f t="shared" si="370"/>
        <v>0</v>
      </c>
      <c r="Q1069" s="385">
        <f t="shared" si="363"/>
        <v>5881084.3323999997</v>
      </c>
    </row>
    <row r="1070" spans="1:17" ht="15.75" customHeight="1" x14ac:dyDescent="0.25">
      <c r="A1070" s="661"/>
      <c r="B1070" s="579">
        <v>71956000</v>
      </c>
      <c r="C1070" s="570" t="s">
        <v>13</v>
      </c>
      <c r="D1070" s="570"/>
      <c r="E1070" s="590"/>
      <c r="F1070" s="360"/>
      <c r="G1070" s="579"/>
      <c r="H1070" s="415"/>
      <c r="I1070" s="342"/>
      <c r="J1070" s="570" t="s">
        <v>208</v>
      </c>
      <c r="K1070" s="468" t="s">
        <v>209</v>
      </c>
      <c r="L1070" s="415">
        <v>2233435</v>
      </c>
      <c r="M1070" s="415">
        <v>2233435</v>
      </c>
      <c r="N1070" s="415"/>
      <c r="O1070" s="415"/>
      <c r="P1070" s="415"/>
      <c r="Q1070" s="385">
        <f t="shared" si="363"/>
        <v>2233435</v>
      </c>
    </row>
    <row r="1071" spans="1:17" ht="15.75" customHeight="1" x14ac:dyDescent="0.25">
      <c r="A1071" s="661"/>
      <c r="B1071" s="579">
        <v>71956000</v>
      </c>
      <c r="C1071" s="570" t="s">
        <v>13</v>
      </c>
      <c r="D1071" s="570"/>
      <c r="E1071" s="590"/>
      <c r="F1071" s="360"/>
      <c r="G1071" s="579"/>
      <c r="H1071" s="415"/>
      <c r="I1071" s="342"/>
      <c r="J1071" s="557" t="s">
        <v>205</v>
      </c>
      <c r="K1071" s="465" t="s">
        <v>206</v>
      </c>
      <c r="L1071" s="415">
        <v>3524431</v>
      </c>
      <c r="M1071" s="415">
        <v>3524431</v>
      </c>
      <c r="N1071" s="415"/>
      <c r="O1071" s="415"/>
      <c r="P1071" s="415"/>
      <c r="Q1071" s="385">
        <f t="shared" si="363"/>
        <v>3524431</v>
      </c>
    </row>
    <row r="1072" spans="1:17" ht="15.75" customHeight="1" x14ac:dyDescent="0.25">
      <c r="A1072" s="662"/>
      <c r="B1072" s="579">
        <v>71956000</v>
      </c>
      <c r="C1072" s="570" t="s">
        <v>13</v>
      </c>
      <c r="D1072" s="570"/>
      <c r="E1072" s="590"/>
      <c r="F1072" s="359"/>
      <c r="G1072" s="579"/>
      <c r="H1072" s="415"/>
      <c r="I1072" s="342"/>
      <c r="J1072" s="570" t="s">
        <v>207</v>
      </c>
      <c r="K1072" s="343">
        <v>21</v>
      </c>
      <c r="L1072" s="415">
        <f>(L1071+L1070)*2.14%</f>
        <v>123218.33240000001</v>
      </c>
      <c r="M1072" s="415">
        <f>(M1071+M1070)*2.14%</f>
        <v>123218.33240000001</v>
      </c>
      <c r="N1072" s="362"/>
      <c r="O1072" s="362"/>
      <c r="P1072" s="419"/>
      <c r="Q1072" s="385">
        <f t="shared" si="363"/>
        <v>123218.33240000001</v>
      </c>
    </row>
    <row r="1073" spans="1:17" ht="15.75" customHeight="1" x14ac:dyDescent="0.25">
      <c r="A1073" s="660">
        <v>4</v>
      </c>
      <c r="B1073" s="579">
        <v>71956000</v>
      </c>
      <c r="C1073" s="570" t="s">
        <v>13</v>
      </c>
      <c r="D1073" s="570" t="s">
        <v>13</v>
      </c>
      <c r="E1073" s="590" t="s">
        <v>342</v>
      </c>
      <c r="F1073" s="360" t="s">
        <v>244</v>
      </c>
      <c r="G1073" s="579" t="s">
        <v>106</v>
      </c>
      <c r="H1073" s="359">
        <v>2888.1</v>
      </c>
      <c r="I1073" s="342">
        <v>185</v>
      </c>
      <c r="J1073" s="570" t="s">
        <v>107</v>
      </c>
      <c r="K1073" s="343" t="s">
        <v>2</v>
      </c>
      <c r="L1073" s="415">
        <f>L1074+L1075+L1076</f>
        <v>7787616.2942000004</v>
      </c>
      <c r="M1073" s="415">
        <f t="shared" ref="M1073:P1073" si="371">M1074+M1075+M1076</f>
        <v>7787616.2942000004</v>
      </c>
      <c r="N1073" s="415">
        <f t="shared" si="371"/>
        <v>0</v>
      </c>
      <c r="O1073" s="415">
        <f t="shared" si="371"/>
        <v>0</v>
      </c>
      <c r="P1073" s="415">
        <f t="shared" si="371"/>
        <v>0</v>
      </c>
      <c r="Q1073" s="385">
        <f t="shared" si="363"/>
        <v>7787616.2942000004</v>
      </c>
    </row>
    <row r="1074" spans="1:17" ht="15.75" customHeight="1" x14ac:dyDescent="0.25">
      <c r="A1074" s="661"/>
      <c r="B1074" s="579">
        <v>71956000</v>
      </c>
      <c r="C1074" s="570" t="s">
        <v>13</v>
      </c>
      <c r="D1074" s="570"/>
      <c r="E1074" s="590"/>
      <c r="F1074" s="360"/>
      <c r="G1074" s="579"/>
      <c r="H1074" s="415"/>
      <c r="I1074" s="342"/>
      <c r="J1074" s="570" t="s">
        <v>208</v>
      </c>
      <c r="K1074" s="468" t="s">
        <v>209</v>
      </c>
      <c r="L1074" s="415">
        <v>4222096</v>
      </c>
      <c r="M1074" s="415">
        <v>4222096</v>
      </c>
      <c r="N1074" s="415"/>
      <c r="O1074" s="415"/>
      <c r="P1074" s="415"/>
      <c r="Q1074" s="385">
        <f t="shared" si="363"/>
        <v>4222096</v>
      </c>
    </row>
    <row r="1075" spans="1:17" ht="15.75" customHeight="1" x14ac:dyDescent="0.25">
      <c r="A1075" s="661"/>
      <c r="B1075" s="579">
        <v>71956000</v>
      </c>
      <c r="C1075" s="570" t="s">
        <v>13</v>
      </c>
      <c r="D1075" s="570"/>
      <c r="E1075" s="590"/>
      <c r="F1075" s="360"/>
      <c r="G1075" s="579"/>
      <c r="H1075" s="415"/>
      <c r="I1075" s="342"/>
      <c r="J1075" s="557" t="s">
        <v>205</v>
      </c>
      <c r="K1075" s="465" t="s">
        <v>206</v>
      </c>
      <c r="L1075" s="415">
        <v>3402357</v>
      </c>
      <c r="M1075" s="415">
        <v>3402357</v>
      </c>
      <c r="N1075" s="415"/>
      <c r="O1075" s="415"/>
      <c r="P1075" s="415"/>
      <c r="Q1075" s="385">
        <f t="shared" si="363"/>
        <v>3402357</v>
      </c>
    </row>
    <row r="1076" spans="1:17" ht="15.75" customHeight="1" x14ac:dyDescent="0.25">
      <c r="A1076" s="662"/>
      <c r="B1076" s="579">
        <v>71956000</v>
      </c>
      <c r="C1076" s="570" t="s">
        <v>13</v>
      </c>
      <c r="D1076" s="570"/>
      <c r="E1076" s="590"/>
      <c r="F1076" s="359"/>
      <c r="G1076" s="579"/>
      <c r="H1076" s="415"/>
      <c r="I1076" s="342"/>
      <c r="J1076" s="570" t="s">
        <v>207</v>
      </c>
      <c r="K1076" s="343">
        <v>21</v>
      </c>
      <c r="L1076" s="415">
        <f>(L1075+L1074)*2.14%</f>
        <v>163163.2942</v>
      </c>
      <c r="M1076" s="415">
        <f>(M1075+M1074)*2.14%</f>
        <v>163163.2942</v>
      </c>
      <c r="N1076" s="362"/>
      <c r="O1076" s="362"/>
      <c r="P1076" s="419"/>
      <c r="Q1076" s="385">
        <f t="shared" si="363"/>
        <v>163163.2942</v>
      </c>
    </row>
    <row r="1077" spans="1:17" ht="15.75" customHeight="1" x14ac:dyDescent="0.25">
      <c r="A1077" s="660">
        <v>5</v>
      </c>
      <c r="B1077" s="579">
        <v>71956000</v>
      </c>
      <c r="C1077" s="570" t="s">
        <v>13</v>
      </c>
      <c r="D1077" s="570" t="s">
        <v>13</v>
      </c>
      <c r="E1077" s="590" t="s">
        <v>342</v>
      </c>
      <c r="F1077" s="360" t="s">
        <v>245</v>
      </c>
      <c r="G1077" s="579" t="s">
        <v>106</v>
      </c>
      <c r="H1077" s="359">
        <v>2831.3</v>
      </c>
      <c r="I1077" s="342">
        <v>193</v>
      </c>
      <c r="J1077" s="570" t="s">
        <v>107</v>
      </c>
      <c r="K1077" s="343" t="s">
        <v>2</v>
      </c>
      <c r="L1077" s="415">
        <f>L1078+L1079+L1080</f>
        <v>7754040.8333999999</v>
      </c>
      <c r="M1077" s="415">
        <f t="shared" ref="M1077:P1077" si="372">M1078+M1079+M1080</f>
        <v>7754040.8333999999</v>
      </c>
      <c r="N1077" s="415">
        <f t="shared" si="372"/>
        <v>0</v>
      </c>
      <c r="O1077" s="415">
        <f t="shared" si="372"/>
        <v>0</v>
      </c>
      <c r="P1077" s="415">
        <f t="shared" si="372"/>
        <v>0</v>
      </c>
      <c r="Q1077" s="385">
        <f t="shared" si="363"/>
        <v>7754040.8333999999</v>
      </c>
    </row>
    <row r="1078" spans="1:17" ht="15.75" customHeight="1" x14ac:dyDescent="0.25">
      <c r="A1078" s="661"/>
      <c r="B1078" s="579">
        <v>71956000</v>
      </c>
      <c r="C1078" s="570" t="s">
        <v>13</v>
      </c>
      <c r="D1078" s="570"/>
      <c r="E1078" s="590"/>
      <c r="F1078" s="360"/>
      <c r="G1078" s="579"/>
      <c r="H1078" s="415"/>
      <c r="I1078" s="342"/>
      <c r="J1078" s="570" t="s">
        <v>208</v>
      </c>
      <c r="K1078" s="468" t="s">
        <v>209</v>
      </c>
      <c r="L1078" s="415">
        <v>4203893</v>
      </c>
      <c r="M1078" s="415">
        <v>4203893</v>
      </c>
      <c r="N1078" s="415"/>
      <c r="O1078" s="415"/>
      <c r="P1078" s="415"/>
      <c r="Q1078" s="385">
        <f t="shared" si="363"/>
        <v>4203893</v>
      </c>
    </row>
    <row r="1079" spans="1:17" ht="15.75" customHeight="1" x14ac:dyDescent="0.25">
      <c r="A1079" s="661"/>
      <c r="B1079" s="579">
        <v>71956000</v>
      </c>
      <c r="C1079" s="570" t="s">
        <v>13</v>
      </c>
      <c r="D1079" s="570"/>
      <c r="E1079" s="590"/>
      <c r="F1079" s="360"/>
      <c r="G1079" s="579"/>
      <c r="H1079" s="415"/>
      <c r="I1079" s="342"/>
      <c r="J1079" s="557" t="s">
        <v>205</v>
      </c>
      <c r="K1079" s="465" t="s">
        <v>206</v>
      </c>
      <c r="L1079" s="415">
        <v>3387688</v>
      </c>
      <c r="M1079" s="415">
        <v>3387688</v>
      </c>
      <c r="N1079" s="415"/>
      <c r="O1079" s="415"/>
      <c r="P1079" s="415"/>
      <c r="Q1079" s="385">
        <f t="shared" si="363"/>
        <v>3387688</v>
      </c>
    </row>
    <row r="1080" spans="1:17" ht="15.75" customHeight="1" x14ac:dyDescent="0.25">
      <c r="A1080" s="662"/>
      <c r="B1080" s="579">
        <v>71956000</v>
      </c>
      <c r="C1080" s="570" t="s">
        <v>13</v>
      </c>
      <c r="D1080" s="570"/>
      <c r="E1080" s="590"/>
      <c r="F1080" s="359"/>
      <c r="G1080" s="579"/>
      <c r="H1080" s="415"/>
      <c r="I1080" s="342"/>
      <c r="J1080" s="570" t="s">
        <v>207</v>
      </c>
      <c r="K1080" s="343">
        <v>21</v>
      </c>
      <c r="L1080" s="415">
        <f>(L1079+L1078)*2.14%</f>
        <v>162459.83340000003</v>
      </c>
      <c r="M1080" s="415">
        <f>(M1079+M1078)*2.14%</f>
        <v>162459.83340000003</v>
      </c>
      <c r="N1080" s="362"/>
      <c r="O1080" s="362"/>
      <c r="P1080" s="419"/>
      <c r="Q1080" s="385">
        <f t="shared" si="363"/>
        <v>162459.83340000003</v>
      </c>
    </row>
    <row r="1081" spans="1:17" ht="15.75" customHeight="1" x14ac:dyDescent="0.25">
      <c r="A1081" s="660">
        <v>6</v>
      </c>
      <c r="B1081" s="579">
        <v>71956000</v>
      </c>
      <c r="C1081" s="570" t="s">
        <v>13</v>
      </c>
      <c r="D1081" s="570" t="s">
        <v>13</v>
      </c>
      <c r="E1081" s="590" t="s">
        <v>342</v>
      </c>
      <c r="F1081" s="360" t="s">
        <v>343</v>
      </c>
      <c r="G1081" s="579" t="s">
        <v>106</v>
      </c>
      <c r="H1081" s="359">
        <v>2734.6</v>
      </c>
      <c r="I1081" s="342">
        <v>150</v>
      </c>
      <c r="J1081" s="570" t="s">
        <v>107</v>
      </c>
      <c r="K1081" s="343" t="s">
        <v>2</v>
      </c>
      <c r="L1081" s="415">
        <f>L1082+L1083</f>
        <v>3338810.5397999999</v>
      </c>
      <c r="M1081" s="415">
        <f t="shared" ref="M1081:P1081" si="373">M1082+M1083</f>
        <v>3338810.5397999999</v>
      </c>
      <c r="N1081" s="415">
        <f t="shared" si="373"/>
        <v>0</v>
      </c>
      <c r="O1081" s="415">
        <f t="shared" si="373"/>
        <v>0</v>
      </c>
      <c r="P1081" s="415">
        <f t="shared" si="373"/>
        <v>0</v>
      </c>
      <c r="Q1081" s="385">
        <f t="shared" si="363"/>
        <v>3338810.5397999999</v>
      </c>
    </row>
    <row r="1082" spans="1:17" ht="15.75" customHeight="1" x14ac:dyDescent="0.25">
      <c r="A1082" s="661"/>
      <c r="B1082" s="579">
        <v>71956000</v>
      </c>
      <c r="C1082" s="570" t="s">
        <v>13</v>
      </c>
      <c r="D1082" s="570"/>
      <c r="E1082" s="590"/>
      <c r="F1082" s="360"/>
      <c r="G1082" s="579"/>
      <c r="H1082" s="415"/>
      <c r="I1082" s="342"/>
      <c r="J1082" s="557" t="s">
        <v>205</v>
      </c>
      <c r="K1082" s="465" t="s">
        <v>206</v>
      </c>
      <c r="L1082" s="415">
        <v>3268857</v>
      </c>
      <c r="M1082" s="415">
        <v>3268857</v>
      </c>
      <c r="N1082" s="415"/>
      <c r="O1082" s="415"/>
      <c r="P1082" s="415"/>
      <c r="Q1082" s="385">
        <f t="shared" si="363"/>
        <v>3268857</v>
      </c>
    </row>
    <row r="1083" spans="1:17" ht="15.75" customHeight="1" x14ac:dyDescent="0.25">
      <c r="A1083" s="662"/>
      <c r="B1083" s="579">
        <v>71956000</v>
      </c>
      <c r="C1083" s="570" t="s">
        <v>13</v>
      </c>
      <c r="D1083" s="570"/>
      <c r="E1083" s="590"/>
      <c r="F1083" s="359"/>
      <c r="G1083" s="579"/>
      <c r="H1083" s="415"/>
      <c r="I1083" s="342"/>
      <c r="J1083" s="570" t="s">
        <v>207</v>
      </c>
      <c r="K1083" s="343">
        <v>21</v>
      </c>
      <c r="L1083" s="415">
        <f>L1082*2.14%</f>
        <v>69953.539800000013</v>
      </c>
      <c r="M1083" s="415">
        <f>M1082*2.14%</f>
        <v>69953.539800000013</v>
      </c>
      <c r="N1083" s="362"/>
      <c r="O1083" s="362"/>
      <c r="P1083" s="419"/>
      <c r="Q1083" s="385">
        <f t="shared" si="363"/>
        <v>69953.539800000013</v>
      </c>
    </row>
    <row r="1084" spans="1:17" ht="15.75" customHeight="1" x14ac:dyDescent="0.25">
      <c r="A1084" s="660">
        <v>7</v>
      </c>
      <c r="B1084" s="579">
        <v>71956000</v>
      </c>
      <c r="C1084" s="570" t="s">
        <v>13</v>
      </c>
      <c r="D1084" s="570" t="s">
        <v>13</v>
      </c>
      <c r="E1084" s="590" t="s">
        <v>342</v>
      </c>
      <c r="F1084" s="360" t="s">
        <v>259</v>
      </c>
      <c r="G1084" s="579" t="s">
        <v>106</v>
      </c>
      <c r="H1084" s="359">
        <v>898.9</v>
      </c>
      <c r="I1084" s="342">
        <v>28</v>
      </c>
      <c r="J1084" s="570" t="s">
        <v>107</v>
      </c>
      <c r="K1084" s="343" t="s">
        <v>2</v>
      </c>
      <c r="L1084" s="415">
        <f>L1085+L1086+L1087</f>
        <v>2077354.9834</v>
      </c>
      <c r="M1084" s="415">
        <f t="shared" ref="M1084:P1084" si="374">M1085+M1086+M1087</f>
        <v>2077354.9834</v>
      </c>
      <c r="N1084" s="415">
        <f t="shared" si="374"/>
        <v>0</v>
      </c>
      <c r="O1084" s="415">
        <f t="shared" si="374"/>
        <v>0</v>
      </c>
      <c r="P1084" s="415">
        <f t="shared" si="374"/>
        <v>0</v>
      </c>
      <c r="Q1084" s="385">
        <f t="shared" si="363"/>
        <v>2077354.9834</v>
      </c>
    </row>
    <row r="1085" spans="1:17" ht="15.75" customHeight="1" x14ac:dyDescent="0.25">
      <c r="A1085" s="661"/>
      <c r="B1085" s="579">
        <v>71956000</v>
      </c>
      <c r="C1085" s="570" t="s">
        <v>13</v>
      </c>
      <c r="D1085" s="570"/>
      <c r="E1085" s="590"/>
      <c r="F1085" s="360"/>
      <c r="G1085" s="579"/>
      <c r="H1085" s="415"/>
      <c r="I1085" s="342"/>
      <c r="J1085" s="570" t="s">
        <v>208</v>
      </c>
      <c r="K1085" s="468" t="s">
        <v>209</v>
      </c>
      <c r="L1085" s="415">
        <v>1126249</v>
      </c>
      <c r="M1085" s="415">
        <v>1126249</v>
      </c>
      <c r="N1085" s="415"/>
      <c r="O1085" s="415"/>
      <c r="P1085" s="415"/>
      <c r="Q1085" s="385">
        <f t="shared" si="363"/>
        <v>1126249</v>
      </c>
    </row>
    <row r="1086" spans="1:17" ht="15.75" customHeight="1" x14ac:dyDescent="0.25">
      <c r="A1086" s="661"/>
      <c r="B1086" s="579">
        <v>71956000</v>
      </c>
      <c r="C1086" s="570" t="s">
        <v>13</v>
      </c>
      <c r="D1086" s="570"/>
      <c r="E1086" s="590"/>
      <c r="F1086" s="360"/>
      <c r="G1086" s="579"/>
      <c r="H1086" s="415"/>
      <c r="I1086" s="342"/>
      <c r="J1086" s="557" t="s">
        <v>205</v>
      </c>
      <c r="K1086" s="465" t="s">
        <v>206</v>
      </c>
      <c r="L1086" s="415">
        <v>907582</v>
      </c>
      <c r="M1086" s="415">
        <v>907582</v>
      </c>
      <c r="N1086" s="415"/>
      <c r="O1086" s="415"/>
      <c r="P1086" s="415"/>
      <c r="Q1086" s="385">
        <f t="shared" si="363"/>
        <v>907582</v>
      </c>
    </row>
    <row r="1087" spans="1:17" ht="15.75" customHeight="1" x14ac:dyDescent="0.25">
      <c r="A1087" s="662"/>
      <c r="B1087" s="579">
        <v>71956000</v>
      </c>
      <c r="C1087" s="570" t="s">
        <v>13</v>
      </c>
      <c r="D1087" s="570"/>
      <c r="E1087" s="590"/>
      <c r="F1087" s="359"/>
      <c r="G1087" s="579"/>
      <c r="H1087" s="415"/>
      <c r="I1087" s="342"/>
      <c r="J1087" s="570" t="s">
        <v>207</v>
      </c>
      <c r="K1087" s="343">
        <v>21</v>
      </c>
      <c r="L1087" s="415">
        <f>(L1086+L1085)*2.14%</f>
        <v>43523.983400000005</v>
      </c>
      <c r="M1087" s="415">
        <f>(M1086+M1085)*2.14%</f>
        <v>43523.983400000005</v>
      </c>
      <c r="N1087" s="362"/>
      <c r="O1087" s="362"/>
      <c r="P1087" s="419"/>
      <c r="Q1087" s="385">
        <f t="shared" si="363"/>
        <v>43523.983400000005</v>
      </c>
    </row>
    <row r="1088" spans="1:17" ht="15.75" customHeight="1" x14ac:dyDescent="0.25">
      <c r="A1088" s="660">
        <v>8</v>
      </c>
      <c r="B1088" s="579">
        <v>71956000</v>
      </c>
      <c r="C1088" s="570" t="s">
        <v>13</v>
      </c>
      <c r="D1088" s="570" t="s">
        <v>13</v>
      </c>
      <c r="E1088" s="590" t="s">
        <v>342</v>
      </c>
      <c r="F1088" s="360" t="s">
        <v>251</v>
      </c>
      <c r="G1088" s="579" t="s">
        <v>106</v>
      </c>
      <c r="H1088" s="359">
        <v>3425.8</v>
      </c>
      <c r="I1088" s="342">
        <v>161</v>
      </c>
      <c r="J1088" s="570" t="s">
        <v>107</v>
      </c>
      <c r="K1088" s="343" t="s">
        <v>2</v>
      </c>
      <c r="L1088" s="415">
        <f>L1089+L1090</f>
        <v>4250144.4758000001</v>
      </c>
      <c r="M1088" s="415">
        <f t="shared" ref="M1088:P1088" si="375">M1089+M1090</f>
        <v>4250144.4758000001</v>
      </c>
      <c r="N1088" s="415">
        <f t="shared" si="375"/>
        <v>0</v>
      </c>
      <c r="O1088" s="415">
        <f t="shared" si="375"/>
        <v>0</v>
      </c>
      <c r="P1088" s="415">
        <f t="shared" si="375"/>
        <v>0</v>
      </c>
      <c r="Q1088" s="385">
        <f t="shared" si="363"/>
        <v>4250144.4758000001</v>
      </c>
    </row>
    <row r="1089" spans="1:17" ht="15.75" customHeight="1" x14ac:dyDescent="0.25">
      <c r="A1089" s="661"/>
      <c r="B1089" s="579">
        <v>71956000</v>
      </c>
      <c r="C1089" s="570" t="s">
        <v>13</v>
      </c>
      <c r="D1089" s="570"/>
      <c r="E1089" s="590"/>
      <c r="F1089" s="360"/>
      <c r="G1089" s="579"/>
      <c r="H1089" s="415"/>
      <c r="I1089" s="342"/>
      <c r="J1089" s="557" t="s">
        <v>205</v>
      </c>
      <c r="K1089" s="465" t="s">
        <v>206</v>
      </c>
      <c r="L1089" s="415">
        <v>4161097</v>
      </c>
      <c r="M1089" s="415">
        <v>4161097</v>
      </c>
      <c r="N1089" s="415"/>
      <c r="O1089" s="415"/>
      <c r="P1089" s="415"/>
      <c r="Q1089" s="385">
        <f t="shared" si="363"/>
        <v>4161097</v>
      </c>
    </row>
    <row r="1090" spans="1:17" ht="15.75" customHeight="1" x14ac:dyDescent="0.25">
      <c r="A1090" s="662"/>
      <c r="B1090" s="579">
        <v>71956000</v>
      </c>
      <c r="C1090" s="570" t="s">
        <v>13</v>
      </c>
      <c r="D1090" s="570"/>
      <c r="E1090" s="590"/>
      <c r="F1090" s="359"/>
      <c r="G1090" s="579"/>
      <c r="H1090" s="415"/>
      <c r="I1090" s="342"/>
      <c r="J1090" s="570" t="s">
        <v>207</v>
      </c>
      <c r="K1090" s="343">
        <v>21</v>
      </c>
      <c r="L1090" s="415">
        <f>L1089*2.14%</f>
        <v>89047.475800000015</v>
      </c>
      <c r="M1090" s="415">
        <f>M1089*2.14%</f>
        <v>89047.475800000015</v>
      </c>
      <c r="N1090" s="362"/>
      <c r="O1090" s="362"/>
      <c r="P1090" s="419"/>
      <c r="Q1090" s="385">
        <f t="shared" si="363"/>
        <v>89047.475800000015</v>
      </c>
    </row>
    <row r="1091" spans="1:17" ht="15.75" customHeight="1" x14ac:dyDescent="0.25">
      <c r="A1091" s="660">
        <v>9</v>
      </c>
      <c r="B1091" s="579">
        <v>71956000</v>
      </c>
      <c r="C1091" s="570" t="s">
        <v>13</v>
      </c>
      <c r="D1091" s="570" t="s">
        <v>13</v>
      </c>
      <c r="E1091" s="590" t="s">
        <v>342</v>
      </c>
      <c r="F1091" s="360" t="s">
        <v>344</v>
      </c>
      <c r="G1091" s="579" t="s">
        <v>106</v>
      </c>
      <c r="H1091" s="359">
        <v>2493.6999999999998</v>
      </c>
      <c r="I1091" s="342">
        <v>118</v>
      </c>
      <c r="J1091" s="570" t="s">
        <v>107</v>
      </c>
      <c r="K1091" s="343" t="s">
        <v>2</v>
      </c>
      <c r="L1091" s="415">
        <f>L1092+L1093+L1094</f>
        <v>7036330.6311999997</v>
      </c>
      <c r="M1091" s="415">
        <f t="shared" ref="M1091:P1091" si="376">M1092+M1093+M1094</f>
        <v>7036330.6311999997</v>
      </c>
      <c r="N1091" s="415">
        <f t="shared" si="376"/>
        <v>0</v>
      </c>
      <c r="O1091" s="415">
        <f t="shared" si="376"/>
        <v>0</v>
      </c>
      <c r="P1091" s="415">
        <f t="shared" si="376"/>
        <v>0</v>
      </c>
      <c r="Q1091" s="385">
        <f t="shared" si="363"/>
        <v>7036330.6311999997</v>
      </c>
    </row>
    <row r="1092" spans="1:17" ht="15.75" customHeight="1" x14ac:dyDescent="0.25">
      <c r="A1092" s="661"/>
      <c r="B1092" s="579">
        <v>71956000</v>
      </c>
      <c r="C1092" s="570" t="s">
        <v>13</v>
      </c>
      <c r="D1092" s="570"/>
      <c r="E1092" s="590"/>
      <c r="F1092" s="360"/>
      <c r="G1092" s="579"/>
      <c r="H1092" s="415"/>
      <c r="I1092" s="342"/>
      <c r="J1092" s="570" t="s">
        <v>208</v>
      </c>
      <c r="K1092" s="468" t="s">
        <v>209</v>
      </c>
      <c r="L1092" s="415">
        <v>3814783</v>
      </c>
      <c r="M1092" s="415">
        <v>3814783</v>
      </c>
      <c r="N1092" s="415"/>
      <c r="O1092" s="415"/>
      <c r="P1092" s="415"/>
      <c r="Q1092" s="385">
        <f t="shared" si="363"/>
        <v>3814783</v>
      </c>
    </row>
    <row r="1093" spans="1:17" ht="15.75" customHeight="1" x14ac:dyDescent="0.25">
      <c r="A1093" s="661"/>
      <c r="B1093" s="579">
        <v>71956000</v>
      </c>
      <c r="C1093" s="570" t="s">
        <v>13</v>
      </c>
      <c r="D1093" s="570"/>
      <c r="E1093" s="590"/>
      <c r="F1093" s="360"/>
      <c r="G1093" s="579"/>
      <c r="H1093" s="415"/>
      <c r="I1093" s="342"/>
      <c r="J1093" s="557" t="s">
        <v>205</v>
      </c>
      <c r="K1093" s="465" t="s">
        <v>206</v>
      </c>
      <c r="L1093" s="415">
        <v>3074125</v>
      </c>
      <c r="M1093" s="415">
        <v>3074125</v>
      </c>
      <c r="N1093" s="415"/>
      <c r="O1093" s="415"/>
      <c r="P1093" s="415"/>
      <c r="Q1093" s="385">
        <f t="shared" si="363"/>
        <v>3074125</v>
      </c>
    </row>
    <row r="1094" spans="1:17" ht="15.75" customHeight="1" x14ac:dyDescent="0.25">
      <c r="A1094" s="662"/>
      <c r="B1094" s="579">
        <v>71956000</v>
      </c>
      <c r="C1094" s="570" t="s">
        <v>13</v>
      </c>
      <c r="D1094" s="570"/>
      <c r="E1094" s="590"/>
      <c r="F1094" s="359"/>
      <c r="G1094" s="579"/>
      <c r="H1094" s="415"/>
      <c r="I1094" s="342"/>
      <c r="J1094" s="570" t="s">
        <v>207</v>
      </c>
      <c r="K1094" s="343">
        <v>21</v>
      </c>
      <c r="L1094" s="415">
        <f>(L1093+L1092)*2.14%</f>
        <v>147422.6312</v>
      </c>
      <c r="M1094" s="415">
        <f>(M1093+M1092)*2.14%</f>
        <v>147422.6312</v>
      </c>
      <c r="N1094" s="362"/>
      <c r="O1094" s="362"/>
      <c r="P1094" s="419"/>
      <c r="Q1094" s="385">
        <f t="shared" si="363"/>
        <v>147422.6312</v>
      </c>
    </row>
    <row r="1095" spans="1:17" ht="15.75" customHeight="1" x14ac:dyDescent="0.25">
      <c r="A1095" s="660">
        <v>10</v>
      </c>
      <c r="B1095" s="579">
        <v>71956000</v>
      </c>
      <c r="C1095" s="570" t="s">
        <v>13</v>
      </c>
      <c r="D1095" s="570" t="s">
        <v>13</v>
      </c>
      <c r="E1095" s="590" t="s">
        <v>342</v>
      </c>
      <c r="F1095" s="360" t="s">
        <v>260</v>
      </c>
      <c r="G1095" s="579" t="s">
        <v>106</v>
      </c>
      <c r="H1095" s="359">
        <v>3646.6</v>
      </c>
      <c r="I1095" s="342">
        <v>177</v>
      </c>
      <c r="J1095" s="570" t="s">
        <v>107</v>
      </c>
      <c r="K1095" s="343" t="s">
        <v>2</v>
      </c>
      <c r="L1095" s="415">
        <f>L1096+L1097</f>
        <v>5449494.8266000003</v>
      </c>
      <c r="M1095" s="415">
        <f t="shared" ref="M1095:P1095" si="377">M1096+M1097</f>
        <v>5449494.8266000003</v>
      </c>
      <c r="N1095" s="415">
        <f t="shared" si="377"/>
        <v>0</v>
      </c>
      <c r="O1095" s="415">
        <f t="shared" si="377"/>
        <v>0</v>
      </c>
      <c r="P1095" s="415">
        <f t="shared" si="377"/>
        <v>0</v>
      </c>
      <c r="Q1095" s="385">
        <f t="shared" si="363"/>
        <v>5449494.8266000003</v>
      </c>
    </row>
    <row r="1096" spans="1:17" ht="15.75" customHeight="1" x14ac:dyDescent="0.25">
      <c r="A1096" s="661"/>
      <c r="B1096" s="579">
        <v>71956000</v>
      </c>
      <c r="C1096" s="570" t="s">
        <v>13</v>
      </c>
      <c r="D1096" s="570"/>
      <c r="E1096" s="590"/>
      <c r="F1096" s="360"/>
      <c r="G1096" s="579"/>
      <c r="H1096" s="415"/>
      <c r="I1096" s="342"/>
      <c r="J1096" s="570" t="s">
        <v>208</v>
      </c>
      <c r="K1096" s="468" t="s">
        <v>209</v>
      </c>
      <c r="L1096" s="415">
        <v>5335319</v>
      </c>
      <c r="M1096" s="415">
        <v>5335319</v>
      </c>
      <c r="N1096" s="415"/>
      <c r="O1096" s="415"/>
      <c r="P1096" s="415"/>
      <c r="Q1096" s="385">
        <f t="shared" si="363"/>
        <v>5335319</v>
      </c>
    </row>
    <row r="1097" spans="1:17" ht="15.75" customHeight="1" x14ac:dyDescent="0.25">
      <c r="A1097" s="662"/>
      <c r="B1097" s="579">
        <v>71956000</v>
      </c>
      <c r="C1097" s="570" t="s">
        <v>13</v>
      </c>
      <c r="D1097" s="570"/>
      <c r="E1097" s="590"/>
      <c r="F1097" s="359"/>
      <c r="G1097" s="579"/>
      <c r="H1097" s="415"/>
      <c r="I1097" s="342"/>
      <c r="J1097" s="570" t="s">
        <v>207</v>
      </c>
      <c r="K1097" s="345" t="s">
        <v>304</v>
      </c>
      <c r="L1097" s="415">
        <f>L1096*2.14%</f>
        <v>114175.82660000001</v>
      </c>
      <c r="M1097" s="415">
        <f>M1096*2.14%</f>
        <v>114175.82660000001</v>
      </c>
      <c r="N1097" s="362"/>
      <c r="O1097" s="362"/>
      <c r="P1097" s="419"/>
      <c r="Q1097" s="385">
        <f t="shared" si="363"/>
        <v>114175.82660000001</v>
      </c>
    </row>
    <row r="1098" spans="1:17" ht="15.75" customHeight="1" x14ac:dyDescent="0.25">
      <c r="A1098" s="660">
        <v>11</v>
      </c>
      <c r="B1098" s="579">
        <v>71956000</v>
      </c>
      <c r="C1098" s="570" t="s">
        <v>13</v>
      </c>
      <c r="D1098" s="570" t="s">
        <v>13</v>
      </c>
      <c r="E1098" s="590" t="s">
        <v>342</v>
      </c>
      <c r="F1098" s="360" t="s">
        <v>345</v>
      </c>
      <c r="G1098" s="579" t="s">
        <v>106</v>
      </c>
      <c r="H1098" s="359">
        <v>4161.2</v>
      </c>
      <c r="I1098" s="342">
        <v>172</v>
      </c>
      <c r="J1098" s="570" t="s">
        <v>107</v>
      </c>
      <c r="K1098" s="343" t="s">
        <v>2</v>
      </c>
      <c r="L1098" s="415">
        <f>L1099+L1100</f>
        <v>6505177.0962000005</v>
      </c>
      <c r="M1098" s="415">
        <f t="shared" ref="M1098:P1098" si="378">M1099+M1100</f>
        <v>6505177.0962000005</v>
      </c>
      <c r="N1098" s="415">
        <f t="shared" si="378"/>
        <v>0</v>
      </c>
      <c r="O1098" s="415">
        <f t="shared" si="378"/>
        <v>0</v>
      </c>
      <c r="P1098" s="415">
        <f t="shared" si="378"/>
        <v>0</v>
      </c>
      <c r="Q1098" s="385">
        <f t="shared" si="363"/>
        <v>6505177.0962000005</v>
      </c>
    </row>
    <row r="1099" spans="1:17" ht="15.75" customHeight="1" x14ac:dyDescent="0.25">
      <c r="A1099" s="661"/>
      <c r="B1099" s="579">
        <v>71956000</v>
      </c>
      <c r="C1099" s="570" t="s">
        <v>13</v>
      </c>
      <c r="D1099" s="570"/>
      <c r="E1099" s="590"/>
      <c r="F1099" s="360"/>
      <c r="G1099" s="579"/>
      <c r="H1099" s="415"/>
      <c r="I1099" s="342"/>
      <c r="J1099" s="570" t="s">
        <v>208</v>
      </c>
      <c r="K1099" s="468" t="s">
        <v>209</v>
      </c>
      <c r="L1099" s="415">
        <v>6368883</v>
      </c>
      <c r="M1099" s="415">
        <v>6368883</v>
      </c>
      <c r="N1099" s="415"/>
      <c r="O1099" s="415"/>
      <c r="P1099" s="415"/>
      <c r="Q1099" s="385">
        <f t="shared" si="363"/>
        <v>6368883</v>
      </c>
    </row>
    <row r="1100" spans="1:17" ht="15.75" customHeight="1" x14ac:dyDescent="0.25">
      <c r="A1100" s="662"/>
      <c r="B1100" s="579">
        <v>71956000</v>
      </c>
      <c r="C1100" s="570" t="s">
        <v>13</v>
      </c>
      <c r="D1100" s="570"/>
      <c r="E1100" s="590"/>
      <c r="F1100" s="359"/>
      <c r="G1100" s="579"/>
      <c r="H1100" s="415"/>
      <c r="I1100" s="342"/>
      <c r="J1100" s="570" t="s">
        <v>207</v>
      </c>
      <c r="K1100" s="345" t="s">
        <v>304</v>
      </c>
      <c r="L1100" s="415">
        <f>L1099*2.14%</f>
        <v>136294.09620000003</v>
      </c>
      <c r="M1100" s="415">
        <f>M1099*2.14%</f>
        <v>136294.09620000003</v>
      </c>
      <c r="N1100" s="362"/>
      <c r="O1100" s="362"/>
      <c r="P1100" s="419"/>
      <c r="Q1100" s="385">
        <f t="shared" si="363"/>
        <v>136294.09620000003</v>
      </c>
    </row>
    <row r="1101" spans="1:17" ht="15.75" customHeight="1" x14ac:dyDescent="0.25">
      <c r="A1101" s="660">
        <v>12</v>
      </c>
      <c r="B1101" s="579">
        <v>71956000</v>
      </c>
      <c r="C1101" s="570" t="s">
        <v>13</v>
      </c>
      <c r="D1101" s="570" t="s">
        <v>13</v>
      </c>
      <c r="E1101" s="590" t="s">
        <v>342</v>
      </c>
      <c r="F1101" s="360" t="s">
        <v>261</v>
      </c>
      <c r="G1101" s="579" t="s">
        <v>106</v>
      </c>
      <c r="H1101" s="359">
        <v>2502.6</v>
      </c>
      <c r="I1101" s="342">
        <v>115</v>
      </c>
      <c r="J1101" s="570" t="s">
        <v>107</v>
      </c>
      <c r="K1101" s="343" t="s">
        <v>2</v>
      </c>
      <c r="L1101" s="415">
        <f>L1102+L1103+L1104</f>
        <v>7062821.6616000002</v>
      </c>
      <c r="M1101" s="415">
        <f t="shared" ref="M1101:P1101" si="379">M1102+M1103+M1104</f>
        <v>7062821.6616000002</v>
      </c>
      <c r="N1101" s="415">
        <f t="shared" si="379"/>
        <v>0</v>
      </c>
      <c r="O1101" s="415">
        <f t="shared" si="379"/>
        <v>0</v>
      </c>
      <c r="P1101" s="415">
        <f t="shared" si="379"/>
        <v>0</v>
      </c>
      <c r="Q1101" s="385">
        <f t="shared" si="363"/>
        <v>7062821.6616000002</v>
      </c>
    </row>
    <row r="1102" spans="1:17" ht="15.75" customHeight="1" x14ac:dyDescent="0.25">
      <c r="A1102" s="661"/>
      <c r="B1102" s="579">
        <v>71956000</v>
      </c>
      <c r="C1102" s="570" t="s">
        <v>13</v>
      </c>
      <c r="D1102" s="570"/>
      <c r="E1102" s="590"/>
      <c r="F1102" s="360"/>
      <c r="G1102" s="579"/>
      <c r="H1102" s="415"/>
      <c r="I1102" s="342"/>
      <c r="J1102" s="570" t="s">
        <v>208</v>
      </c>
      <c r="K1102" s="468" t="s">
        <v>209</v>
      </c>
      <c r="L1102" s="415">
        <v>3829145</v>
      </c>
      <c r="M1102" s="415">
        <v>3829145</v>
      </c>
      <c r="N1102" s="415"/>
      <c r="O1102" s="415"/>
      <c r="P1102" s="415"/>
      <c r="Q1102" s="385">
        <f t="shared" si="363"/>
        <v>3829145</v>
      </c>
    </row>
    <row r="1103" spans="1:17" ht="15.75" customHeight="1" x14ac:dyDescent="0.25">
      <c r="A1103" s="661"/>
      <c r="B1103" s="579">
        <v>71956000</v>
      </c>
      <c r="C1103" s="570" t="s">
        <v>13</v>
      </c>
      <c r="D1103" s="570"/>
      <c r="E1103" s="590"/>
      <c r="F1103" s="360"/>
      <c r="G1103" s="579"/>
      <c r="H1103" s="415"/>
      <c r="I1103" s="342"/>
      <c r="J1103" s="557" t="s">
        <v>205</v>
      </c>
      <c r="K1103" s="465" t="s">
        <v>206</v>
      </c>
      <c r="L1103" s="415">
        <v>3085699</v>
      </c>
      <c r="M1103" s="415">
        <v>3085699</v>
      </c>
      <c r="N1103" s="415"/>
      <c r="O1103" s="415"/>
      <c r="P1103" s="415"/>
      <c r="Q1103" s="385">
        <f t="shared" si="363"/>
        <v>3085699</v>
      </c>
    </row>
    <row r="1104" spans="1:17" ht="15.75" customHeight="1" x14ac:dyDescent="0.25">
      <c r="A1104" s="662"/>
      <c r="B1104" s="579">
        <v>71956000</v>
      </c>
      <c r="C1104" s="570" t="s">
        <v>13</v>
      </c>
      <c r="D1104" s="570"/>
      <c r="E1104" s="590"/>
      <c r="F1104" s="359"/>
      <c r="G1104" s="579"/>
      <c r="H1104" s="415"/>
      <c r="I1104" s="342"/>
      <c r="J1104" s="570" t="s">
        <v>207</v>
      </c>
      <c r="K1104" s="343">
        <v>21</v>
      </c>
      <c r="L1104" s="415">
        <f>(L1103+L1102)*2.14%</f>
        <v>147977.66160000002</v>
      </c>
      <c r="M1104" s="415">
        <f>(M1103+M1102)*2.14%</f>
        <v>147977.66160000002</v>
      </c>
      <c r="N1104" s="362"/>
      <c r="O1104" s="362"/>
      <c r="P1104" s="419"/>
      <c r="Q1104" s="385">
        <f t="shared" si="363"/>
        <v>147977.66160000002</v>
      </c>
    </row>
    <row r="1105" spans="1:17" ht="15.75" customHeight="1" x14ac:dyDescent="0.25">
      <c r="A1105" s="660">
        <v>13</v>
      </c>
      <c r="B1105" s="579">
        <v>71956000</v>
      </c>
      <c r="C1105" s="570" t="s">
        <v>13</v>
      </c>
      <c r="D1105" s="570" t="s">
        <v>13</v>
      </c>
      <c r="E1105" s="590" t="s">
        <v>335</v>
      </c>
      <c r="F1105" s="360" t="s">
        <v>346</v>
      </c>
      <c r="G1105" s="579" t="s">
        <v>106</v>
      </c>
      <c r="H1105" s="359">
        <v>12560.2</v>
      </c>
      <c r="I1105" s="342">
        <v>557</v>
      </c>
      <c r="J1105" s="570" t="s">
        <v>107</v>
      </c>
      <c r="K1105" s="343" t="s">
        <v>2</v>
      </c>
      <c r="L1105" s="415">
        <f>L1108+L1107+L1106</f>
        <v>30181432.610150002</v>
      </c>
      <c r="M1105" s="415">
        <f t="shared" ref="M1105:P1105" si="380">M1108+M1107+M1106</f>
        <v>30181432.610150002</v>
      </c>
      <c r="N1105" s="415">
        <f t="shared" si="380"/>
        <v>0</v>
      </c>
      <c r="O1105" s="415">
        <f t="shared" si="380"/>
        <v>0</v>
      </c>
      <c r="P1105" s="415">
        <f t="shared" si="380"/>
        <v>0</v>
      </c>
      <c r="Q1105" s="385">
        <f t="shared" si="363"/>
        <v>30181432.610150002</v>
      </c>
    </row>
    <row r="1106" spans="1:17" ht="15.75" customHeight="1" x14ac:dyDescent="0.25">
      <c r="A1106" s="661"/>
      <c r="B1106" s="579">
        <v>71956000</v>
      </c>
      <c r="C1106" s="570" t="s">
        <v>13</v>
      </c>
      <c r="D1106" s="570"/>
      <c r="E1106" s="590"/>
      <c r="F1106" s="360"/>
      <c r="G1106" s="579"/>
      <c r="H1106" s="415"/>
      <c r="I1106" s="342"/>
      <c r="J1106" s="557" t="s">
        <v>205</v>
      </c>
      <c r="K1106" s="465" t="s">
        <v>206</v>
      </c>
      <c r="L1106" s="415">
        <v>11775164</v>
      </c>
      <c r="M1106" s="415">
        <v>11775164</v>
      </c>
      <c r="N1106" s="415"/>
      <c r="O1106" s="415"/>
      <c r="P1106" s="415"/>
      <c r="Q1106" s="385">
        <f t="shared" si="363"/>
        <v>11775164</v>
      </c>
    </row>
    <row r="1107" spans="1:17" ht="47.25" customHeight="1" x14ac:dyDescent="0.25">
      <c r="A1107" s="661"/>
      <c r="B1107" s="579">
        <v>71956000</v>
      </c>
      <c r="C1107" s="570" t="s">
        <v>13</v>
      </c>
      <c r="D1107" s="570"/>
      <c r="E1107" s="590"/>
      <c r="F1107" s="360"/>
      <c r="G1107" s="579"/>
      <c r="H1107" s="415"/>
      <c r="I1107" s="342"/>
      <c r="J1107" s="416" t="s">
        <v>393</v>
      </c>
      <c r="K1107" s="465" t="s">
        <v>278</v>
      </c>
      <c r="L1107" s="415">
        <v>17773918.25</v>
      </c>
      <c r="M1107" s="415">
        <v>17773918.25</v>
      </c>
      <c r="N1107" s="415"/>
      <c r="O1107" s="415"/>
      <c r="P1107" s="415"/>
      <c r="Q1107" s="385">
        <f t="shared" si="363"/>
        <v>17773918.25</v>
      </c>
    </row>
    <row r="1108" spans="1:17" ht="15.75" customHeight="1" x14ac:dyDescent="0.25">
      <c r="A1108" s="662"/>
      <c r="B1108" s="579">
        <v>71956000</v>
      </c>
      <c r="C1108" s="570" t="s">
        <v>13</v>
      </c>
      <c r="D1108" s="570"/>
      <c r="E1108" s="590"/>
      <c r="F1108" s="359"/>
      <c r="G1108" s="579"/>
      <c r="H1108" s="415"/>
      <c r="I1108" s="342"/>
      <c r="J1108" s="570" t="s">
        <v>207</v>
      </c>
      <c r="K1108" s="343">
        <v>21</v>
      </c>
      <c r="L1108" s="415">
        <f>(L1106+L1107)*2.14%</f>
        <v>632350.36015000008</v>
      </c>
      <c r="M1108" s="415">
        <f>(M1106+M1107)*2.14%</f>
        <v>632350.36015000008</v>
      </c>
      <c r="N1108" s="362"/>
      <c r="O1108" s="362"/>
      <c r="P1108" s="419"/>
      <c r="Q1108" s="385">
        <f t="shared" si="363"/>
        <v>632350.36015000008</v>
      </c>
    </row>
    <row r="1109" spans="1:17" ht="15.75" customHeight="1" x14ac:dyDescent="0.25">
      <c r="A1109" s="660">
        <v>14</v>
      </c>
      <c r="B1109" s="579">
        <v>71956000</v>
      </c>
      <c r="C1109" s="570" t="s">
        <v>13</v>
      </c>
      <c r="D1109" s="570" t="s">
        <v>13</v>
      </c>
      <c r="E1109" s="590" t="s">
        <v>173</v>
      </c>
      <c r="F1109" s="360" t="s">
        <v>262</v>
      </c>
      <c r="G1109" s="579" t="s">
        <v>106</v>
      </c>
      <c r="H1109" s="359">
        <v>4359.6000000000004</v>
      </c>
      <c r="I1109" s="342">
        <v>233</v>
      </c>
      <c r="J1109" s="570" t="s">
        <v>107</v>
      </c>
      <c r="K1109" s="343" t="s">
        <v>2</v>
      </c>
      <c r="L1109" s="415">
        <f>L1110+L1111+L1112</f>
        <v>5265953.3322000001</v>
      </c>
      <c r="M1109" s="415">
        <f t="shared" ref="M1109:P1109" si="381">M1110+M1111+M1112</f>
        <v>5265953.3322000001</v>
      </c>
      <c r="N1109" s="415">
        <f t="shared" si="381"/>
        <v>0</v>
      </c>
      <c r="O1109" s="415">
        <f t="shared" si="381"/>
        <v>0</v>
      </c>
      <c r="P1109" s="415">
        <f t="shared" si="381"/>
        <v>0</v>
      </c>
      <c r="Q1109" s="385">
        <f t="shared" si="363"/>
        <v>5265953.3322000001</v>
      </c>
    </row>
    <row r="1110" spans="1:17" ht="31.5" customHeight="1" x14ac:dyDescent="0.25">
      <c r="A1110" s="661"/>
      <c r="B1110" s="579">
        <v>71956000</v>
      </c>
      <c r="C1110" s="570" t="s">
        <v>13</v>
      </c>
      <c r="D1110" s="570"/>
      <c r="E1110" s="590"/>
      <c r="F1110" s="360"/>
      <c r="G1110" s="579"/>
      <c r="H1110" s="415"/>
      <c r="I1110" s="342"/>
      <c r="J1110" s="570" t="s">
        <v>212</v>
      </c>
      <c r="K1110" s="468" t="s">
        <v>213</v>
      </c>
      <c r="L1110" s="415">
        <v>3874720</v>
      </c>
      <c r="M1110" s="415">
        <v>3874720</v>
      </c>
      <c r="N1110" s="415"/>
      <c r="O1110" s="415"/>
      <c r="P1110" s="415"/>
      <c r="Q1110" s="385">
        <f t="shared" si="363"/>
        <v>3874720</v>
      </c>
    </row>
    <row r="1111" spans="1:17" ht="31.5" customHeight="1" x14ac:dyDescent="0.25">
      <c r="A1111" s="661"/>
      <c r="B1111" s="579">
        <v>71956000</v>
      </c>
      <c r="C1111" s="570" t="s">
        <v>13</v>
      </c>
      <c r="D1111" s="570"/>
      <c r="E1111" s="590"/>
      <c r="F1111" s="360"/>
      <c r="G1111" s="579"/>
      <c r="H1111" s="415"/>
      <c r="I1111" s="342"/>
      <c r="J1111" s="570" t="s">
        <v>214</v>
      </c>
      <c r="K1111" s="468" t="s">
        <v>215</v>
      </c>
      <c r="L1111" s="415">
        <v>1280903</v>
      </c>
      <c r="M1111" s="415">
        <v>1280903</v>
      </c>
      <c r="N1111" s="415"/>
      <c r="O1111" s="415"/>
      <c r="P1111" s="415"/>
      <c r="Q1111" s="385">
        <f t="shared" si="363"/>
        <v>1280903</v>
      </c>
    </row>
    <row r="1112" spans="1:17" ht="15.75" customHeight="1" x14ac:dyDescent="0.25">
      <c r="A1112" s="662"/>
      <c r="B1112" s="579">
        <v>71956000</v>
      </c>
      <c r="C1112" s="570" t="s">
        <v>13</v>
      </c>
      <c r="D1112" s="570"/>
      <c r="E1112" s="590"/>
      <c r="F1112" s="359"/>
      <c r="G1112" s="579"/>
      <c r="H1112" s="415"/>
      <c r="I1112" s="342"/>
      <c r="J1112" s="570" t="s">
        <v>207</v>
      </c>
      <c r="K1112" s="343">
        <v>21</v>
      </c>
      <c r="L1112" s="415">
        <f>(L1111+L1110)*2.14%</f>
        <v>110330.33220000002</v>
      </c>
      <c r="M1112" s="415">
        <f>(M1111+M1110)*2.14%</f>
        <v>110330.33220000002</v>
      </c>
      <c r="N1112" s="362"/>
      <c r="O1112" s="362"/>
      <c r="P1112" s="419"/>
      <c r="Q1112" s="385">
        <f t="shared" ref="Q1112:Q1175" si="382">M1112+N1112+O1112+P1112</f>
        <v>110330.33220000002</v>
      </c>
    </row>
    <row r="1113" spans="1:17" ht="15.75" customHeight="1" x14ac:dyDescent="0.25">
      <c r="A1113" s="660">
        <v>15</v>
      </c>
      <c r="B1113" s="579">
        <v>71956000</v>
      </c>
      <c r="C1113" s="570" t="s">
        <v>13</v>
      </c>
      <c r="D1113" s="570" t="s">
        <v>13</v>
      </c>
      <c r="E1113" s="590" t="s">
        <v>173</v>
      </c>
      <c r="F1113" s="360" t="s">
        <v>249</v>
      </c>
      <c r="G1113" s="579" t="s">
        <v>106</v>
      </c>
      <c r="H1113" s="359">
        <v>6153.6</v>
      </c>
      <c r="I1113" s="342">
        <v>305</v>
      </c>
      <c r="J1113" s="570" t="s">
        <v>107</v>
      </c>
      <c r="K1113" s="343" t="s">
        <v>2</v>
      </c>
      <c r="L1113" s="415">
        <f>L1114+L1115+L1116+L1117</f>
        <v>11082497.441400001</v>
      </c>
      <c r="M1113" s="415">
        <f t="shared" ref="M1113:P1113" si="383">M1114+M1115+M1116+M1117</f>
        <v>11082497.441400001</v>
      </c>
      <c r="N1113" s="415">
        <f t="shared" si="383"/>
        <v>0</v>
      </c>
      <c r="O1113" s="415">
        <f t="shared" si="383"/>
        <v>0</v>
      </c>
      <c r="P1113" s="415">
        <f t="shared" si="383"/>
        <v>0</v>
      </c>
      <c r="Q1113" s="385">
        <f t="shared" si="382"/>
        <v>11082497.441400001</v>
      </c>
    </row>
    <row r="1114" spans="1:17" ht="15.75" customHeight="1" x14ac:dyDescent="0.25">
      <c r="A1114" s="661"/>
      <c r="B1114" s="579">
        <v>71956000</v>
      </c>
      <c r="C1114" s="570" t="s">
        <v>13</v>
      </c>
      <c r="D1114" s="570"/>
      <c r="E1114" s="590"/>
      <c r="F1114" s="360"/>
      <c r="G1114" s="579"/>
      <c r="H1114" s="415"/>
      <c r="I1114" s="342"/>
      <c r="J1114" s="570" t="s">
        <v>208</v>
      </c>
      <c r="K1114" s="468" t="s">
        <v>209</v>
      </c>
      <c r="L1114" s="415">
        <v>3705312</v>
      </c>
      <c r="M1114" s="415">
        <v>3705312</v>
      </c>
      <c r="N1114" s="415"/>
      <c r="O1114" s="415"/>
      <c r="P1114" s="415"/>
      <c r="Q1114" s="385">
        <f t="shared" si="382"/>
        <v>3705312</v>
      </c>
    </row>
    <row r="1115" spans="1:17" ht="31.5" customHeight="1" x14ac:dyDescent="0.25">
      <c r="A1115" s="661"/>
      <c r="B1115" s="579">
        <v>71956000</v>
      </c>
      <c r="C1115" s="570" t="s">
        <v>13</v>
      </c>
      <c r="D1115" s="570"/>
      <c r="E1115" s="590"/>
      <c r="F1115" s="360"/>
      <c r="G1115" s="579"/>
      <c r="H1115" s="415"/>
      <c r="I1115" s="342"/>
      <c r="J1115" s="570" t="s">
        <v>212</v>
      </c>
      <c r="K1115" s="468" t="s">
        <v>213</v>
      </c>
      <c r="L1115" s="415">
        <v>5369830</v>
      </c>
      <c r="M1115" s="415">
        <v>5369830</v>
      </c>
      <c r="N1115" s="415"/>
      <c r="O1115" s="415"/>
      <c r="P1115" s="415"/>
      <c r="Q1115" s="385">
        <f t="shared" si="382"/>
        <v>5369830</v>
      </c>
    </row>
    <row r="1116" spans="1:17" ht="31.5" customHeight="1" x14ac:dyDescent="0.25">
      <c r="A1116" s="661"/>
      <c r="B1116" s="579">
        <v>71956000</v>
      </c>
      <c r="C1116" s="570" t="s">
        <v>13</v>
      </c>
      <c r="D1116" s="570"/>
      <c r="E1116" s="590"/>
      <c r="F1116" s="360"/>
      <c r="G1116" s="579"/>
      <c r="H1116" s="415"/>
      <c r="I1116" s="342"/>
      <c r="J1116" s="570" t="s">
        <v>214</v>
      </c>
      <c r="K1116" s="468" t="s">
        <v>215</v>
      </c>
      <c r="L1116" s="415">
        <v>1775159</v>
      </c>
      <c r="M1116" s="415">
        <v>1775159</v>
      </c>
      <c r="N1116" s="415"/>
      <c r="O1116" s="415"/>
      <c r="P1116" s="415"/>
      <c r="Q1116" s="385">
        <f t="shared" si="382"/>
        <v>1775159</v>
      </c>
    </row>
    <row r="1117" spans="1:17" ht="15.75" customHeight="1" x14ac:dyDescent="0.25">
      <c r="A1117" s="662"/>
      <c r="B1117" s="579">
        <v>71956000</v>
      </c>
      <c r="C1117" s="570" t="s">
        <v>13</v>
      </c>
      <c r="D1117" s="570"/>
      <c r="E1117" s="590"/>
      <c r="F1117" s="359"/>
      <c r="G1117" s="579"/>
      <c r="H1117" s="415"/>
      <c r="I1117" s="342"/>
      <c r="J1117" s="570" t="s">
        <v>207</v>
      </c>
      <c r="K1117" s="343">
        <v>21</v>
      </c>
      <c r="L1117" s="415">
        <f>(L1116+L1115+L1114)*2.14%</f>
        <v>232196.44140000004</v>
      </c>
      <c r="M1117" s="415">
        <f>(M1116+M1115+M1114)*2.14%</f>
        <v>232196.44140000004</v>
      </c>
      <c r="N1117" s="362"/>
      <c r="O1117" s="362"/>
      <c r="P1117" s="419"/>
      <c r="Q1117" s="385">
        <f t="shared" si="382"/>
        <v>232196.44140000004</v>
      </c>
    </row>
    <row r="1118" spans="1:17" ht="15.75" customHeight="1" x14ac:dyDescent="0.25">
      <c r="A1118" s="660">
        <v>16</v>
      </c>
      <c r="B1118" s="579">
        <v>71956000</v>
      </c>
      <c r="C1118" s="570" t="s">
        <v>13</v>
      </c>
      <c r="D1118" s="570" t="s">
        <v>13</v>
      </c>
      <c r="E1118" s="590" t="s">
        <v>173</v>
      </c>
      <c r="F1118" s="360" t="s">
        <v>347</v>
      </c>
      <c r="G1118" s="579" t="s">
        <v>106</v>
      </c>
      <c r="H1118" s="359">
        <v>7086.8</v>
      </c>
      <c r="I1118" s="342">
        <v>405</v>
      </c>
      <c r="J1118" s="570" t="s">
        <v>107</v>
      </c>
      <c r="K1118" s="343" t="s">
        <v>2</v>
      </c>
      <c r="L1118" s="415">
        <f>L1119+L1120</f>
        <v>1880207.4195999999</v>
      </c>
      <c r="M1118" s="415">
        <f t="shared" ref="M1118:P1118" si="384">M1119+M1120</f>
        <v>1880207.4195999999</v>
      </c>
      <c r="N1118" s="415">
        <f t="shared" si="384"/>
        <v>0</v>
      </c>
      <c r="O1118" s="415">
        <f t="shared" si="384"/>
        <v>0</v>
      </c>
      <c r="P1118" s="415">
        <f t="shared" si="384"/>
        <v>0</v>
      </c>
      <c r="Q1118" s="385">
        <f t="shared" si="382"/>
        <v>1880207.4195999999</v>
      </c>
    </row>
    <row r="1119" spans="1:17" ht="31.5" customHeight="1" x14ac:dyDescent="0.25">
      <c r="A1119" s="661"/>
      <c r="B1119" s="579">
        <v>71956000</v>
      </c>
      <c r="C1119" s="570" t="s">
        <v>13</v>
      </c>
      <c r="D1119" s="570"/>
      <c r="E1119" s="590"/>
      <c r="F1119" s="360"/>
      <c r="G1119" s="579"/>
      <c r="H1119" s="415"/>
      <c r="I1119" s="342"/>
      <c r="J1119" s="570" t="s">
        <v>214</v>
      </c>
      <c r="K1119" s="468" t="s">
        <v>215</v>
      </c>
      <c r="L1119" s="415">
        <v>1840814</v>
      </c>
      <c r="M1119" s="415">
        <v>1840814</v>
      </c>
      <c r="N1119" s="415"/>
      <c r="O1119" s="415"/>
      <c r="P1119" s="415"/>
      <c r="Q1119" s="385">
        <f t="shared" si="382"/>
        <v>1840814</v>
      </c>
    </row>
    <row r="1120" spans="1:17" ht="15.75" customHeight="1" x14ac:dyDescent="0.25">
      <c r="A1120" s="662"/>
      <c r="B1120" s="579">
        <v>71956000</v>
      </c>
      <c r="C1120" s="570" t="s">
        <v>13</v>
      </c>
      <c r="D1120" s="570"/>
      <c r="E1120" s="590"/>
      <c r="F1120" s="359"/>
      <c r="G1120" s="579"/>
      <c r="H1120" s="415"/>
      <c r="I1120" s="342"/>
      <c r="J1120" s="570" t="s">
        <v>207</v>
      </c>
      <c r="K1120" s="343">
        <v>21</v>
      </c>
      <c r="L1120" s="415">
        <f>L1119*2.14%</f>
        <v>39393.419600000001</v>
      </c>
      <c r="M1120" s="415">
        <f>M1119*2.14%</f>
        <v>39393.419600000001</v>
      </c>
      <c r="N1120" s="362"/>
      <c r="O1120" s="362"/>
      <c r="P1120" s="419"/>
      <c r="Q1120" s="385">
        <f t="shared" si="382"/>
        <v>39393.419600000001</v>
      </c>
    </row>
    <row r="1121" spans="1:17" ht="15.75" customHeight="1" x14ac:dyDescent="0.25">
      <c r="A1121" s="660">
        <v>17</v>
      </c>
      <c r="B1121" s="579">
        <v>71956000</v>
      </c>
      <c r="C1121" s="570" t="s">
        <v>13</v>
      </c>
      <c r="D1121" s="570" t="s">
        <v>13</v>
      </c>
      <c r="E1121" s="590" t="s">
        <v>258</v>
      </c>
      <c r="F1121" s="342" t="s">
        <v>230</v>
      </c>
      <c r="G1121" s="579" t="s">
        <v>106</v>
      </c>
      <c r="H1121" s="359">
        <v>6748.4</v>
      </c>
      <c r="I1121" s="342">
        <v>239</v>
      </c>
      <c r="J1121" s="570" t="s">
        <v>107</v>
      </c>
      <c r="K1121" s="343" t="s">
        <v>2</v>
      </c>
      <c r="L1121" s="415">
        <f>L1122+L1123+L1124</f>
        <v>12369872.044199999</v>
      </c>
      <c r="M1121" s="415">
        <f t="shared" ref="M1121:P1121" si="385">M1122+M1123+M1124</f>
        <v>12369872.044199999</v>
      </c>
      <c r="N1121" s="415">
        <f t="shared" si="385"/>
        <v>0</v>
      </c>
      <c r="O1121" s="415">
        <f t="shared" si="385"/>
        <v>0</v>
      </c>
      <c r="P1121" s="415">
        <f t="shared" si="385"/>
        <v>0</v>
      </c>
      <c r="Q1121" s="385">
        <f t="shared" si="382"/>
        <v>12369872.044199999</v>
      </c>
    </row>
    <row r="1122" spans="1:17" ht="15.75" customHeight="1" x14ac:dyDescent="0.25">
      <c r="A1122" s="661"/>
      <c r="B1122" s="579">
        <v>71956000</v>
      </c>
      <c r="C1122" s="570" t="s">
        <v>13</v>
      </c>
      <c r="D1122" s="570"/>
      <c r="E1122" s="590"/>
      <c r="F1122" s="360"/>
      <c r="G1122" s="579"/>
      <c r="H1122" s="415"/>
      <c r="I1122" s="342"/>
      <c r="J1122" s="570" t="s">
        <v>208</v>
      </c>
      <c r="K1122" s="468" t="s">
        <v>209</v>
      </c>
      <c r="L1122" s="415">
        <v>6706390</v>
      </c>
      <c r="M1122" s="415">
        <v>6706390</v>
      </c>
      <c r="N1122" s="415"/>
      <c r="O1122" s="415"/>
      <c r="P1122" s="415"/>
      <c r="Q1122" s="385">
        <f t="shared" si="382"/>
        <v>6706390</v>
      </c>
    </row>
    <row r="1123" spans="1:17" ht="15.75" customHeight="1" x14ac:dyDescent="0.25">
      <c r="A1123" s="661"/>
      <c r="B1123" s="579">
        <v>71956000</v>
      </c>
      <c r="C1123" s="570" t="s">
        <v>13</v>
      </c>
      <c r="D1123" s="570"/>
      <c r="E1123" s="590"/>
      <c r="F1123" s="360"/>
      <c r="G1123" s="579"/>
      <c r="H1123" s="415"/>
      <c r="I1123" s="342"/>
      <c r="J1123" s="557" t="s">
        <v>205</v>
      </c>
      <c r="K1123" s="465" t="s">
        <v>206</v>
      </c>
      <c r="L1123" s="415">
        <v>5404313</v>
      </c>
      <c r="M1123" s="415">
        <v>5404313</v>
      </c>
      <c r="N1123" s="415"/>
      <c r="O1123" s="415"/>
      <c r="P1123" s="415"/>
      <c r="Q1123" s="385">
        <f t="shared" si="382"/>
        <v>5404313</v>
      </c>
    </row>
    <row r="1124" spans="1:17" ht="15.75" customHeight="1" x14ac:dyDescent="0.25">
      <c r="A1124" s="662"/>
      <c r="B1124" s="579">
        <v>71956000</v>
      </c>
      <c r="C1124" s="570" t="s">
        <v>13</v>
      </c>
      <c r="D1124" s="570"/>
      <c r="E1124" s="590"/>
      <c r="F1124" s="359"/>
      <c r="G1124" s="579"/>
      <c r="H1124" s="415"/>
      <c r="I1124" s="342"/>
      <c r="J1124" s="570" t="s">
        <v>207</v>
      </c>
      <c r="K1124" s="343">
        <v>21</v>
      </c>
      <c r="L1124" s="415">
        <f>(L1123+L1122)*2.14%</f>
        <v>259169.04420000003</v>
      </c>
      <c r="M1124" s="415">
        <f>(M1123+M1122)*2.14%</f>
        <v>259169.04420000003</v>
      </c>
      <c r="N1124" s="362"/>
      <c r="O1124" s="362"/>
      <c r="P1124" s="419"/>
      <c r="Q1124" s="385">
        <f t="shared" si="382"/>
        <v>259169.04420000003</v>
      </c>
    </row>
    <row r="1125" spans="1:17" ht="15.75" customHeight="1" x14ac:dyDescent="0.25">
      <c r="A1125" s="660">
        <v>18</v>
      </c>
      <c r="B1125" s="579">
        <v>71956000</v>
      </c>
      <c r="C1125" s="570" t="s">
        <v>13</v>
      </c>
      <c r="D1125" s="570" t="s">
        <v>13</v>
      </c>
      <c r="E1125" s="590" t="s">
        <v>179</v>
      </c>
      <c r="F1125" s="360" t="s">
        <v>245</v>
      </c>
      <c r="G1125" s="579" t="s">
        <v>106</v>
      </c>
      <c r="H1125" s="359">
        <v>5452.8</v>
      </c>
      <c r="I1125" s="342">
        <v>246</v>
      </c>
      <c r="J1125" s="570" t="s">
        <v>107</v>
      </c>
      <c r="K1125" s="343" t="s">
        <v>2</v>
      </c>
      <c r="L1125" s="415">
        <f>L1126+L1127</f>
        <v>7261711.7337999996</v>
      </c>
      <c r="M1125" s="415">
        <f t="shared" ref="M1125:P1125" si="386">M1126+M1127</f>
        <v>7261711.7337999996</v>
      </c>
      <c r="N1125" s="415">
        <f t="shared" si="386"/>
        <v>0</v>
      </c>
      <c r="O1125" s="415">
        <f t="shared" si="386"/>
        <v>0</v>
      </c>
      <c r="P1125" s="415">
        <f t="shared" si="386"/>
        <v>0</v>
      </c>
      <c r="Q1125" s="385">
        <f t="shared" si="382"/>
        <v>7261711.7337999996</v>
      </c>
    </row>
    <row r="1126" spans="1:17" ht="47.25" customHeight="1" x14ac:dyDescent="0.25">
      <c r="A1126" s="661"/>
      <c r="B1126" s="579">
        <v>71956000</v>
      </c>
      <c r="C1126" s="570" t="s">
        <v>13</v>
      </c>
      <c r="D1126" s="570"/>
      <c r="E1126" s="590"/>
      <c r="F1126" s="360"/>
      <c r="G1126" s="579"/>
      <c r="H1126" s="415"/>
      <c r="I1126" s="342"/>
      <c r="J1126" s="416" t="s">
        <v>393</v>
      </c>
      <c r="K1126" s="465" t="s">
        <v>278</v>
      </c>
      <c r="L1126" s="415">
        <v>7109567</v>
      </c>
      <c r="M1126" s="415">
        <v>7109567</v>
      </c>
      <c r="N1126" s="415"/>
      <c r="O1126" s="415"/>
      <c r="P1126" s="415"/>
      <c r="Q1126" s="385">
        <f t="shared" si="382"/>
        <v>7109567</v>
      </c>
    </row>
    <row r="1127" spans="1:17" ht="15.75" customHeight="1" x14ac:dyDescent="0.25">
      <c r="A1127" s="662"/>
      <c r="B1127" s="579">
        <v>71956000</v>
      </c>
      <c r="C1127" s="570" t="s">
        <v>13</v>
      </c>
      <c r="D1127" s="570"/>
      <c r="E1127" s="590"/>
      <c r="F1127" s="359"/>
      <c r="G1127" s="579"/>
      <c r="H1127" s="415"/>
      <c r="I1127" s="342"/>
      <c r="J1127" s="570" t="s">
        <v>207</v>
      </c>
      <c r="K1127" s="343">
        <v>21</v>
      </c>
      <c r="L1127" s="415">
        <f>L1126*2.14%</f>
        <v>152144.73380000002</v>
      </c>
      <c r="M1127" s="415">
        <f>M1126*2.14%</f>
        <v>152144.73380000002</v>
      </c>
      <c r="N1127" s="362"/>
      <c r="O1127" s="362"/>
      <c r="P1127" s="419"/>
      <c r="Q1127" s="385">
        <f t="shared" si="382"/>
        <v>152144.73380000002</v>
      </c>
    </row>
    <row r="1128" spans="1:17" ht="15.75" customHeight="1" x14ac:dyDescent="0.25">
      <c r="A1128" s="660">
        <v>19</v>
      </c>
      <c r="B1128" s="579">
        <v>71956000</v>
      </c>
      <c r="C1128" s="570" t="s">
        <v>13</v>
      </c>
      <c r="D1128" s="570" t="s">
        <v>13</v>
      </c>
      <c r="E1128" s="590" t="s">
        <v>179</v>
      </c>
      <c r="F1128" s="360" t="s">
        <v>263</v>
      </c>
      <c r="G1128" s="579" t="s">
        <v>106</v>
      </c>
      <c r="H1128" s="359">
        <v>4861.3</v>
      </c>
      <c r="I1128" s="342">
        <v>243</v>
      </c>
      <c r="J1128" s="570" t="s">
        <v>107</v>
      </c>
      <c r="K1128" s="343" t="s">
        <v>2</v>
      </c>
      <c r="L1128" s="415">
        <f>L1129+L1130</f>
        <v>2002371.9665999999</v>
      </c>
      <c r="M1128" s="415">
        <f t="shared" ref="M1128:P1128" si="387">M1129+M1130</f>
        <v>2002371.9665999999</v>
      </c>
      <c r="N1128" s="415">
        <f t="shared" si="387"/>
        <v>0</v>
      </c>
      <c r="O1128" s="415">
        <f t="shared" si="387"/>
        <v>0</v>
      </c>
      <c r="P1128" s="415">
        <f t="shared" si="387"/>
        <v>0</v>
      </c>
      <c r="Q1128" s="385">
        <f t="shared" si="382"/>
        <v>2002371.9665999999</v>
      </c>
    </row>
    <row r="1129" spans="1:17" ht="15.75" customHeight="1" x14ac:dyDescent="0.25">
      <c r="A1129" s="661"/>
      <c r="B1129" s="579">
        <v>71956000</v>
      </c>
      <c r="C1129" s="570" t="s">
        <v>13</v>
      </c>
      <c r="D1129" s="570"/>
      <c r="E1129" s="590"/>
      <c r="F1129" s="360"/>
      <c r="G1129" s="579"/>
      <c r="H1129" s="415"/>
      <c r="I1129" s="342"/>
      <c r="J1129" s="570" t="s">
        <v>208</v>
      </c>
      <c r="K1129" s="468" t="s">
        <v>209</v>
      </c>
      <c r="L1129" s="415">
        <v>1960419</v>
      </c>
      <c r="M1129" s="415">
        <v>1960419</v>
      </c>
      <c r="N1129" s="415"/>
      <c r="O1129" s="415"/>
      <c r="P1129" s="415"/>
      <c r="Q1129" s="385">
        <f t="shared" si="382"/>
        <v>1960419</v>
      </c>
    </row>
    <row r="1130" spans="1:17" ht="15.75" customHeight="1" x14ac:dyDescent="0.25">
      <c r="A1130" s="662"/>
      <c r="B1130" s="579">
        <v>71956000</v>
      </c>
      <c r="C1130" s="570" t="s">
        <v>13</v>
      </c>
      <c r="D1130" s="570"/>
      <c r="E1130" s="590"/>
      <c r="F1130" s="359"/>
      <c r="G1130" s="579"/>
      <c r="H1130" s="415"/>
      <c r="I1130" s="342"/>
      <c r="J1130" s="570" t="s">
        <v>207</v>
      </c>
      <c r="K1130" s="343">
        <v>21</v>
      </c>
      <c r="L1130" s="415">
        <f>L1129*2.14%</f>
        <v>41952.966600000007</v>
      </c>
      <c r="M1130" s="415">
        <f>M1129*2.14%</f>
        <v>41952.966600000007</v>
      </c>
      <c r="N1130" s="362"/>
      <c r="O1130" s="362"/>
      <c r="P1130" s="419"/>
      <c r="Q1130" s="385">
        <f t="shared" si="382"/>
        <v>41952.966600000007</v>
      </c>
    </row>
    <row r="1131" spans="1:17" ht="15.75" customHeight="1" x14ac:dyDescent="0.25">
      <c r="A1131" s="660">
        <v>20</v>
      </c>
      <c r="B1131" s="579">
        <v>71956000</v>
      </c>
      <c r="C1131" s="570" t="s">
        <v>13</v>
      </c>
      <c r="D1131" s="570" t="s">
        <v>13</v>
      </c>
      <c r="E1131" s="590" t="s">
        <v>179</v>
      </c>
      <c r="F1131" s="342" t="s">
        <v>348</v>
      </c>
      <c r="G1131" s="579" t="s">
        <v>106</v>
      </c>
      <c r="H1131" s="359">
        <v>5375.6</v>
      </c>
      <c r="I1131" s="342">
        <v>281</v>
      </c>
      <c r="J1131" s="570" t="s">
        <v>107</v>
      </c>
      <c r="K1131" s="343" t="s">
        <v>2</v>
      </c>
      <c r="L1131" s="415">
        <f>L1132+L1133</f>
        <v>2855487.1239999998</v>
      </c>
      <c r="M1131" s="415">
        <f t="shared" ref="M1131:P1131" si="388">M1132+M1133</f>
        <v>2855487.1239999998</v>
      </c>
      <c r="N1131" s="415">
        <f t="shared" si="388"/>
        <v>0</v>
      </c>
      <c r="O1131" s="415">
        <f t="shared" si="388"/>
        <v>0</v>
      </c>
      <c r="P1131" s="415">
        <f t="shared" si="388"/>
        <v>0</v>
      </c>
      <c r="Q1131" s="385">
        <f t="shared" si="382"/>
        <v>2855487.1239999998</v>
      </c>
    </row>
    <row r="1132" spans="1:17" ht="15.75" customHeight="1" x14ac:dyDescent="0.25">
      <c r="A1132" s="661"/>
      <c r="B1132" s="579">
        <v>71956000</v>
      </c>
      <c r="C1132" s="570" t="s">
        <v>13</v>
      </c>
      <c r="D1132" s="570"/>
      <c r="E1132" s="590"/>
      <c r="F1132" s="360"/>
      <c r="G1132" s="579"/>
      <c r="H1132" s="415"/>
      <c r="I1132" s="342"/>
      <c r="J1132" s="570" t="s">
        <v>208</v>
      </c>
      <c r="K1132" s="468" t="s">
        <v>209</v>
      </c>
      <c r="L1132" s="415">
        <v>2795660</v>
      </c>
      <c r="M1132" s="415">
        <v>2795660</v>
      </c>
      <c r="N1132" s="415"/>
      <c r="O1132" s="415"/>
      <c r="P1132" s="415"/>
      <c r="Q1132" s="385">
        <f t="shared" si="382"/>
        <v>2795660</v>
      </c>
    </row>
    <row r="1133" spans="1:17" ht="15.75" customHeight="1" x14ac:dyDescent="0.25">
      <c r="A1133" s="662"/>
      <c r="B1133" s="579">
        <v>71956000</v>
      </c>
      <c r="C1133" s="570" t="s">
        <v>13</v>
      </c>
      <c r="D1133" s="570"/>
      <c r="E1133" s="590"/>
      <c r="F1133" s="359"/>
      <c r="G1133" s="579"/>
      <c r="H1133" s="415"/>
      <c r="I1133" s="342"/>
      <c r="J1133" s="570" t="s">
        <v>207</v>
      </c>
      <c r="K1133" s="343">
        <v>21</v>
      </c>
      <c r="L1133" s="415">
        <f>L1132*2.14%</f>
        <v>59827.124000000003</v>
      </c>
      <c r="M1133" s="415">
        <f>M1132*2.14%</f>
        <v>59827.124000000003</v>
      </c>
      <c r="N1133" s="362"/>
      <c r="O1133" s="362"/>
      <c r="P1133" s="419"/>
      <c r="Q1133" s="385">
        <f t="shared" si="382"/>
        <v>59827.124000000003</v>
      </c>
    </row>
    <row r="1134" spans="1:17" ht="15.75" customHeight="1" x14ac:dyDescent="0.25">
      <c r="A1134" s="660">
        <v>21</v>
      </c>
      <c r="B1134" s="579">
        <v>71956000</v>
      </c>
      <c r="C1134" s="570" t="s">
        <v>13</v>
      </c>
      <c r="D1134" s="570" t="s">
        <v>13</v>
      </c>
      <c r="E1134" s="590" t="s">
        <v>349</v>
      </c>
      <c r="F1134" s="342">
        <v>4</v>
      </c>
      <c r="G1134" s="579" t="s">
        <v>106</v>
      </c>
      <c r="H1134" s="359">
        <v>4886.7</v>
      </c>
      <c r="I1134" s="342">
        <v>229</v>
      </c>
      <c r="J1134" s="570" t="s">
        <v>107</v>
      </c>
      <c r="K1134" s="343" t="s">
        <v>2</v>
      </c>
      <c r="L1134" s="415">
        <f>L1135+L1136+L1137</f>
        <v>7181670.7441999996</v>
      </c>
      <c r="M1134" s="415">
        <f t="shared" ref="M1134:P1134" si="389">M1135+M1136+M1137</f>
        <v>7181670.7441999996</v>
      </c>
      <c r="N1134" s="415">
        <f t="shared" si="389"/>
        <v>0</v>
      </c>
      <c r="O1134" s="415">
        <f t="shared" si="389"/>
        <v>0</v>
      </c>
      <c r="P1134" s="415">
        <f t="shared" si="389"/>
        <v>0</v>
      </c>
      <c r="Q1134" s="385">
        <f t="shared" si="382"/>
        <v>7181670.7441999996</v>
      </c>
    </row>
    <row r="1135" spans="1:17" ht="15.75" customHeight="1" x14ac:dyDescent="0.25">
      <c r="A1135" s="661"/>
      <c r="B1135" s="579">
        <v>71956000</v>
      </c>
      <c r="C1135" s="570" t="s">
        <v>13</v>
      </c>
      <c r="D1135" s="570"/>
      <c r="E1135" s="590"/>
      <c r="F1135" s="360"/>
      <c r="G1135" s="579"/>
      <c r="H1135" s="415"/>
      <c r="I1135" s="342"/>
      <c r="J1135" s="570" t="s">
        <v>208</v>
      </c>
      <c r="K1135" s="468" t="s">
        <v>209</v>
      </c>
      <c r="L1135" s="415">
        <v>2727353</v>
      </c>
      <c r="M1135" s="415">
        <v>2727353</v>
      </c>
      <c r="N1135" s="415"/>
      <c r="O1135" s="415"/>
      <c r="P1135" s="415"/>
      <c r="Q1135" s="385">
        <f t="shared" si="382"/>
        <v>2727353</v>
      </c>
    </row>
    <row r="1136" spans="1:17" ht="15.75" customHeight="1" x14ac:dyDescent="0.25">
      <c r="A1136" s="661"/>
      <c r="B1136" s="579">
        <v>71956000</v>
      </c>
      <c r="C1136" s="570" t="s">
        <v>13</v>
      </c>
      <c r="D1136" s="570"/>
      <c r="E1136" s="590"/>
      <c r="F1136" s="360"/>
      <c r="G1136" s="579"/>
      <c r="H1136" s="415"/>
      <c r="I1136" s="342"/>
      <c r="J1136" s="557" t="s">
        <v>205</v>
      </c>
      <c r="K1136" s="465" t="s">
        <v>206</v>
      </c>
      <c r="L1136" s="415">
        <v>4303850</v>
      </c>
      <c r="M1136" s="415">
        <v>4303850</v>
      </c>
      <c r="N1136" s="415"/>
      <c r="O1136" s="415"/>
      <c r="P1136" s="415"/>
      <c r="Q1136" s="385">
        <f t="shared" si="382"/>
        <v>4303850</v>
      </c>
    </row>
    <row r="1137" spans="1:17" ht="15.75" customHeight="1" x14ac:dyDescent="0.25">
      <c r="A1137" s="662"/>
      <c r="B1137" s="579">
        <v>71956000</v>
      </c>
      <c r="C1137" s="570" t="s">
        <v>13</v>
      </c>
      <c r="D1137" s="570"/>
      <c r="E1137" s="590"/>
      <c r="F1137" s="359"/>
      <c r="G1137" s="579"/>
      <c r="H1137" s="415"/>
      <c r="I1137" s="342"/>
      <c r="J1137" s="570" t="s">
        <v>207</v>
      </c>
      <c r="K1137" s="343">
        <v>21</v>
      </c>
      <c r="L1137" s="415">
        <f>(L1136+L1135)*2.14%</f>
        <v>150467.74420000002</v>
      </c>
      <c r="M1137" s="415">
        <f>(M1136+M1135)*2.14%</f>
        <v>150467.74420000002</v>
      </c>
      <c r="N1137" s="362"/>
      <c r="O1137" s="362"/>
      <c r="P1137" s="419"/>
      <c r="Q1137" s="385">
        <f t="shared" si="382"/>
        <v>150467.74420000002</v>
      </c>
    </row>
    <row r="1138" spans="1:17" ht="15.75" customHeight="1" x14ac:dyDescent="0.25">
      <c r="A1138" s="660">
        <v>22</v>
      </c>
      <c r="B1138" s="579">
        <v>71956000</v>
      </c>
      <c r="C1138" s="570" t="s">
        <v>13</v>
      </c>
      <c r="D1138" s="570" t="s">
        <v>13</v>
      </c>
      <c r="E1138" s="590" t="s">
        <v>350</v>
      </c>
      <c r="F1138" s="342" t="s">
        <v>264</v>
      </c>
      <c r="G1138" s="579" t="s">
        <v>106</v>
      </c>
      <c r="H1138" s="359">
        <v>3606.9</v>
      </c>
      <c r="I1138" s="342">
        <v>119</v>
      </c>
      <c r="J1138" s="570" t="s">
        <v>107</v>
      </c>
      <c r="K1138" s="343" t="s">
        <v>2</v>
      </c>
      <c r="L1138" s="415">
        <f>L1139+L1140</f>
        <v>4469888.4718000004</v>
      </c>
      <c r="M1138" s="415">
        <f t="shared" ref="M1138:P1138" si="390">M1139+M1140</f>
        <v>4469888.4718000004</v>
      </c>
      <c r="N1138" s="415">
        <f t="shared" si="390"/>
        <v>0</v>
      </c>
      <c r="O1138" s="415">
        <f t="shared" si="390"/>
        <v>0</v>
      </c>
      <c r="P1138" s="415">
        <f t="shared" si="390"/>
        <v>0</v>
      </c>
      <c r="Q1138" s="385">
        <f t="shared" si="382"/>
        <v>4469888.4718000004</v>
      </c>
    </row>
    <row r="1139" spans="1:17" ht="15.75" customHeight="1" x14ac:dyDescent="0.25">
      <c r="A1139" s="661"/>
      <c r="B1139" s="579">
        <v>71956000</v>
      </c>
      <c r="C1139" s="570" t="s">
        <v>13</v>
      </c>
      <c r="D1139" s="570"/>
      <c r="E1139" s="590"/>
      <c r="F1139" s="360"/>
      <c r="G1139" s="579"/>
      <c r="H1139" s="415"/>
      <c r="I1139" s="342"/>
      <c r="J1139" s="570" t="s">
        <v>208</v>
      </c>
      <c r="K1139" s="468" t="s">
        <v>209</v>
      </c>
      <c r="L1139" s="415">
        <v>4376237</v>
      </c>
      <c r="M1139" s="415">
        <v>4376237</v>
      </c>
      <c r="N1139" s="415"/>
      <c r="O1139" s="415"/>
      <c r="P1139" s="415"/>
      <c r="Q1139" s="385">
        <f t="shared" si="382"/>
        <v>4376237</v>
      </c>
    </row>
    <row r="1140" spans="1:17" ht="15.75" customHeight="1" x14ac:dyDescent="0.25">
      <c r="A1140" s="662"/>
      <c r="B1140" s="579">
        <v>71956000</v>
      </c>
      <c r="C1140" s="570" t="s">
        <v>13</v>
      </c>
      <c r="D1140" s="570"/>
      <c r="E1140" s="590"/>
      <c r="F1140" s="359"/>
      <c r="G1140" s="579"/>
      <c r="H1140" s="415"/>
      <c r="I1140" s="342"/>
      <c r="J1140" s="570" t="s">
        <v>207</v>
      </c>
      <c r="K1140" s="343">
        <v>21</v>
      </c>
      <c r="L1140" s="415">
        <f>L1139*2.14%</f>
        <v>93651.471800000014</v>
      </c>
      <c r="M1140" s="415">
        <f>M1139*2.14%</f>
        <v>93651.471800000014</v>
      </c>
      <c r="N1140" s="362"/>
      <c r="O1140" s="362"/>
      <c r="P1140" s="419"/>
      <c r="Q1140" s="385">
        <f t="shared" si="382"/>
        <v>93651.471800000014</v>
      </c>
    </row>
    <row r="1141" spans="1:17" ht="15.75" customHeight="1" x14ac:dyDescent="0.25">
      <c r="A1141" s="660">
        <v>23</v>
      </c>
      <c r="B1141" s="579">
        <v>71956000</v>
      </c>
      <c r="C1141" s="570" t="s">
        <v>13</v>
      </c>
      <c r="D1141" s="570" t="s">
        <v>13</v>
      </c>
      <c r="E1141" s="590" t="s">
        <v>350</v>
      </c>
      <c r="F1141" s="360" t="s">
        <v>265</v>
      </c>
      <c r="G1141" s="579" t="s">
        <v>106</v>
      </c>
      <c r="H1141" s="359">
        <v>4651.3999999999996</v>
      </c>
      <c r="I1141" s="342">
        <v>168</v>
      </c>
      <c r="J1141" s="570" t="s">
        <v>107</v>
      </c>
      <c r="K1141" s="343" t="s">
        <v>2</v>
      </c>
      <c r="L1141" s="415">
        <f>L1142+L1143+L1144</f>
        <v>10704352.6906</v>
      </c>
      <c r="M1141" s="415">
        <f t="shared" ref="M1141:P1141" si="391">M1142+M1143+M1144</f>
        <v>10704352.6906</v>
      </c>
      <c r="N1141" s="415">
        <f t="shared" si="391"/>
        <v>0</v>
      </c>
      <c r="O1141" s="415">
        <f t="shared" si="391"/>
        <v>0</v>
      </c>
      <c r="P1141" s="415">
        <f t="shared" si="391"/>
        <v>0</v>
      </c>
      <c r="Q1141" s="385">
        <f t="shared" si="382"/>
        <v>10704352.6906</v>
      </c>
    </row>
    <row r="1142" spans="1:17" ht="15.75" customHeight="1" x14ac:dyDescent="0.25">
      <c r="A1142" s="661"/>
      <c r="B1142" s="579">
        <v>71956000</v>
      </c>
      <c r="C1142" s="570" t="s">
        <v>13</v>
      </c>
      <c r="D1142" s="570"/>
      <c r="E1142" s="590"/>
      <c r="F1142" s="360"/>
      <c r="G1142" s="579"/>
      <c r="H1142" s="415"/>
      <c r="I1142" s="342"/>
      <c r="J1142" s="570" t="s">
        <v>208</v>
      </c>
      <c r="K1142" s="468" t="s">
        <v>209</v>
      </c>
      <c r="L1142" s="415">
        <v>5803420</v>
      </c>
      <c r="M1142" s="415">
        <v>5803420</v>
      </c>
      <c r="N1142" s="415"/>
      <c r="O1142" s="415"/>
      <c r="P1142" s="415"/>
      <c r="Q1142" s="385">
        <f t="shared" si="382"/>
        <v>5803420</v>
      </c>
    </row>
    <row r="1143" spans="1:17" ht="15.75" customHeight="1" x14ac:dyDescent="0.25">
      <c r="A1143" s="661"/>
      <c r="B1143" s="579">
        <v>71956000</v>
      </c>
      <c r="C1143" s="570" t="s">
        <v>13</v>
      </c>
      <c r="D1143" s="570"/>
      <c r="E1143" s="590"/>
      <c r="F1143" s="360"/>
      <c r="G1143" s="579"/>
      <c r="H1143" s="415"/>
      <c r="I1143" s="342"/>
      <c r="J1143" s="557" t="s">
        <v>205</v>
      </c>
      <c r="K1143" s="465" t="s">
        <v>206</v>
      </c>
      <c r="L1143" s="415">
        <v>4676659</v>
      </c>
      <c r="M1143" s="415">
        <v>4676659</v>
      </c>
      <c r="N1143" s="415"/>
      <c r="O1143" s="415"/>
      <c r="P1143" s="415"/>
      <c r="Q1143" s="385">
        <f t="shared" si="382"/>
        <v>4676659</v>
      </c>
    </row>
    <row r="1144" spans="1:17" ht="15.75" customHeight="1" x14ac:dyDescent="0.25">
      <c r="A1144" s="662"/>
      <c r="B1144" s="579">
        <v>71956000</v>
      </c>
      <c r="C1144" s="570" t="s">
        <v>13</v>
      </c>
      <c r="D1144" s="570"/>
      <c r="E1144" s="590"/>
      <c r="F1144" s="359"/>
      <c r="G1144" s="579"/>
      <c r="H1144" s="415"/>
      <c r="I1144" s="342"/>
      <c r="J1144" s="570" t="s">
        <v>207</v>
      </c>
      <c r="K1144" s="343">
        <v>21</v>
      </c>
      <c r="L1144" s="415">
        <f>(L1143+L1142)*2.14%</f>
        <v>224273.69060000003</v>
      </c>
      <c r="M1144" s="415">
        <f>(M1143+M1142)*2.14%</f>
        <v>224273.69060000003</v>
      </c>
      <c r="N1144" s="362"/>
      <c r="O1144" s="362"/>
      <c r="P1144" s="419"/>
      <c r="Q1144" s="385">
        <f t="shared" si="382"/>
        <v>224273.69060000003</v>
      </c>
    </row>
    <row r="1145" spans="1:17" ht="15.75" customHeight="1" x14ac:dyDescent="0.25">
      <c r="A1145" s="660">
        <v>24</v>
      </c>
      <c r="B1145" s="579">
        <v>71956000</v>
      </c>
      <c r="C1145" s="570" t="s">
        <v>13</v>
      </c>
      <c r="D1145" s="570" t="s">
        <v>13</v>
      </c>
      <c r="E1145" s="590" t="s">
        <v>350</v>
      </c>
      <c r="F1145" s="360" t="s">
        <v>351</v>
      </c>
      <c r="G1145" s="579" t="s">
        <v>106</v>
      </c>
      <c r="H1145" s="359">
        <v>13701.1</v>
      </c>
      <c r="I1145" s="342">
        <v>686</v>
      </c>
      <c r="J1145" s="570" t="s">
        <v>107</v>
      </c>
      <c r="K1145" s="343" t="s">
        <v>2</v>
      </c>
      <c r="L1145" s="415">
        <f>L1146+L1147</f>
        <v>7579299.7214000002</v>
      </c>
      <c r="M1145" s="415">
        <f t="shared" ref="M1145:P1145" si="392">M1146+M1147</f>
        <v>7579299.7214000002</v>
      </c>
      <c r="N1145" s="415">
        <f t="shared" si="392"/>
        <v>0</v>
      </c>
      <c r="O1145" s="415">
        <f t="shared" si="392"/>
        <v>0</v>
      </c>
      <c r="P1145" s="415">
        <f t="shared" si="392"/>
        <v>0</v>
      </c>
      <c r="Q1145" s="385">
        <f t="shared" si="382"/>
        <v>7579299.7214000002</v>
      </c>
    </row>
    <row r="1146" spans="1:17" ht="15.75" customHeight="1" x14ac:dyDescent="0.25">
      <c r="A1146" s="661"/>
      <c r="B1146" s="579">
        <v>71956000</v>
      </c>
      <c r="C1146" s="570" t="s">
        <v>13</v>
      </c>
      <c r="D1146" s="570"/>
      <c r="E1146" s="590"/>
      <c r="F1146" s="360"/>
      <c r="G1146" s="579"/>
      <c r="H1146" s="415"/>
      <c r="I1146" s="342"/>
      <c r="J1146" s="570" t="s">
        <v>208</v>
      </c>
      <c r="K1146" s="468" t="s">
        <v>209</v>
      </c>
      <c r="L1146" s="415">
        <v>7420501</v>
      </c>
      <c r="M1146" s="415">
        <v>7420501</v>
      </c>
      <c r="N1146" s="415"/>
      <c r="O1146" s="415"/>
      <c r="P1146" s="415"/>
      <c r="Q1146" s="385">
        <f t="shared" si="382"/>
        <v>7420501</v>
      </c>
    </row>
    <row r="1147" spans="1:17" ht="15.75" customHeight="1" x14ac:dyDescent="0.25">
      <c r="A1147" s="662"/>
      <c r="B1147" s="579">
        <v>71956000</v>
      </c>
      <c r="C1147" s="570" t="s">
        <v>13</v>
      </c>
      <c r="D1147" s="570"/>
      <c r="E1147" s="590"/>
      <c r="F1147" s="359"/>
      <c r="G1147" s="579"/>
      <c r="H1147" s="415"/>
      <c r="I1147" s="342"/>
      <c r="J1147" s="570" t="s">
        <v>207</v>
      </c>
      <c r="K1147" s="343">
        <v>21</v>
      </c>
      <c r="L1147" s="415">
        <f>L1146*2.14%</f>
        <v>158798.72140000001</v>
      </c>
      <c r="M1147" s="415">
        <f>M1146*2.14%</f>
        <v>158798.72140000001</v>
      </c>
      <c r="N1147" s="362"/>
      <c r="O1147" s="362"/>
      <c r="P1147" s="419"/>
      <c r="Q1147" s="385">
        <f t="shared" si="382"/>
        <v>158798.72140000001</v>
      </c>
    </row>
    <row r="1148" spans="1:17" ht="15.75" customHeight="1" x14ac:dyDescent="0.25">
      <c r="A1148" s="660">
        <v>25</v>
      </c>
      <c r="B1148" s="579">
        <v>71956000</v>
      </c>
      <c r="C1148" s="570" t="s">
        <v>13</v>
      </c>
      <c r="D1148" s="570" t="s">
        <v>13</v>
      </c>
      <c r="E1148" s="590" t="s">
        <v>350</v>
      </c>
      <c r="F1148" s="360" t="s">
        <v>218</v>
      </c>
      <c r="G1148" s="579" t="s">
        <v>106</v>
      </c>
      <c r="H1148" s="359">
        <v>8100.14</v>
      </c>
      <c r="I1148" s="342">
        <v>306</v>
      </c>
      <c r="J1148" s="570" t="s">
        <v>107</v>
      </c>
      <c r="K1148" s="343" t="s">
        <v>2</v>
      </c>
      <c r="L1148" s="415">
        <f>L1149+L1150</f>
        <v>9782992.6921999995</v>
      </c>
      <c r="M1148" s="415">
        <f t="shared" ref="M1148:P1148" si="393">M1149+M1150</f>
        <v>9782992.6921999995</v>
      </c>
      <c r="N1148" s="415">
        <f t="shared" si="393"/>
        <v>0</v>
      </c>
      <c r="O1148" s="415">
        <f t="shared" si="393"/>
        <v>0</v>
      </c>
      <c r="P1148" s="415">
        <f t="shared" si="393"/>
        <v>0</v>
      </c>
      <c r="Q1148" s="385">
        <f t="shared" si="382"/>
        <v>9782992.6921999995</v>
      </c>
    </row>
    <row r="1149" spans="1:17" ht="15.75" customHeight="1" x14ac:dyDescent="0.25">
      <c r="A1149" s="661"/>
      <c r="B1149" s="579">
        <v>71956000</v>
      </c>
      <c r="C1149" s="570" t="s">
        <v>13</v>
      </c>
      <c r="D1149" s="570"/>
      <c r="E1149" s="590"/>
      <c r="F1149" s="360"/>
      <c r="G1149" s="579"/>
      <c r="H1149" s="415"/>
      <c r="I1149" s="342"/>
      <c r="J1149" s="570" t="s">
        <v>208</v>
      </c>
      <c r="K1149" s="468" t="s">
        <v>209</v>
      </c>
      <c r="L1149" s="415">
        <v>9578023</v>
      </c>
      <c r="M1149" s="415">
        <v>9578023</v>
      </c>
      <c r="N1149" s="415"/>
      <c r="O1149" s="415"/>
      <c r="P1149" s="415"/>
      <c r="Q1149" s="385">
        <f t="shared" si="382"/>
        <v>9578023</v>
      </c>
    </row>
    <row r="1150" spans="1:17" ht="15.75" customHeight="1" x14ac:dyDescent="0.25">
      <c r="A1150" s="662"/>
      <c r="B1150" s="579">
        <v>71956000</v>
      </c>
      <c r="C1150" s="570" t="s">
        <v>13</v>
      </c>
      <c r="D1150" s="570"/>
      <c r="E1150" s="590"/>
      <c r="F1150" s="359"/>
      <c r="G1150" s="579"/>
      <c r="H1150" s="415"/>
      <c r="I1150" s="342"/>
      <c r="J1150" s="570" t="s">
        <v>207</v>
      </c>
      <c r="K1150" s="343">
        <v>21</v>
      </c>
      <c r="L1150" s="415">
        <f>L1149*2.14%</f>
        <v>204969.69220000002</v>
      </c>
      <c r="M1150" s="415">
        <f>M1149*2.14%</f>
        <v>204969.69220000002</v>
      </c>
      <c r="N1150" s="362"/>
      <c r="O1150" s="362"/>
      <c r="P1150" s="419"/>
      <c r="Q1150" s="385">
        <f t="shared" si="382"/>
        <v>204969.69220000002</v>
      </c>
    </row>
    <row r="1151" spans="1:17" ht="15.75" customHeight="1" x14ac:dyDescent="0.25">
      <c r="A1151" s="660">
        <v>26</v>
      </c>
      <c r="B1151" s="579">
        <v>71956000</v>
      </c>
      <c r="C1151" s="570" t="s">
        <v>13</v>
      </c>
      <c r="D1151" s="570" t="s">
        <v>13</v>
      </c>
      <c r="E1151" s="590" t="s">
        <v>350</v>
      </c>
      <c r="F1151" s="360" t="s">
        <v>242</v>
      </c>
      <c r="G1151" s="579" t="s">
        <v>106</v>
      </c>
      <c r="H1151" s="359">
        <v>9243.7999999999993</v>
      </c>
      <c r="I1151" s="342">
        <v>459</v>
      </c>
      <c r="J1151" s="570" t="s">
        <v>107</v>
      </c>
      <c r="K1151" s="343" t="s">
        <v>2</v>
      </c>
      <c r="L1151" s="415">
        <f>L1152+L1153</f>
        <v>5182543.7653999999</v>
      </c>
      <c r="M1151" s="415">
        <f t="shared" ref="M1151:P1151" si="394">M1152+M1153</f>
        <v>5182543.7653999999</v>
      </c>
      <c r="N1151" s="415">
        <f t="shared" si="394"/>
        <v>0</v>
      </c>
      <c r="O1151" s="415">
        <f t="shared" si="394"/>
        <v>0</v>
      </c>
      <c r="P1151" s="415">
        <f t="shared" si="394"/>
        <v>0</v>
      </c>
      <c r="Q1151" s="385">
        <f t="shared" si="382"/>
        <v>5182543.7653999999</v>
      </c>
    </row>
    <row r="1152" spans="1:17" ht="15.75" customHeight="1" x14ac:dyDescent="0.25">
      <c r="A1152" s="661"/>
      <c r="B1152" s="579">
        <v>71956000</v>
      </c>
      <c r="C1152" s="570" t="s">
        <v>13</v>
      </c>
      <c r="D1152" s="570"/>
      <c r="E1152" s="590"/>
      <c r="F1152" s="360"/>
      <c r="G1152" s="579"/>
      <c r="H1152" s="415"/>
      <c r="I1152" s="342"/>
      <c r="J1152" s="570" t="s">
        <v>208</v>
      </c>
      <c r="K1152" s="468" t="s">
        <v>209</v>
      </c>
      <c r="L1152" s="415">
        <v>5073961</v>
      </c>
      <c r="M1152" s="415">
        <v>5073961</v>
      </c>
      <c r="N1152" s="415"/>
      <c r="O1152" s="415"/>
      <c r="P1152" s="415"/>
      <c r="Q1152" s="385">
        <f t="shared" si="382"/>
        <v>5073961</v>
      </c>
    </row>
    <row r="1153" spans="1:17" ht="15.75" customHeight="1" x14ac:dyDescent="0.25">
      <c r="A1153" s="662"/>
      <c r="B1153" s="579">
        <v>71956000</v>
      </c>
      <c r="C1153" s="570" t="s">
        <v>13</v>
      </c>
      <c r="D1153" s="570"/>
      <c r="E1153" s="590"/>
      <c r="F1153" s="359"/>
      <c r="G1153" s="579"/>
      <c r="H1153" s="415"/>
      <c r="I1153" s="342"/>
      <c r="J1153" s="570" t="s">
        <v>207</v>
      </c>
      <c r="K1153" s="343">
        <v>21</v>
      </c>
      <c r="L1153" s="415">
        <f>L1152*2.14%</f>
        <v>108582.76540000002</v>
      </c>
      <c r="M1153" s="415">
        <f>M1152*2.14%</f>
        <v>108582.76540000002</v>
      </c>
      <c r="N1153" s="362"/>
      <c r="O1153" s="362"/>
      <c r="P1153" s="419"/>
      <c r="Q1153" s="385">
        <f t="shared" si="382"/>
        <v>108582.76540000002</v>
      </c>
    </row>
    <row r="1154" spans="1:17" ht="15.75" customHeight="1" x14ac:dyDescent="0.25">
      <c r="A1154" s="660">
        <v>27</v>
      </c>
      <c r="B1154" s="579">
        <v>71956000</v>
      </c>
      <c r="C1154" s="570" t="s">
        <v>13</v>
      </c>
      <c r="D1154" s="570" t="s">
        <v>13</v>
      </c>
      <c r="E1154" s="590" t="s">
        <v>350</v>
      </c>
      <c r="F1154" s="360" t="s">
        <v>249</v>
      </c>
      <c r="G1154" s="579" t="s">
        <v>106</v>
      </c>
      <c r="H1154" s="359">
        <v>7419</v>
      </c>
      <c r="I1154" s="342">
        <v>206</v>
      </c>
      <c r="J1154" s="570" t="s">
        <v>107</v>
      </c>
      <c r="K1154" s="343" t="s">
        <v>2</v>
      </c>
      <c r="L1154" s="415">
        <f>L1155+L1156</f>
        <v>7013657.5939999996</v>
      </c>
      <c r="M1154" s="415">
        <f t="shared" ref="M1154:P1154" si="395">M1155+M1156</f>
        <v>7013657.5939999996</v>
      </c>
      <c r="N1154" s="415">
        <f t="shared" si="395"/>
        <v>0</v>
      </c>
      <c r="O1154" s="415">
        <f t="shared" si="395"/>
        <v>0</v>
      </c>
      <c r="P1154" s="415">
        <f t="shared" si="395"/>
        <v>0</v>
      </c>
      <c r="Q1154" s="385">
        <f t="shared" si="382"/>
        <v>7013657.5939999996</v>
      </c>
    </row>
    <row r="1155" spans="1:17" ht="15.75" customHeight="1" x14ac:dyDescent="0.25">
      <c r="A1155" s="661"/>
      <c r="B1155" s="579">
        <v>71956000</v>
      </c>
      <c r="C1155" s="570" t="s">
        <v>13</v>
      </c>
      <c r="D1155" s="570"/>
      <c r="E1155" s="590"/>
      <c r="F1155" s="360"/>
      <c r="G1155" s="579"/>
      <c r="H1155" s="415"/>
      <c r="I1155" s="342"/>
      <c r="J1155" s="570" t="s">
        <v>208</v>
      </c>
      <c r="K1155" s="468" t="s">
        <v>209</v>
      </c>
      <c r="L1155" s="415">
        <v>6866710</v>
      </c>
      <c r="M1155" s="415">
        <v>6866710</v>
      </c>
      <c r="N1155" s="415"/>
      <c r="O1155" s="415"/>
      <c r="P1155" s="415"/>
      <c r="Q1155" s="385">
        <f t="shared" si="382"/>
        <v>6866710</v>
      </c>
    </row>
    <row r="1156" spans="1:17" ht="15.75" customHeight="1" x14ac:dyDescent="0.25">
      <c r="A1156" s="662"/>
      <c r="B1156" s="579">
        <v>71956000</v>
      </c>
      <c r="C1156" s="570" t="s">
        <v>13</v>
      </c>
      <c r="D1156" s="570"/>
      <c r="E1156" s="590"/>
      <c r="F1156" s="359"/>
      <c r="G1156" s="579"/>
      <c r="H1156" s="415"/>
      <c r="I1156" s="342"/>
      <c r="J1156" s="570" t="s">
        <v>207</v>
      </c>
      <c r="K1156" s="343">
        <v>21</v>
      </c>
      <c r="L1156" s="415">
        <f>L1155*2.14%</f>
        <v>146947.59400000001</v>
      </c>
      <c r="M1156" s="415">
        <f>M1155*2.14%</f>
        <v>146947.59400000001</v>
      </c>
      <c r="N1156" s="362"/>
      <c r="O1156" s="362"/>
      <c r="P1156" s="419"/>
      <c r="Q1156" s="385">
        <f t="shared" si="382"/>
        <v>146947.59400000001</v>
      </c>
    </row>
    <row r="1157" spans="1:17" ht="15.75" customHeight="1" x14ac:dyDescent="0.25">
      <c r="A1157" s="660">
        <v>28</v>
      </c>
      <c r="B1157" s="579">
        <v>71956000</v>
      </c>
      <c r="C1157" s="570" t="s">
        <v>13</v>
      </c>
      <c r="D1157" s="570" t="s">
        <v>13</v>
      </c>
      <c r="E1157" s="590" t="s">
        <v>350</v>
      </c>
      <c r="F1157" s="342" t="s">
        <v>156</v>
      </c>
      <c r="G1157" s="579" t="s">
        <v>106</v>
      </c>
      <c r="H1157" s="359">
        <v>7435.3</v>
      </c>
      <c r="I1157" s="342">
        <v>221</v>
      </c>
      <c r="J1157" s="570" t="s">
        <v>107</v>
      </c>
      <c r="K1157" s="343" t="s">
        <v>2</v>
      </c>
      <c r="L1157" s="415">
        <f>L1158+L1159</f>
        <v>6796175.9989999998</v>
      </c>
      <c r="M1157" s="415">
        <f t="shared" ref="M1157:P1157" si="396">M1158+M1159</f>
        <v>6796175.9989999998</v>
      </c>
      <c r="N1157" s="415">
        <f t="shared" si="396"/>
        <v>0</v>
      </c>
      <c r="O1157" s="415">
        <f t="shared" si="396"/>
        <v>0</v>
      </c>
      <c r="P1157" s="415">
        <f t="shared" si="396"/>
        <v>0</v>
      </c>
      <c r="Q1157" s="385">
        <f t="shared" si="382"/>
        <v>6796175.9989999998</v>
      </c>
    </row>
    <row r="1158" spans="1:17" ht="15.75" customHeight="1" x14ac:dyDescent="0.25">
      <c r="A1158" s="661"/>
      <c r="B1158" s="579">
        <v>71956000</v>
      </c>
      <c r="C1158" s="570" t="s">
        <v>13</v>
      </c>
      <c r="D1158" s="570"/>
      <c r="E1158" s="590"/>
      <c r="F1158" s="360"/>
      <c r="G1158" s="579"/>
      <c r="H1158" s="415"/>
      <c r="I1158" s="342"/>
      <c r="J1158" s="570" t="s">
        <v>208</v>
      </c>
      <c r="K1158" s="468" t="s">
        <v>209</v>
      </c>
      <c r="L1158" s="415">
        <v>6653785</v>
      </c>
      <c r="M1158" s="415">
        <v>6653785</v>
      </c>
      <c r="N1158" s="415"/>
      <c r="O1158" s="415"/>
      <c r="P1158" s="415"/>
      <c r="Q1158" s="385">
        <f t="shared" si="382"/>
        <v>6653785</v>
      </c>
    </row>
    <row r="1159" spans="1:17" ht="15.75" customHeight="1" x14ac:dyDescent="0.25">
      <c r="A1159" s="662"/>
      <c r="B1159" s="579">
        <v>71956000</v>
      </c>
      <c r="C1159" s="570" t="s">
        <v>13</v>
      </c>
      <c r="D1159" s="570"/>
      <c r="E1159" s="590"/>
      <c r="F1159" s="359"/>
      <c r="G1159" s="579"/>
      <c r="H1159" s="415"/>
      <c r="I1159" s="342"/>
      <c r="J1159" s="570" t="s">
        <v>207</v>
      </c>
      <c r="K1159" s="343">
        <v>21</v>
      </c>
      <c r="L1159" s="415">
        <f>L1158*2.14%</f>
        <v>142390.99900000001</v>
      </c>
      <c r="M1159" s="415">
        <f>M1158*2.14%</f>
        <v>142390.99900000001</v>
      </c>
      <c r="N1159" s="362"/>
      <c r="O1159" s="362"/>
      <c r="P1159" s="419"/>
      <c r="Q1159" s="385">
        <f t="shared" si="382"/>
        <v>142390.99900000001</v>
      </c>
    </row>
    <row r="1160" spans="1:17" ht="15.75" customHeight="1" x14ac:dyDescent="0.25">
      <c r="A1160" s="660">
        <v>29</v>
      </c>
      <c r="B1160" s="579">
        <v>71956000</v>
      </c>
      <c r="C1160" s="570" t="s">
        <v>13</v>
      </c>
      <c r="D1160" s="570" t="s">
        <v>13</v>
      </c>
      <c r="E1160" s="590" t="s">
        <v>350</v>
      </c>
      <c r="F1160" s="360" t="s">
        <v>347</v>
      </c>
      <c r="G1160" s="579" t="s">
        <v>106</v>
      </c>
      <c r="H1160" s="359">
        <v>4944.8</v>
      </c>
      <c r="I1160" s="342">
        <v>159</v>
      </c>
      <c r="J1160" s="570" t="s">
        <v>107</v>
      </c>
      <c r="K1160" s="343" t="s">
        <v>2</v>
      </c>
      <c r="L1160" s="415">
        <f>L1161+L1162</f>
        <v>5918913.9242000002</v>
      </c>
      <c r="M1160" s="415">
        <f t="shared" ref="M1160:P1160" si="397">M1161+M1162</f>
        <v>5918913.9242000002</v>
      </c>
      <c r="N1160" s="415">
        <f t="shared" si="397"/>
        <v>0</v>
      </c>
      <c r="O1160" s="415">
        <f t="shared" si="397"/>
        <v>0</v>
      </c>
      <c r="P1160" s="415">
        <f t="shared" si="397"/>
        <v>0</v>
      </c>
      <c r="Q1160" s="385">
        <f t="shared" si="382"/>
        <v>5918913.9242000002</v>
      </c>
    </row>
    <row r="1161" spans="1:17" ht="15.75" customHeight="1" x14ac:dyDescent="0.25">
      <c r="A1161" s="661"/>
      <c r="B1161" s="579">
        <v>71956000</v>
      </c>
      <c r="C1161" s="570" t="s">
        <v>13</v>
      </c>
      <c r="D1161" s="570"/>
      <c r="E1161" s="590"/>
      <c r="F1161" s="360"/>
      <c r="G1161" s="579"/>
      <c r="H1161" s="415"/>
      <c r="I1161" s="342"/>
      <c r="J1161" s="570" t="s">
        <v>208</v>
      </c>
      <c r="K1161" s="468" t="s">
        <v>209</v>
      </c>
      <c r="L1161" s="415">
        <v>5794903</v>
      </c>
      <c r="M1161" s="415">
        <v>5794903</v>
      </c>
      <c r="N1161" s="415"/>
      <c r="O1161" s="415"/>
      <c r="P1161" s="415"/>
      <c r="Q1161" s="385">
        <f t="shared" si="382"/>
        <v>5794903</v>
      </c>
    </row>
    <row r="1162" spans="1:17" ht="15.75" customHeight="1" x14ac:dyDescent="0.25">
      <c r="A1162" s="662"/>
      <c r="B1162" s="579">
        <v>71956000</v>
      </c>
      <c r="C1162" s="570" t="s">
        <v>13</v>
      </c>
      <c r="D1162" s="570"/>
      <c r="E1162" s="590"/>
      <c r="F1162" s="359"/>
      <c r="G1162" s="579"/>
      <c r="H1162" s="415"/>
      <c r="I1162" s="342"/>
      <c r="J1162" s="570" t="s">
        <v>207</v>
      </c>
      <c r="K1162" s="343">
        <v>21</v>
      </c>
      <c r="L1162" s="415">
        <f>L1161*2.14%</f>
        <v>124010.92420000001</v>
      </c>
      <c r="M1162" s="415">
        <f>M1161*2.14%</f>
        <v>124010.92420000001</v>
      </c>
      <c r="N1162" s="362"/>
      <c r="O1162" s="362"/>
      <c r="P1162" s="419"/>
      <c r="Q1162" s="385">
        <f t="shared" si="382"/>
        <v>124010.92420000001</v>
      </c>
    </row>
    <row r="1163" spans="1:17" ht="15.75" customHeight="1" x14ac:dyDescent="0.25">
      <c r="A1163" s="660">
        <v>30</v>
      </c>
      <c r="B1163" s="579">
        <v>71956000</v>
      </c>
      <c r="C1163" s="570" t="s">
        <v>13</v>
      </c>
      <c r="D1163" s="570" t="s">
        <v>13</v>
      </c>
      <c r="E1163" s="590" t="s">
        <v>350</v>
      </c>
      <c r="F1163" s="360" t="s">
        <v>304</v>
      </c>
      <c r="G1163" s="579" t="s">
        <v>106</v>
      </c>
      <c r="H1163" s="359">
        <v>7769.2</v>
      </c>
      <c r="I1163" s="342">
        <v>328</v>
      </c>
      <c r="J1163" s="570" t="s">
        <v>107</v>
      </c>
      <c r="K1163" s="343" t="s">
        <v>2</v>
      </c>
      <c r="L1163" s="415">
        <f>L1164+L1165</f>
        <v>9042463.3925999999</v>
      </c>
      <c r="M1163" s="415">
        <f t="shared" ref="M1163:P1163" si="398">M1164+M1165</f>
        <v>9042463.3925999999</v>
      </c>
      <c r="N1163" s="415">
        <f t="shared" si="398"/>
        <v>0</v>
      </c>
      <c r="O1163" s="415">
        <f t="shared" si="398"/>
        <v>0</v>
      </c>
      <c r="P1163" s="415">
        <f t="shared" si="398"/>
        <v>0</v>
      </c>
      <c r="Q1163" s="385">
        <f t="shared" si="382"/>
        <v>9042463.3925999999</v>
      </c>
    </row>
    <row r="1164" spans="1:17" ht="15.75" customHeight="1" x14ac:dyDescent="0.25">
      <c r="A1164" s="661"/>
      <c r="B1164" s="579">
        <v>71956000</v>
      </c>
      <c r="C1164" s="570" t="s">
        <v>13</v>
      </c>
      <c r="D1164" s="570"/>
      <c r="E1164" s="590"/>
      <c r="F1164" s="360"/>
      <c r="G1164" s="579"/>
      <c r="H1164" s="415"/>
      <c r="I1164" s="342"/>
      <c r="J1164" s="570" t="s">
        <v>208</v>
      </c>
      <c r="K1164" s="468" t="s">
        <v>209</v>
      </c>
      <c r="L1164" s="415">
        <v>8853009</v>
      </c>
      <c r="M1164" s="415">
        <v>8853009</v>
      </c>
      <c r="N1164" s="415"/>
      <c r="O1164" s="415"/>
      <c r="P1164" s="415"/>
      <c r="Q1164" s="385">
        <f t="shared" si="382"/>
        <v>8853009</v>
      </c>
    </row>
    <row r="1165" spans="1:17" ht="15.75" customHeight="1" x14ac:dyDescent="0.25">
      <c r="A1165" s="662"/>
      <c r="B1165" s="579">
        <v>71956000</v>
      </c>
      <c r="C1165" s="570" t="s">
        <v>13</v>
      </c>
      <c r="D1165" s="570"/>
      <c r="E1165" s="590"/>
      <c r="F1165" s="359"/>
      <c r="G1165" s="579"/>
      <c r="H1165" s="415"/>
      <c r="I1165" s="342"/>
      <c r="J1165" s="570" t="s">
        <v>207</v>
      </c>
      <c r="K1165" s="343">
        <v>21</v>
      </c>
      <c r="L1165" s="415">
        <f>L1164*2.14%</f>
        <v>189454.39260000002</v>
      </c>
      <c r="M1165" s="415">
        <f>M1164*2.14%</f>
        <v>189454.39260000002</v>
      </c>
      <c r="N1165" s="362"/>
      <c r="O1165" s="362"/>
      <c r="P1165" s="419"/>
      <c r="Q1165" s="385">
        <f t="shared" si="382"/>
        <v>189454.39260000002</v>
      </c>
    </row>
    <row r="1166" spans="1:17" ht="15.75" customHeight="1" x14ac:dyDescent="0.25">
      <c r="A1166" s="660">
        <v>31</v>
      </c>
      <c r="B1166" s="579">
        <v>71956000</v>
      </c>
      <c r="C1166" s="570" t="s">
        <v>13</v>
      </c>
      <c r="D1166" s="570" t="s">
        <v>13</v>
      </c>
      <c r="E1166" s="590" t="s">
        <v>184</v>
      </c>
      <c r="F1166" s="360" t="s">
        <v>266</v>
      </c>
      <c r="G1166" s="579" t="s">
        <v>106</v>
      </c>
      <c r="H1166" s="359">
        <v>2153.6999999999998</v>
      </c>
      <c r="I1166" s="342">
        <v>65</v>
      </c>
      <c r="J1166" s="570" t="s">
        <v>107</v>
      </c>
      <c r="K1166" s="343" t="s">
        <v>2</v>
      </c>
      <c r="L1166" s="415">
        <f>L1167+L1168+L1169+L1170</f>
        <v>4737494.2504000003</v>
      </c>
      <c r="M1166" s="415">
        <f t="shared" ref="M1166:P1166" si="399">M1167+M1168+M1169+M1170</f>
        <v>4737494.2504000003</v>
      </c>
      <c r="N1166" s="415">
        <f t="shared" si="399"/>
        <v>0</v>
      </c>
      <c r="O1166" s="415">
        <f t="shared" si="399"/>
        <v>0</v>
      </c>
      <c r="P1166" s="415">
        <f t="shared" si="399"/>
        <v>0</v>
      </c>
      <c r="Q1166" s="385">
        <f t="shared" si="382"/>
        <v>4737494.2504000003</v>
      </c>
    </row>
    <row r="1167" spans="1:17" ht="31.5" customHeight="1" x14ac:dyDescent="0.25">
      <c r="A1167" s="661"/>
      <c r="B1167" s="579">
        <v>71956000</v>
      </c>
      <c r="C1167" s="570" t="s">
        <v>13</v>
      </c>
      <c r="D1167" s="570"/>
      <c r="E1167" s="590"/>
      <c r="F1167" s="360"/>
      <c r="G1167" s="579"/>
      <c r="H1167" s="415"/>
      <c r="I1167" s="342"/>
      <c r="J1167" s="570" t="s">
        <v>219</v>
      </c>
      <c r="K1167" s="468" t="s">
        <v>220</v>
      </c>
      <c r="L1167" s="415">
        <v>2395039</v>
      </c>
      <c r="M1167" s="415">
        <v>2395039</v>
      </c>
      <c r="N1167" s="415"/>
      <c r="O1167" s="415"/>
      <c r="P1167" s="415"/>
      <c r="Q1167" s="385">
        <f t="shared" si="382"/>
        <v>2395039</v>
      </c>
    </row>
    <row r="1168" spans="1:17" ht="31.5" customHeight="1" x14ac:dyDescent="0.25">
      <c r="A1168" s="661"/>
      <c r="B1168" s="579">
        <v>71956000</v>
      </c>
      <c r="C1168" s="570" t="s">
        <v>13</v>
      </c>
      <c r="D1168" s="570"/>
      <c r="E1168" s="590"/>
      <c r="F1168" s="360"/>
      <c r="G1168" s="579"/>
      <c r="H1168" s="415"/>
      <c r="I1168" s="342"/>
      <c r="J1168" s="570" t="s">
        <v>212</v>
      </c>
      <c r="K1168" s="468" t="s">
        <v>213</v>
      </c>
      <c r="L1168" s="415">
        <v>1729280</v>
      </c>
      <c r="M1168" s="415">
        <v>1729280</v>
      </c>
      <c r="N1168" s="415"/>
      <c r="O1168" s="415"/>
      <c r="P1168" s="415"/>
      <c r="Q1168" s="385">
        <f t="shared" si="382"/>
        <v>1729280</v>
      </c>
    </row>
    <row r="1169" spans="1:17" ht="31.5" customHeight="1" x14ac:dyDescent="0.25">
      <c r="A1169" s="661"/>
      <c r="B1169" s="579">
        <v>71956000</v>
      </c>
      <c r="C1169" s="570" t="s">
        <v>13</v>
      </c>
      <c r="D1169" s="570"/>
      <c r="E1169" s="590"/>
      <c r="F1169" s="360"/>
      <c r="G1169" s="579"/>
      <c r="H1169" s="415"/>
      <c r="I1169" s="342"/>
      <c r="J1169" s="570" t="s">
        <v>214</v>
      </c>
      <c r="K1169" s="468" t="s">
        <v>215</v>
      </c>
      <c r="L1169" s="415">
        <v>513917</v>
      </c>
      <c r="M1169" s="415">
        <v>513917</v>
      </c>
      <c r="N1169" s="415"/>
      <c r="O1169" s="415"/>
      <c r="P1169" s="415"/>
      <c r="Q1169" s="385">
        <f t="shared" si="382"/>
        <v>513917</v>
      </c>
    </row>
    <row r="1170" spans="1:17" ht="15.75" customHeight="1" x14ac:dyDescent="0.25">
      <c r="A1170" s="662"/>
      <c r="B1170" s="579">
        <v>71956000</v>
      </c>
      <c r="C1170" s="570" t="s">
        <v>13</v>
      </c>
      <c r="D1170" s="570"/>
      <c r="E1170" s="590"/>
      <c r="F1170" s="359"/>
      <c r="G1170" s="579"/>
      <c r="H1170" s="415"/>
      <c r="I1170" s="342"/>
      <c r="J1170" s="570" t="s">
        <v>207</v>
      </c>
      <c r="K1170" s="343">
        <v>21</v>
      </c>
      <c r="L1170" s="415">
        <f>(L1169+L1168+L1167)*2.14%</f>
        <v>99258.250400000004</v>
      </c>
      <c r="M1170" s="415">
        <f>(M1169+M1168+M1167)*2.14%</f>
        <v>99258.250400000004</v>
      </c>
      <c r="N1170" s="362"/>
      <c r="O1170" s="362"/>
      <c r="P1170" s="419"/>
      <c r="Q1170" s="385">
        <f t="shared" si="382"/>
        <v>99258.250400000004</v>
      </c>
    </row>
    <row r="1171" spans="1:17" ht="15.75" customHeight="1" x14ac:dyDescent="0.25">
      <c r="A1171" s="660">
        <v>32</v>
      </c>
      <c r="B1171" s="579">
        <v>71956000</v>
      </c>
      <c r="C1171" s="570" t="s">
        <v>13</v>
      </c>
      <c r="D1171" s="570" t="s">
        <v>13</v>
      </c>
      <c r="E1171" s="590" t="s">
        <v>267</v>
      </c>
      <c r="F1171" s="360" t="s">
        <v>253</v>
      </c>
      <c r="G1171" s="579" t="s">
        <v>106</v>
      </c>
      <c r="H1171" s="359">
        <v>11577.5</v>
      </c>
      <c r="I1171" s="342">
        <v>381</v>
      </c>
      <c r="J1171" s="570" t="s">
        <v>107</v>
      </c>
      <c r="K1171" s="343" t="s">
        <v>2</v>
      </c>
      <c r="L1171" s="415">
        <f>L1172+L1173+L1174+L1175</f>
        <v>24778885.1578</v>
      </c>
      <c r="M1171" s="415">
        <f t="shared" ref="M1171:P1171" si="400">M1172+M1173+M1174+M1175</f>
        <v>24778885.1578</v>
      </c>
      <c r="N1171" s="415">
        <f t="shared" si="400"/>
        <v>0</v>
      </c>
      <c r="O1171" s="415">
        <f t="shared" si="400"/>
        <v>0</v>
      </c>
      <c r="P1171" s="415">
        <f t="shared" si="400"/>
        <v>0</v>
      </c>
      <c r="Q1171" s="385">
        <f t="shared" si="382"/>
        <v>24778885.1578</v>
      </c>
    </row>
    <row r="1172" spans="1:17" ht="15.75" customHeight="1" x14ac:dyDescent="0.25">
      <c r="A1172" s="661"/>
      <c r="B1172" s="579">
        <v>71956000</v>
      </c>
      <c r="C1172" s="570" t="s">
        <v>13</v>
      </c>
      <c r="D1172" s="570"/>
      <c r="E1172" s="590"/>
      <c r="F1172" s="360"/>
      <c r="G1172" s="579"/>
      <c r="H1172" s="415"/>
      <c r="I1172" s="342"/>
      <c r="J1172" s="570" t="s">
        <v>208</v>
      </c>
      <c r="K1172" s="468" t="s">
        <v>209</v>
      </c>
      <c r="L1172" s="415">
        <v>13313415</v>
      </c>
      <c r="M1172" s="415">
        <v>13313415</v>
      </c>
      <c r="N1172" s="415"/>
      <c r="O1172" s="415"/>
      <c r="P1172" s="415"/>
      <c r="Q1172" s="385">
        <f t="shared" si="382"/>
        <v>13313415</v>
      </c>
    </row>
    <row r="1173" spans="1:17" ht="31.5" customHeight="1" x14ac:dyDescent="0.25">
      <c r="A1173" s="661"/>
      <c r="B1173" s="579">
        <v>71956000</v>
      </c>
      <c r="C1173" s="570" t="s">
        <v>13</v>
      </c>
      <c r="D1173" s="570"/>
      <c r="E1173" s="590"/>
      <c r="F1173" s="360"/>
      <c r="G1173" s="579"/>
      <c r="H1173" s="415"/>
      <c r="I1173" s="342"/>
      <c r="J1173" s="570" t="s">
        <v>212</v>
      </c>
      <c r="K1173" s="468" t="s">
        <v>213</v>
      </c>
      <c r="L1173" s="415">
        <v>8438510</v>
      </c>
      <c r="M1173" s="415">
        <v>8438510</v>
      </c>
      <c r="N1173" s="415"/>
      <c r="O1173" s="415"/>
      <c r="P1173" s="415"/>
      <c r="Q1173" s="385">
        <f t="shared" si="382"/>
        <v>8438510</v>
      </c>
    </row>
    <row r="1174" spans="1:17" ht="31.5" customHeight="1" x14ac:dyDescent="0.25">
      <c r="A1174" s="661"/>
      <c r="B1174" s="579">
        <v>71956000</v>
      </c>
      <c r="C1174" s="570" t="s">
        <v>13</v>
      </c>
      <c r="D1174" s="570"/>
      <c r="E1174" s="590"/>
      <c r="F1174" s="360"/>
      <c r="G1174" s="579"/>
      <c r="H1174" s="415"/>
      <c r="I1174" s="342"/>
      <c r="J1174" s="570" t="s">
        <v>214</v>
      </c>
      <c r="K1174" s="468" t="s">
        <v>215</v>
      </c>
      <c r="L1174" s="415">
        <v>2507802</v>
      </c>
      <c r="M1174" s="415">
        <v>2507802</v>
      </c>
      <c r="N1174" s="415"/>
      <c r="O1174" s="415"/>
      <c r="P1174" s="415"/>
      <c r="Q1174" s="385">
        <f t="shared" si="382"/>
        <v>2507802</v>
      </c>
    </row>
    <row r="1175" spans="1:17" ht="15.75" customHeight="1" x14ac:dyDescent="0.25">
      <c r="A1175" s="662"/>
      <c r="B1175" s="579">
        <v>71956000</v>
      </c>
      <c r="C1175" s="570" t="s">
        <v>13</v>
      </c>
      <c r="D1175" s="570"/>
      <c r="E1175" s="590"/>
      <c r="F1175" s="359"/>
      <c r="G1175" s="579"/>
      <c r="H1175" s="415"/>
      <c r="I1175" s="342"/>
      <c r="J1175" s="570" t="s">
        <v>207</v>
      </c>
      <c r="K1175" s="343">
        <v>21</v>
      </c>
      <c r="L1175" s="415">
        <f>(L1174+L1173+L1172)*2.14%</f>
        <v>519158.15780000004</v>
      </c>
      <c r="M1175" s="415">
        <f>(M1174+M1173+M1172)*2.14%</f>
        <v>519158.15780000004</v>
      </c>
      <c r="N1175" s="362"/>
      <c r="O1175" s="362"/>
      <c r="P1175" s="419"/>
      <c r="Q1175" s="385">
        <f t="shared" si="382"/>
        <v>519158.15780000004</v>
      </c>
    </row>
    <row r="1176" spans="1:17" ht="15.75" customHeight="1" x14ac:dyDescent="0.25">
      <c r="A1176" s="660">
        <v>33</v>
      </c>
      <c r="B1176" s="579">
        <v>71956000</v>
      </c>
      <c r="C1176" s="570" t="s">
        <v>13</v>
      </c>
      <c r="D1176" s="570" t="s">
        <v>13</v>
      </c>
      <c r="E1176" s="590" t="s">
        <v>267</v>
      </c>
      <c r="F1176" s="360" t="s">
        <v>268</v>
      </c>
      <c r="G1176" s="579" t="s">
        <v>106</v>
      </c>
      <c r="H1176" s="359">
        <v>2110.5</v>
      </c>
      <c r="I1176" s="342">
        <v>60</v>
      </c>
      <c r="J1176" s="570" t="s">
        <v>107</v>
      </c>
      <c r="K1176" s="343" t="s">
        <v>2</v>
      </c>
      <c r="L1176" s="415">
        <f>L1177+L1178</f>
        <v>2743511.0419999999</v>
      </c>
      <c r="M1176" s="415">
        <f t="shared" ref="M1176:P1176" si="401">M1177+M1178</f>
        <v>2743511.0419999999</v>
      </c>
      <c r="N1176" s="415">
        <f t="shared" si="401"/>
        <v>0</v>
      </c>
      <c r="O1176" s="415">
        <f t="shared" si="401"/>
        <v>0</v>
      </c>
      <c r="P1176" s="415">
        <f t="shared" si="401"/>
        <v>0</v>
      </c>
      <c r="Q1176" s="385">
        <f t="shared" ref="Q1176:Q1239" si="402">M1176+N1176+O1176+P1176</f>
        <v>2743511.0419999999</v>
      </c>
    </row>
    <row r="1177" spans="1:17" ht="15.75" customHeight="1" x14ac:dyDescent="0.25">
      <c r="A1177" s="661"/>
      <c r="B1177" s="579">
        <v>71956000</v>
      </c>
      <c r="C1177" s="570" t="s">
        <v>13</v>
      </c>
      <c r="D1177" s="570"/>
      <c r="E1177" s="590"/>
      <c r="F1177" s="360"/>
      <c r="G1177" s="579"/>
      <c r="H1177" s="415"/>
      <c r="I1177" s="342"/>
      <c r="J1177" s="570" t="s">
        <v>208</v>
      </c>
      <c r="K1177" s="468" t="s">
        <v>209</v>
      </c>
      <c r="L1177" s="415">
        <v>2686030</v>
      </c>
      <c r="M1177" s="415">
        <v>2686030</v>
      </c>
      <c r="N1177" s="415"/>
      <c r="O1177" s="415"/>
      <c r="P1177" s="415"/>
      <c r="Q1177" s="385">
        <f t="shared" si="402"/>
        <v>2686030</v>
      </c>
    </row>
    <row r="1178" spans="1:17" ht="15.75" customHeight="1" x14ac:dyDescent="0.25">
      <c r="A1178" s="662"/>
      <c r="B1178" s="579">
        <v>71956000</v>
      </c>
      <c r="C1178" s="570" t="s">
        <v>13</v>
      </c>
      <c r="D1178" s="570"/>
      <c r="E1178" s="590"/>
      <c r="F1178" s="359"/>
      <c r="G1178" s="579"/>
      <c r="H1178" s="415"/>
      <c r="I1178" s="342"/>
      <c r="J1178" s="570" t="s">
        <v>207</v>
      </c>
      <c r="K1178" s="343">
        <v>21</v>
      </c>
      <c r="L1178" s="415">
        <f>L1177*2.14%</f>
        <v>57481.042000000009</v>
      </c>
      <c r="M1178" s="415">
        <f>M1177*2.14%</f>
        <v>57481.042000000009</v>
      </c>
      <c r="N1178" s="362"/>
      <c r="O1178" s="362"/>
      <c r="P1178" s="419"/>
      <c r="Q1178" s="385">
        <f t="shared" si="402"/>
        <v>57481.042000000009</v>
      </c>
    </row>
    <row r="1179" spans="1:17" ht="15.75" customHeight="1" x14ac:dyDescent="0.25">
      <c r="A1179" s="660">
        <v>34</v>
      </c>
      <c r="B1179" s="579">
        <v>71956000</v>
      </c>
      <c r="C1179" s="570" t="s">
        <v>13</v>
      </c>
      <c r="D1179" s="570" t="s">
        <v>13</v>
      </c>
      <c r="E1179" s="590" t="s">
        <v>267</v>
      </c>
      <c r="F1179" s="360" t="s">
        <v>269</v>
      </c>
      <c r="G1179" s="579" t="s">
        <v>106</v>
      </c>
      <c r="H1179" s="359">
        <v>1012.9</v>
      </c>
      <c r="I1179" s="342">
        <v>46</v>
      </c>
      <c r="J1179" s="570" t="s">
        <v>107</v>
      </c>
      <c r="K1179" s="343" t="s">
        <v>2</v>
      </c>
      <c r="L1179" s="415">
        <f>L1180+L1181</f>
        <v>1350282.6288000001</v>
      </c>
      <c r="M1179" s="415">
        <f t="shared" ref="M1179:P1179" si="403">M1180+M1181</f>
        <v>1350282.6288000001</v>
      </c>
      <c r="N1179" s="415">
        <f t="shared" si="403"/>
        <v>0</v>
      </c>
      <c r="O1179" s="415">
        <f t="shared" si="403"/>
        <v>0</v>
      </c>
      <c r="P1179" s="415">
        <f t="shared" si="403"/>
        <v>0</v>
      </c>
      <c r="Q1179" s="385">
        <f t="shared" si="402"/>
        <v>1350282.6288000001</v>
      </c>
    </row>
    <row r="1180" spans="1:17" ht="15.75" customHeight="1" x14ac:dyDescent="0.25">
      <c r="A1180" s="661"/>
      <c r="B1180" s="579">
        <v>71956000</v>
      </c>
      <c r="C1180" s="570" t="s">
        <v>13</v>
      </c>
      <c r="D1180" s="570"/>
      <c r="E1180" s="590"/>
      <c r="F1180" s="360"/>
      <c r="G1180" s="579"/>
      <c r="H1180" s="415"/>
      <c r="I1180" s="342"/>
      <c r="J1180" s="570" t="s">
        <v>208</v>
      </c>
      <c r="K1180" s="468" t="s">
        <v>209</v>
      </c>
      <c r="L1180" s="415">
        <v>1321992</v>
      </c>
      <c r="M1180" s="415">
        <v>1321992</v>
      </c>
      <c r="N1180" s="415"/>
      <c r="O1180" s="415"/>
      <c r="P1180" s="415"/>
      <c r="Q1180" s="385">
        <f t="shared" si="402"/>
        <v>1321992</v>
      </c>
    </row>
    <row r="1181" spans="1:17" ht="15.75" customHeight="1" x14ac:dyDescent="0.25">
      <c r="A1181" s="662"/>
      <c r="B1181" s="579">
        <v>71956000</v>
      </c>
      <c r="C1181" s="570" t="s">
        <v>13</v>
      </c>
      <c r="D1181" s="570"/>
      <c r="E1181" s="590"/>
      <c r="F1181" s="359"/>
      <c r="G1181" s="579"/>
      <c r="H1181" s="415"/>
      <c r="I1181" s="342"/>
      <c r="J1181" s="570" t="s">
        <v>207</v>
      </c>
      <c r="K1181" s="343">
        <v>21</v>
      </c>
      <c r="L1181" s="415">
        <f>L1180*2.14%</f>
        <v>28290.628800000002</v>
      </c>
      <c r="M1181" s="415">
        <f>M1180*2.14%</f>
        <v>28290.628800000002</v>
      </c>
      <c r="N1181" s="362"/>
      <c r="O1181" s="362"/>
      <c r="P1181" s="419"/>
      <c r="Q1181" s="385">
        <f t="shared" si="402"/>
        <v>28290.628800000002</v>
      </c>
    </row>
    <row r="1182" spans="1:17" ht="15.75" customHeight="1" x14ac:dyDescent="0.25">
      <c r="A1182" s="660">
        <v>35</v>
      </c>
      <c r="B1182" s="579">
        <v>71956000</v>
      </c>
      <c r="C1182" s="570" t="s">
        <v>13</v>
      </c>
      <c r="D1182" s="570" t="s">
        <v>13</v>
      </c>
      <c r="E1182" s="590" t="s">
        <v>322</v>
      </c>
      <c r="F1182" s="360" t="s">
        <v>325</v>
      </c>
      <c r="G1182" s="579" t="s">
        <v>106</v>
      </c>
      <c r="H1182" s="359">
        <v>5883.8</v>
      </c>
      <c r="I1182" s="342">
        <v>209</v>
      </c>
      <c r="J1182" s="570" t="s">
        <v>107</v>
      </c>
      <c r="K1182" s="343" t="s">
        <v>2</v>
      </c>
      <c r="L1182" s="415">
        <f>L1183+L1184</f>
        <v>270000</v>
      </c>
      <c r="M1182" s="415">
        <f t="shared" ref="M1182:P1182" si="404">M1183+M1184</f>
        <v>20000</v>
      </c>
      <c r="N1182" s="415">
        <f t="shared" si="404"/>
        <v>0</v>
      </c>
      <c r="O1182" s="415">
        <f t="shared" si="404"/>
        <v>237500</v>
      </c>
      <c r="P1182" s="415">
        <f t="shared" si="404"/>
        <v>12500</v>
      </c>
      <c r="Q1182" s="385">
        <f t="shared" si="402"/>
        <v>270000</v>
      </c>
    </row>
    <row r="1183" spans="1:17" ht="51.75" customHeight="1" x14ac:dyDescent="0.25">
      <c r="A1183" s="661"/>
      <c r="B1183" s="579">
        <v>71956000</v>
      </c>
      <c r="C1183" s="570" t="s">
        <v>13</v>
      </c>
      <c r="D1183" s="570"/>
      <c r="E1183" s="590"/>
      <c r="F1183" s="360"/>
      <c r="G1183" s="579"/>
      <c r="H1183" s="415"/>
      <c r="I1183" s="342"/>
      <c r="J1183" s="570" t="s">
        <v>117</v>
      </c>
      <c r="K1183" s="345" t="s">
        <v>109</v>
      </c>
      <c r="L1183" s="415">
        <v>250000</v>
      </c>
      <c r="M1183" s="415"/>
      <c r="N1183" s="415"/>
      <c r="O1183" s="419">
        <f>L1183*0.95</f>
        <v>237500</v>
      </c>
      <c r="P1183" s="419">
        <f>L1183*0.05</f>
        <v>12500</v>
      </c>
      <c r="Q1183" s="385">
        <f t="shared" si="402"/>
        <v>250000</v>
      </c>
    </row>
    <row r="1184" spans="1:17" ht="50.25" customHeight="1" x14ac:dyDescent="0.25">
      <c r="A1184" s="662"/>
      <c r="B1184" s="579">
        <v>71956000</v>
      </c>
      <c r="C1184" s="570" t="s">
        <v>13</v>
      </c>
      <c r="D1184" s="570"/>
      <c r="E1184" s="590"/>
      <c r="F1184" s="359"/>
      <c r="G1184" s="579"/>
      <c r="H1184" s="415"/>
      <c r="I1184" s="342"/>
      <c r="J1184" s="570" t="s">
        <v>305</v>
      </c>
      <c r="K1184" s="345" t="s">
        <v>110</v>
      </c>
      <c r="L1184" s="415">
        <v>20000</v>
      </c>
      <c r="M1184" s="415">
        <v>20000</v>
      </c>
      <c r="N1184" s="362"/>
      <c r="O1184" s="362"/>
      <c r="P1184" s="419"/>
      <c r="Q1184" s="385">
        <f t="shared" si="402"/>
        <v>20000</v>
      </c>
    </row>
    <row r="1185" spans="1:17" ht="15.75" customHeight="1" x14ac:dyDescent="0.25">
      <c r="A1185" s="660">
        <v>36</v>
      </c>
      <c r="B1185" s="579">
        <v>71956000</v>
      </c>
      <c r="C1185" s="570" t="s">
        <v>13</v>
      </c>
      <c r="D1185" s="570" t="s">
        <v>13</v>
      </c>
      <c r="E1185" s="590" t="s">
        <v>322</v>
      </c>
      <c r="F1185" s="360" t="s">
        <v>227</v>
      </c>
      <c r="G1185" s="579" t="s">
        <v>106</v>
      </c>
      <c r="H1185" s="359">
        <v>5502.7</v>
      </c>
      <c r="I1185" s="342">
        <v>247</v>
      </c>
      <c r="J1185" s="570" t="s">
        <v>107</v>
      </c>
      <c r="K1185" s="343" t="s">
        <v>2</v>
      </c>
      <c r="L1185" s="415">
        <f>L1186+L1187</f>
        <v>270000</v>
      </c>
      <c r="M1185" s="415">
        <f t="shared" ref="M1185:P1185" si="405">M1186+M1187</f>
        <v>20000</v>
      </c>
      <c r="N1185" s="415">
        <f t="shared" si="405"/>
        <v>0</v>
      </c>
      <c r="O1185" s="415">
        <f t="shared" si="405"/>
        <v>237500</v>
      </c>
      <c r="P1185" s="415">
        <f t="shared" si="405"/>
        <v>12500</v>
      </c>
      <c r="Q1185" s="385">
        <f t="shared" si="402"/>
        <v>270000</v>
      </c>
    </row>
    <row r="1186" spans="1:17" ht="51.75" customHeight="1" x14ac:dyDescent="0.25">
      <c r="A1186" s="661"/>
      <c r="B1186" s="579">
        <v>71956000</v>
      </c>
      <c r="C1186" s="570" t="s">
        <v>13</v>
      </c>
      <c r="D1186" s="570"/>
      <c r="E1186" s="590"/>
      <c r="F1186" s="360"/>
      <c r="G1186" s="579"/>
      <c r="H1186" s="415"/>
      <c r="I1186" s="342"/>
      <c r="J1186" s="570" t="s">
        <v>117</v>
      </c>
      <c r="K1186" s="345" t="s">
        <v>109</v>
      </c>
      <c r="L1186" s="415">
        <v>250000</v>
      </c>
      <c r="M1186" s="415"/>
      <c r="N1186" s="415"/>
      <c r="O1186" s="419">
        <f>L1186*0.95</f>
        <v>237500</v>
      </c>
      <c r="P1186" s="419">
        <f>L1186*0.05</f>
        <v>12500</v>
      </c>
      <c r="Q1186" s="385">
        <f t="shared" si="402"/>
        <v>250000</v>
      </c>
    </row>
    <row r="1187" spans="1:17" ht="50.25" customHeight="1" x14ac:dyDescent="0.25">
      <c r="A1187" s="662"/>
      <c r="B1187" s="579">
        <v>71956000</v>
      </c>
      <c r="C1187" s="570" t="s">
        <v>13</v>
      </c>
      <c r="D1187" s="570"/>
      <c r="E1187" s="590"/>
      <c r="F1187" s="359"/>
      <c r="G1187" s="579"/>
      <c r="H1187" s="415"/>
      <c r="I1187" s="342"/>
      <c r="J1187" s="570" t="s">
        <v>305</v>
      </c>
      <c r="K1187" s="345" t="s">
        <v>110</v>
      </c>
      <c r="L1187" s="415">
        <v>20000</v>
      </c>
      <c r="M1187" s="415">
        <v>20000</v>
      </c>
      <c r="N1187" s="362"/>
      <c r="O1187" s="362"/>
      <c r="P1187" s="419"/>
      <c r="Q1187" s="385">
        <f t="shared" si="402"/>
        <v>20000</v>
      </c>
    </row>
    <row r="1188" spans="1:17" ht="15.75" customHeight="1" x14ac:dyDescent="0.25">
      <c r="A1188" s="660">
        <v>37</v>
      </c>
      <c r="B1188" s="579">
        <v>71956000</v>
      </c>
      <c r="C1188" s="570" t="s">
        <v>13</v>
      </c>
      <c r="D1188" s="570" t="s">
        <v>13</v>
      </c>
      <c r="E1188" s="590" t="s">
        <v>322</v>
      </c>
      <c r="F1188" s="360" t="s">
        <v>352</v>
      </c>
      <c r="G1188" s="579" t="s">
        <v>106</v>
      </c>
      <c r="H1188" s="359">
        <v>5168.8999999999996</v>
      </c>
      <c r="I1188" s="342">
        <v>118</v>
      </c>
      <c r="J1188" s="570" t="s">
        <v>107</v>
      </c>
      <c r="K1188" s="343" t="s">
        <v>2</v>
      </c>
      <c r="L1188" s="415">
        <f>L1189+L1190</f>
        <v>270000</v>
      </c>
      <c r="M1188" s="415">
        <f t="shared" ref="M1188:P1188" si="406">M1189+M1190</f>
        <v>20000</v>
      </c>
      <c r="N1188" s="415">
        <f t="shared" si="406"/>
        <v>0</v>
      </c>
      <c r="O1188" s="415">
        <f t="shared" si="406"/>
        <v>237500</v>
      </c>
      <c r="P1188" s="415">
        <f t="shared" si="406"/>
        <v>12500</v>
      </c>
      <c r="Q1188" s="385">
        <f t="shared" si="402"/>
        <v>270000</v>
      </c>
    </row>
    <row r="1189" spans="1:17" ht="51.75" customHeight="1" x14ac:dyDescent="0.25">
      <c r="A1189" s="661"/>
      <c r="B1189" s="579">
        <v>71956000</v>
      </c>
      <c r="C1189" s="570" t="s">
        <v>13</v>
      </c>
      <c r="D1189" s="570"/>
      <c r="E1189" s="590"/>
      <c r="F1189" s="360"/>
      <c r="G1189" s="579"/>
      <c r="H1189" s="415"/>
      <c r="I1189" s="342"/>
      <c r="J1189" s="570" t="s">
        <v>117</v>
      </c>
      <c r="K1189" s="345" t="s">
        <v>109</v>
      </c>
      <c r="L1189" s="415">
        <v>250000</v>
      </c>
      <c r="M1189" s="415"/>
      <c r="N1189" s="415"/>
      <c r="O1189" s="419">
        <f>L1189*0.95</f>
        <v>237500</v>
      </c>
      <c r="P1189" s="419">
        <f>L1189*0.05</f>
        <v>12500</v>
      </c>
      <c r="Q1189" s="385">
        <f t="shared" si="402"/>
        <v>250000</v>
      </c>
    </row>
    <row r="1190" spans="1:17" ht="50.25" customHeight="1" x14ac:dyDescent="0.25">
      <c r="A1190" s="662"/>
      <c r="B1190" s="579">
        <v>71956000</v>
      </c>
      <c r="C1190" s="570" t="s">
        <v>13</v>
      </c>
      <c r="D1190" s="570"/>
      <c r="E1190" s="590"/>
      <c r="F1190" s="359"/>
      <c r="G1190" s="579"/>
      <c r="H1190" s="415"/>
      <c r="I1190" s="342"/>
      <c r="J1190" s="570" t="s">
        <v>305</v>
      </c>
      <c r="K1190" s="345" t="s">
        <v>110</v>
      </c>
      <c r="L1190" s="415">
        <v>20000</v>
      </c>
      <c r="M1190" s="415">
        <v>20000</v>
      </c>
      <c r="N1190" s="362"/>
      <c r="O1190" s="362"/>
      <c r="P1190" s="419"/>
      <c r="Q1190" s="385">
        <f t="shared" si="402"/>
        <v>20000</v>
      </c>
    </row>
    <row r="1191" spans="1:17" ht="15.75" customHeight="1" x14ac:dyDescent="0.25">
      <c r="A1191" s="660">
        <v>38</v>
      </c>
      <c r="B1191" s="579">
        <v>71956000</v>
      </c>
      <c r="C1191" s="570" t="s">
        <v>13</v>
      </c>
      <c r="D1191" s="570" t="s">
        <v>13</v>
      </c>
      <c r="E1191" s="590" t="s">
        <v>322</v>
      </c>
      <c r="F1191" s="360" t="s">
        <v>353</v>
      </c>
      <c r="G1191" s="579" t="s">
        <v>106</v>
      </c>
      <c r="H1191" s="359">
        <v>4591.5</v>
      </c>
      <c r="I1191" s="342">
        <v>144</v>
      </c>
      <c r="J1191" s="570" t="s">
        <v>107</v>
      </c>
      <c r="K1191" s="343" t="s">
        <v>2</v>
      </c>
      <c r="L1191" s="415">
        <f>L1192+L1193</f>
        <v>270000</v>
      </c>
      <c r="M1191" s="415">
        <f t="shared" ref="M1191:P1191" si="407">M1192+M1193</f>
        <v>20000</v>
      </c>
      <c r="N1191" s="415">
        <f t="shared" si="407"/>
        <v>0</v>
      </c>
      <c r="O1191" s="415">
        <f t="shared" si="407"/>
        <v>237500</v>
      </c>
      <c r="P1191" s="415">
        <f t="shared" si="407"/>
        <v>12500</v>
      </c>
      <c r="Q1191" s="385">
        <f t="shared" si="402"/>
        <v>270000</v>
      </c>
    </row>
    <row r="1192" spans="1:17" ht="51.75" customHeight="1" x14ac:dyDescent="0.25">
      <c r="A1192" s="661"/>
      <c r="B1192" s="579">
        <v>71956000</v>
      </c>
      <c r="C1192" s="570" t="s">
        <v>13</v>
      </c>
      <c r="D1192" s="570"/>
      <c r="E1192" s="590"/>
      <c r="F1192" s="360"/>
      <c r="G1192" s="579"/>
      <c r="H1192" s="415"/>
      <c r="I1192" s="342"/>
      <c r="J1192" s="570" t="s">
        <v>117</v>
      </c>
      <c r="K1192" s="345" t="s">
        <v>109</v>
      </c>
      <c r="L1192" s="415">
        <v>250000</v>
      </c>
      <c r="M1192" s="415"/>
      <c r="N1192" s="415"/>
      <c r="O1192" s="419">
        <f>L1192*0.95</f>
        <v>237500</v>
      </c>
      <c r="P1192" s="419">
        <f>L1192*0.05</f>
        <v>12500</v>
      </c>
      <c r="Q1192" s="385">
        <f t="shared" si="402"/>
        <v>250000</v>
      </c>
    </row>
    <row r="1193" spans="1:17" ht="50.25" customHeight="1" x14ac:dyDescent="0.25">
      <c r="A1193" s="662"/>
      <c r="B1193" s="579">
        <v>71956000</v>
      </c>
      <c r="C1193" s="570" t="s">
        <v>13</v>
      </c>
      <c r="D1193" s="570"/>
      <c r="E1193" s="590"/>
      <c r="F1193" s="359"/>
      <c r="G1193" s="579"/>
      <c r="H1193" s="415"/>
      <c r="I1193" s="342"/>
      <c r="J1193" s="570" t="s">
        <v>305</v>
      </c>
      <c r="K1193" s="345" t="s">
        <v>110</v>
      </c>
      <c r="L1193" s="415">
        <v>20000</v>
      </c>
      <c r="M1193" s="415">
        <v>20000</v>
      </c>
      <c r="N1193" s="362"/>
      <c r="O1193" s="362"/>
      <c r="P1193" s="419"/>
      <c r="Q1193" s="385">
        <f t="shared" si="402"/>
        <v>20000</v>
      </c>
    </row>
    <row r="1194" spans="1:17" ht="15.75" customHeight="1" x14ac:dyDescent="0.25">
      <c r="A1194" s="660">
        <v>39</v>
      </c>
      <c r="B1194" s="579">
        <v>71956000</v>
      </c>
      <c r="C1194" s="570" t="s">
        <v>13</v>
      </c>
      <c r="D1194" s="570" t="s">
        <v>13</v>
      </c>
      <c r="E1194" s="590" t="s">
        <v>322</v>
      </c>
      <c r="F1194" s="360" t="s">
        <v>354</v>
      </c>
      <c r="G1194" s="579" t="s">
        <v>106</v>
      </c>
      <c r="H1194" s="359">
        <v>4814.3</v>
      </c>
      <c r="I1194" s="342">
        <v>224</v>
      </c>
      <c r="J1194" s="570" t="s">
        <v>107</v>
      </c>
      <c r="K1194" s="343" t="s">
        <v>2</v>
      </c>
      <c r="L1194" s="415">
        <f>L1195+L1196</f>
        <v>270000</v>
      </c>
      <c r="M1194" s="415">
        <f t="shared" ref="M1194:P1194" si="408">M1195+M1196</f>
        <v>20000</v>
      </c>
      <c r="N1194" s="415">
        <f t="shared" si="408"/>
        <v>0</v>
      </c>
      <c r="O1194" s="415">
        <f t="shared" si="408"/>
        <v>237500</v>
      </c>
      <c r="P1194" s="415">
        <f t="shared" si="408"/>
        <v>12500</v>
      </c>
      <c r="Q1194" s="385">
        <f t="shared" si="402"/>
        <v>270000</v>
      </c>
    </row>
    <row r="1195" spans="1:17" ht="51.75" customHeight="1" x14ac:dyDescent="0.25">
      <c r="A1195" s="661"/>
      <c r="B1195" s="579">
        <v>71956000</v>
      </c>
      <c r="C1195" s="570" t="s">
        <v>13</v>
      </c>
      <c r="D1195" s="570"/>
      <c r="E1195" s="590"/>
      <c r="F1195" s="360"/>
      <c r="G1195" s="579"/>
      <c r="H1195" s="415"/>
      <c r="I1195" s="342"/>
      <c r="J1195" s="570" t="s">
        <v>117</v>
      </c>
      <c r="K1195" s="345" t="s">
        <v>109</v>
      </c>
      <c r="L1195" s="415">
        <v>250000</v>
      </c>
      <c r="M1195" s="415"/>
      <c r="N1195" s="415"/>
      <c r="O1195" s="419">
        <f>L1195*0.95</f>
        <v>237500</v>
      </c>
      <c r="P1195" s="419">
        <f>L1195*0.05</f>
        <v>12500</v>
      </c>
      <c r="Q1195" s="385">
        <f t="shared" si="402"/>
        <v>250000</v>
      </c>
    </row>
    <row r="1196" spans="1:17" ht="50.25" customHeight="1" x14ac:dyDescent="0.25">
      <c r="A1196" s="662"/>
      <c r="B1196" s="579">
        <v>71956000</v>
      </c>
      <c r="C1196" s="570" t="s">
        <v>13</v>
      </c>
      <c r="D1196" s="570"/>
      <c r="E1196" s="590"/>
      <c r="F1196" s="359"/>
      <c r="G1196" s="579"/>
      <c r="H1196" s="415"/>
      <c r="I1196" s="342"/>
      <c r="J1196" s="570" t="s">
        <v>305</v>
      </c>
      <c r="K1196" s="345" t="s">
        <v>110</v>
      </c>
      <c r="L1196" s="415">
        <v>20000</v>
      </c>
      <c r="M1196" s="415">
        <v>20000</v>
      </c>
      <c r="N1196" s="362"/>
      <c r="O1196" s="362"/>
      <c r="P1196" s="419"/>
      <c r="Q1196" s="385">
        <f t="shared" si="402"/>
        <v>20000</v>
      </c>
    </row>
    <row r="1197" spans="1:17" ht="15.75" customHeight="1" x14ac:dyDescent="0.25">
      <c r="A1197" s="660">
        <v>40</v>
      </c>
      <c r="B1197" s="579">
        <v>71956000</v>
      </c>
      <c r="C1197" s="570" t="s">
        <v>13</v>
      </c>
      <c r="D1197" s="570" t="s">
        <v>13</v>
      </c>
      <c r="E1197" s="590" t="s">
        <v>355</v>
      </c>
      <c r="F1197" s="360" t="s">
        <v>356</v>
      </c>
      <c r="G1197" s="579" t="s">
        <v>106</v>
      </c>
      <c r="H1197" s="359">
        <v>9618.1</v>
      </c>
      <c r="I1197" s="342">
        <v>420</v>
      </c>
      <c r="J1197" s="570" t="s">
        <v>107</v>
      </c>
      <c r="K1197" s="343" t="s">
        <v>2</v>
      </c>
      <c r="L1197" s="415">
        <f>L1198+L1199</f>
        <v>270000</v>
      </c>
      <c r="M1197" s="415">
        <f t="shared" ref="M1197:P1197" si="409">M1198+M1199</f>
        <v>20000</v>
      </c>
      <c r="N1197" s="415">
        <f t="shared" si="409"/>
        <v>0</v>
      </c>
      <c r="O1197" s="415">
        <f t="shared" si="409"/>
        <v>237500</v>
      </c>
      <c r="P1197" s="415">
        <f t="shared" si="409"/>
        <v>12500</v>
      </c>
      <c r="Q1197" s="385">
        <f t="shared" si="402"/>
        <v>270000</v>
      </c>
    </row>
    <row r="1198" spans="1:17" ht="51.75" customHeight="1" x14ac:dyDescent="0.25">
      <c r="A1198" s="661"/>
      <c r="B1198" s="579">
        <v>71956000</v>
      </c>
      <c r="C1198" s="570" t="s">
        <v>13</v>
      </c>
      <c r="D1198" s="570"/>
      <c r="E1198" s="590"/>
      <c r="F1198" s="360"/>
      <c r="G1198" s="579"/>
      <c r="H1198" s="415"/>
      <c r="I1198" s="342"/>
      <c r="J1198" s="570" t="s">
        <v>117</v>
      </c>
      <c r="K1198" s="345" t="s">
        <v>109</v>
      </c>
      <c r="L1198" s="415">
        <v>250000</v>
      </c>
      <c r="M1198" s="415"/>
      <c r="N1198" s="415"/>
      <c r="O1198" s="419">
        <f>L1198*0.95</f>
        <v>237500</v>
      </c>
      <c r="P1198" s="419">
        <f>L1198*0.05</f>
        <v>12500</v>
      </c>
      <c r="Q1198" s="385">
        <f t="shared" si="402"/>
        <v>250000</v>
      </c>
    </row>
    <row r="1199" spans="1:17" ht="50.25" customHeight="1" x14ac:dyDescent="0.25">
      <c r="A1199" s="662"/>
      <c r="B1199" s="579">
        <v>71956000</v>
      </c>
      <c r="C1199" s="570" t="s">
        <v>13</v>
      </c>
      <c r="D1199" s="570"/>
      <c r="E1199" s="590"/>
      <c r="F1199" s="359"/>
      <c r="G1199" s="579"/>
      <c r="H1199" s="415"/>
      <c r="I1199" s="342"/>
      <c r="J1199" s="570" t="s">
        <v>305</v>
      </c>
      <c r="K1199" s="345" t="s">
        <v>110</v>
      </c>
      <c r="L1199" s="415">
        <v>20000</v>
      </c>
      <c r="M1199" s="415">
        <v>20000</v>
      </c>
      <c r="N1199" s="362"/>
      <c r="O1199" s="362"/>
      <c r="P1199" s="419"/>
      <c r="Q1199" s="385">
        <f t="shared" si="402"/>
        <v>20000</v>
      </c>
    </row>
    <row r="1200" spans="1:17" ht="15.75" customHeight="1" x14ac:dyDescent="0.25">
      <c r="A1200" s="660">
        <v>41</v>
      </c>
      <c r="B1200" s="579">
        <v>71956000</v>
      </c>
      <c r="C1200" s="570" t="s">
        <v>13</v>
      </c>
      <c r="D1200" s="570" t="s">
        <v>13</v>
      </c>
      <c r="E1200" s="590" t="s">
        <v>355</v>
      </c>
      <c r="F1200" s="360" t="s">
        <v>357</v>
      </c>
      <c r="G1200" s="579" t="s">
        <v>106</v>
      </c>
      <c r="H1200" s="359">
        <v>6424.4</v>
      </c>
      <c r="I1200" s="342">
        <v>215</v>
      </c>
      <c r="J1200" s="570" t="s">
        <v>107</v>
      </c>
      <c r="K1200" s="343" t="s">
        <v>2</v>
      </c>
      <c r="L1200" s="415">
        <f>L1201+L1202</f>
        <v>270000</v>
      </c>
      <c r="M1200" s="415">
        <f t="shared" ref="M1200:P1200" si="410">M1201+M1202</f>
        <v>20000</v>
      </c>
      <c r="N1200" s="415">
        <f t="shared" si="410"/>
        <v>0</v>
      </c>
      <c r="O1200" s="415">
        <f t="shared" si="410"/>
        <v>237500</v>
      </c>
      <c r="P1200" s="415">
        <f t="shared" si="410"/>
        <v>12500</v>
      </c>
      <c r="Q1200" s="385">
        <f t="shared" si="402"/>
        <v>270000</v>
      </c>
    </row>
    <row r="1201" spans="1:17" ht="51.75" customHeight="1" x14ac:dyDescent="0.25">
      <c r="A1201" s="661"/>
      <c r="B1201" s="579">
        <v>71956000</v>
      </c>
      <c r="C1201" s="570" t="s">
        <v>13</v>
      </c>
      <c r="D1201" s="570"/>
      <c r="E1201" s="590"/>
      <c r="F1201" s="360"/>
      <c r="G1201" s="579"/>
      <c r="H1201" s="415"/>
      <c r="I1201" s="342"/>
      <c r="J1201" s="570" t="s">
        <v>117</v>
      </c>
      <c r="K1201" s="345" t="s">
        <v>109</v>
      </c>
      <c r="L1201" s="415">
        <v>250000</v>
      </c>
      <c r="M1201" s="415"/>
      <c r="N1201" s="415"/>
      <c r="O1201" s="419">
        <f>L1201*0.95</f>
        <v>237500</v>
      </c>
      <c r="P1201" s="419">
        <f>L1201*0.05</f>
        <v>12500</v>
      </c>
      <c r="Q1201" s="385">
        <f t="shared" si="402"/>
        <v>250000</v>
      </c>
    </row>
    <row r="1202" spans="1:17" ht="50.25" customHeight="1" x14ac:dyDescent="0.25">
      <c r="A1202" s="662"/>
      <c r="B1202" s="579">
        <v>71956000</v>
      </c>
      <c r="C1202" s="570" t="s">
        <v>13</v>
      </c>
      <c r="D1202" s="570"/>
      <c r="E1202" s="590"/>
      <c r="F1202" s="359"/>
      <c r="G1202" s="579"/>
      <c r="H1202" s="415"/>
      <c r="I1202" s="342"/>
      <c r="J1202" s="570" t="s">
        <v>305</v>
      </c>
      <c r="K1202" s="345" t="s">
        <v>110</v>
      </c>
      <c r="L1202" s="415">
        <v>20000</v>
      </c>
      <c r="M1202" s="415">
        <v>20000</v>
      </c>
      <c r="N1202" s="362"/>
      <c r="O1202" s="362"/>
      <c r="P1202" s="419"/>
      <c r="Q1202" s="385">
        <f t="shared" si="402"/>
        <v>20000</v>
      </c>
    </row>
    <row r="1203" spans="1:17" ht="15.75" customHeight="1" x14ac:dyDescent="0.25">
      <c r="A1203" s="660">
        <v>42</v>
      </c>
      <c r="B1203" s="579">
        <v>71956000</v>
      </c>
      <c r="C1203" s="570" t="s">
        <v>13</v>
      </c>
      <c r="D1203" s="570" t="s">
        <v>13</v>
      </c>
      <c r="E1203" s="590" t="s">
        <v>355</v>
      </c>
      <c r="F1203" s="360" t="s">
        <v>330</v>
      </c>
      <c r="G1203" s="579" t="s">
        <v>106</v>
      </c>
      <c r="H1203" s="359">
        <v>6389.3</v>
      </c>
      <c r="I1203" s="342">
        <v>350</v>
      </c>
      <c r="J1203" s="570" t="s">
        <v>107</v>
      </c>
      <c r="K1203" s="343" t="s">
        <v>2</v>
      </c>
      <c r="L1203" s="415">
        <f>L1204+L1205</f>
        <v>270000</v>
      </c>
      <c r="M1203" s="415">
        <f t="shared" ref="M1203:P1203" si="411">M1204+M1205</f>
        <v>20000</v>
      </c>
      <c r="N1203" s="415">
        <f t="shared" si="411"/>
        <v>0</v>
      </c>
      <c r="O1203" s="415">
        <f t="shared" si="411"/>
        <v>237500</v>
      </c>
      <c r="P1203" s="415">
        <f t="shared" si="411"/>
        <v>12500</v>
      </c>
      <c r="Q1203" s="385">
        <f t="shared" si="402"/>
        <v>270000</v>
      </c>
    </row>
    <row r="1204" spans="1:17" ht="51.75" customHeight="1" x14ac:dyDescent="0.25">
      <c r="A1204" s="661"/>
      <c r="B1204" s="579">
        <v>71956000</v>
      </c>
      <c r="C1204" s="570" t="s">
        <v>13</v>
      </c>
      <c r="D1204" s="570"/>
      <c r="E1204" s="590"/>
      <c r="F1204" s="360"/>
      <c r="G1204" s="579"/>
      <c r="H1204" s="415"/>
      <c r="I1204" s="342"/>
      <c r="J1204" s="570" t="s">
        <v>117</v>
      </c>
      <c r="K1204" s="345" t="s">
        <v>109</v>
      </c>
      <c r="L1204" s="415">
        <v>250000</v>
      </c>
      <c r="M1204" s="415"/>
      <c r="N1204" s="415"/>
      <c r="O1204" s="419">
        <f>L1204*0.95</f>
        <v>237500</v>
      </c>
      <c r="P1204" s="419">
        <f>L1204*0.05</f>
        <v>12500</v>
      </c>
      <c r="Q1204" s="385">
        <f t="shared" si="402"/>
        <v>250000</v>
      </c>
    </row>
    <row r="1205" spans="1:17" ht="50.25" customHeight="1" x14ac:dyDescent="0.25">
      <c r="A1205" s="662"/>
      <c r="B1205" s="579">
        <v>71956000</v>
      </c>
      <c r="C1205" s="570" t="s">
        <v>13</v>
      </c>
      <c r="D1205" s="570"/>
      <c r="E1205" s="590"/>
      <c r="F1205" s="359"/>
      <c r="G1205" s="579"/>
      <c r="H1205" s="415"/>
      <c r="I1205" s="342"/>
      <c r="J1205" s="570" t="s">
        <v>305</v>
      </c>
      <c r="K1205" s="345" t="s">
        <v>110</v>
      </c>
      <c r="L1205" s="415">
        <v>20000</v>
      </c>
      <c r="M1205" s="415">
        <v>20000</v>
      </c>
      <c r="N1205" s="362"/>
      <c r="O1205" s="362"/>
      <c r="P1205" s="419"/>
      <c r="Q1205" s="385">
        <f t="shared" si="402"/>
        <v>20000</v>
      </c>
    </row>
    <row r="1206" spans="1:17" ht="15.75" customHeight="1" x14ac:dyDescent="0.25">
      <c r="A1206" s="660">
        <v>43</v>
      </c>
      <c r="B1206" s="579">
        <v>71956000</v>
      </c>
      <c r="C1206" s="570" t="s">
        <v>13</v>
      </c>
      <c r="D1206" s="570" t="s">
        <v>13</v>
      </c>
      <c r="E1206" s="590" t="s">
        <v>355</v>
      </c>
      <c r="F1206" s="360" t="s">
        <v>358</v>
      </c>
      <c r="G1206" s="579" t="s">
        <v>106</v>
      </c>
      <c r="H1206" s="359">
        <v>6224.5</v>
      </c>
      <c r="I1206" s="342">
        <v>287</v>
      </c>
      <c r="J1206" s="570" t="s">
        <v>107</v>
      </c>
      <c r="K1206" s="343" t="s">
        <v>2</v>
      </c>
      <c r="L1206" s="415">
        <f>L1207+L1208</f>
        <v>270000</v>
      </c>
      <c r="M1206" s="415">
        <f t="shared" ref="M1206:P1206" si="412">M1207+M1208</f>
        <v>20000</v>
      </c>
      <c r="N1206" s="415">
        <f t="shared" si="412"/>
        <v>0</v>
      </c>
      <c r="O1206" s="415">
        <f t="shared" si="412"/>
        <v>237500</v>
      </c>
      <c r="P1206" s="415">
        <f t="shared" si="412"/>
        <v>12500</v>
      </c>
      <c r="Q1206" s="385">
        <f t="shared" si="402"/>
        <v>270000</v>
      </c>
    </row>
    <row r="1207" spans="1:17" ht="51.75" customHeight="1" x14ac:dyDescent="0.25">
      <c r="A1207" s="661"/>
      <c r="B1207" s="579">
        <v>71956000</v>
      </c>
      <c r="C1207" s="570" t="s">
        <v>13</v>
      </c>
      <c r="D1207" s="570"/>
      <c r="E1207" s="590"/>
      <c r="F1207" s="360"/>
      <c r="G1207" s="579"/>
      <c r="H1207" s="415"/>
      <c r="I1207" s="342"/>
      <c r="J1207" s="570" t="s">
        <v>117</v>
      </c>
      <c r="K1207" s="345" t="s">
        <v>109</v>
      </c>
      <c r="L1207" s="415">
        <v>250000</v>
      </c>
      <c r="M1207" s="415"/>
      <c r="N1207" s="415"/>
      <c r="O1207" s="419">
        <f>L1207*0.95</f>
        <v>237500</v>
      </c>
      <c r="P1207" s="419">
        <f>L1207*0.05</f>
        <v>12500</v>
      </c>
      <c r="Q1207" s="385">
        <f t="shared" si="402"/>
        <v>250000</v>
      </c>
    </row>
    <row r="1208" spans="1:17" ht="50.25" customHeight="1" x14ac:dyDescent="0.25">
      <c r="A1208" s="662"/>
      <c r="B1208" s="579">
        <v>71956000</v>
      </c>
      <c r="C1208" s="570" t="s">
        <v>13</v>
      </c>
      <c r="D1208" s="570"/>
      <c r="E1208" s="590"/>
      <c r="F1208" s="359"/>
      <c r="G1208" s="579"/>
      <c r="H1208" s="415"/>
      <c r="I1208" s="342"/>
      <c r="J1208" s="570" t="s">
        <v>305</v>
      </c>
      <c r="K1208" s="345" t="s">
        <v>110</v>
      </c>
      <c r="L1208" s="415">
        <v>20000</v>
      </c>
      <c r="M1208" s="415">
        <v>20000</v>
      </c>
      <c r="N1208" s="362"/>
      <c r="O1208" s="362"/>
      <c r="P1208" s="419"/>
      <c r="Q1208" s="385">
        <f t="shared" si="402"/>
        <v>20000</v>
      </c>
    </row>
    <row r="1209" spans="1:17" ht="15.75" customHeight="1" x14ac:dyDescent="0.25">
      <c r="A1209" s="660">
        <v>44</v>
      </c>
      <c r="B1209" s="579">
        <v>71956000</v>
      </c>
      <c r="C1209" s="570" t="s">
        <v>13</v>
      </c>
      <c r="D1209" s="570" t="s">
        <v>13</v>
      </c>
      <c r="E1209" s="590" t="s">
        <v>355</v>
      </c>
      <c r="F1209" s="360" t="s">
        <v>341</v>
      </c>
      <c r="G1209" s="579" t="s">
        <v>106</v>
      </c>
      <c r="H1209" s="359">
        <v>4118</v>
      </c>
      <c r="I1209" s="342">
        <v>219</v>
      </c>
      <c r="J1209" s="570" t="s">
        <v>107</v>
      </c>
      <c r="K1209" s="343" t="s">
        <v>2</v>
      </c>
      <c r="L1209" s="415">
        <f>L1210+L1211</f>
        <v>270000</v>
      </c>
      <c r="M1209" s="415">
        <f t="shared" ref="M1209:P1209" si="413">M1210+M1211</f>
        <v>20000</v>
      </c>
      <c r="N1209" s="415">
        <f t="shared" si="413"/>
        <v>0</v>
      </c>
      <c r="O1209" s="415">
        <f t="shared" si="413"/>
        <v>237500</v>
      </c>
      <c r="P1209" s="415">
        <f t="shared" si="413"/>
        <v>12500</v>
      </c>
      <c r="Q1209" s="385">
        <f t="shared" si="402"/>
        <v>270000</v>
      </c>
    </row>
    <row r="1210" spans="1:17" ht="51.75" customHeight="1" x14ac:dyDescent="0.25">
      <c r="A1210" s="661"/>
      <c r="B1210" s="579">
        <v>71956000</v>
      </c>
      <c r="C1210" s="570" t="s">
        <v>13</v>
      </c>
      <c r="D1210" s="570"/>
      <c r="E1210" s="590"/>
      <c r="F1210" s="360"/>
      <c r="G1210" s="579"/>
      <c r="H1210" s="415"/>
      <c r="I1210" s="342"/>
      <c r="J1210" s="570" t="s">
        <v>117</v>
      </c>
      <c r="K1210" s="345" t="s">
        <v>109</v>
      </c>
      <c r="L1210" s="415">
        <v>250000</v>
      </c>
      <c r="M1210" s="415"/>
      <c r="N1210" s="415"/>
      <c r="O1210" s="419">
        <f>L1210*0.95</f>
        <v>237500</v>
      </c>
      <c r="P1210" s="419">
        <f>L1210*0.05</f>
        <v>12500</v>
      </c>
      <c r="Q1210" s="385">
        <f t="shared" si="402"/>
        <v>250000</v>
      </c>
    </row>
    <row r="1211" spans="1:17" ht="50.25" customHeight="1" x14ac:dyDescent="0.25">
      <c r="A1211" s="662"/>
      <c r="B1211" s="579">
        <v>71956000</v>
      </c>
      <c r="C1211" s="570" t="s">
        <v>13</v>
      </c>
      <c r="D1211" s="570"/>
      <c r="E1211" s="590"/>
      <c r="F1211" s="359"/>
      <c r="G1211" s="579"/>
      <c r="H1211" s="415"/>
      <c r="I1211" s="342"/>
      <c r="J1211" s="570" t="s">
        <v>305</v>
      </c>
      <c r="K1211" s="345" t="s">
        <v>110</v>
      </c>
      <c r="L1211" s="415">
        <v>20000</v>
      </c>
      <c r="M1211" s="415">
        <v>20000</v>
      </c>
      <c r="N1211" s="362"/>
      <c r="O1211" s="362"/>
      <c r="P1211" s="419"/>
      <c r="Q1211" s="385">
        <f t="shared" si="402"/>
        <v>20000</v>
      </c>
    </row>
    <row r="1212" spans="1:17" ht="15.75" customHeight="1" x14ac:dyDescent="0.25">
      <c r="A1212" s="660">
        <v>45</v>
      </c>
      <c r="B1212" s="579">
        <v>71956000</v>
      </c>
      <c r="C1212" s="570" t="s">
        <v>13</v>
      </c>
      <c r="D1212" s="570" t="s">
        <v>13</v>
      </c>
      <c r="E1212" s="590" t="s">
        <v>355</v>
      </c>
      <c r="F1212" s="360" t="s">
        <v>346</v>
      </c>
      <c r="G1212" s="579" t="s">
        <v>106</v>
      </c>
      <c r="H1212" s="359">
        <v>4749.8999999999996</v>
      </c>
      <c r="I1212" s="342">
        <v>257</v>
      </c>
      <c r="J1212" s="570" t="s">
        <v>107</v>
      </c>
      <c r="K1212" s="343" t="s">
        <v>2</v>
      </c>
      <c r="L1212" s="415">
        <f>L1213+L1214</f>
        <v>270000</v>
      </c>
      <c r="M1212" s="415">
        <f t="shared" ref="M1212:P1212" si="414">M1213+M1214</f>
        <v>20000</v>
      </c>
      <c r="N1212" s="415">
        <f t="shared" si="414"/>
        <v>0</v>
      </c>
      <c r="O1212" s="415">
        <f t="shared" si="414"/>
        <v>237500</v>
      </c>
      <c r="P1212" s="415">
        <f t="shared" si="414"/>
        <v>12500</v>
      </c>
      <c r="Q1212" s="385">
        <f t="shared" si="402"/>
        <v>270000</v>
      </c>
    </row>
    <row r="1213" spans="1:17" ht="51.75" customHeight="1" x14ac:dyDescent="0.25">
      <c r="A1213" s="661"/>
      <c r="B1213" s="579">
        <v>71956000</v>
      </c>
      <c r="C1213" s="570" t="s">
        <v>13</v>
      </c>
      <c r="D1213" s="570"/>
      <c r="E1213" s="590"/>
      <c r="F1213" s="360"/>
      <c r="G1213" s="579"/>
      <c r="H1213" s="415"/>
      <c r="I1213" s="342"/>
      <c r="J1213" s="570" t="s">
        <v>117</v>
      </c>
      <c r="K1213" s="345" t="s">
        <v>109</v>
      </c>
      <c r="L1213" s="415">
        <v>250000</v>
      </c>
      <c r="M1213" s="415"/>
      <c r="N1213" s="415"/>
      <c r="O1213" s="419">
        <f>L1213*0.95</f>
        <v>237500</v>
      </c>
      <c r="P1213" s="419">
        <f>L1213*0.05</f>
        <v>12500</v>
      </c>
      <c r="Q1213" s="385">
        <f t="shared" si="402"/>
        <v>250000</v>
      </c>
    </row>
    <row r="1214" spans="1:17" ht="50.25" customHeight="1" x14ac:dyDescent="0.25">
      <c r="A1214" s="662"/>
      <c r="B1214" s="579">
        <v>71956000</v>
      </c>
      <c r="C1214" s="570" t="s">
        <v>13</v>
      </c>
      <c r="D1214" s="570"/>
      <c r="E1214" s="590"/>
      <c r="F1214" s="359"/>
      <c r="G1214" s="579"/>
      <c r="H1214" s="415"/>
      <c r="I1214" s="342"/>
      <c r="J1214" s="570" t="s">
        <v>305</v>
      </c>
      <c r="K1214" s="345" t="s">
        <v>110</v>
      </c>
      <c r="L1214" s="415">
        <v>20000</v>
      </c>
      <c r="M1214" s="415">
        <v>20000</v>
      </c>
      <c r="N1214" s="362"/>
      <c r="O1214" s="362"/>
      <c r="P1214" s="419"/>
      <c r="Q1214" s="385">
        <f t="shared" si="402"/>
        <v>20000</v>
      </c>
    </row>
    <row r="1215" spans="1:17" ht="15.75" customHeight="1" x14ac:dyDescent="0.25">
      <c r="A1215" s="660">
        <v>46</v>
      </c>
      <c r="B1215" s="579">
        <v>71956000</v>
      </c>
      <c r="C1215" s="570" t="s">
        <v>13</v>
      </c>
      <c r="D1215" s="570" t="s">
        <v>13</v>
      </c>
      <c r="E1215" s="590" t="s">
        <v>335</v>
      </c>
      <c r="F1215" s="360" t="s">
        <v>324</v>
      </c>
      <c r="G1215" s="579" t="s">
        <v>106</v>
      </c>
      <c r="H1215" s="359">
        <v>5678.3</v>
      </c>
      <c r="I1215" s="342">
        <v>231</v>
      </c>
      <c r="J1215" s="570" t="s">
        <v>107</v>
      </c>
      <c r="K1215" s="343" t="s">
        <v>2</v>
      </c>
      <c r="L1215" s="415">
        <f>L1216+L1217</f>
        <v>270000</v>
      </c>
      <c r="M1215" s="415">
        <f t="shared" ref="M1215:P1215" si="415">M1216+M1217</f>
        <v>20000</v>
      </c>
      <c r="N1215" s="415">
        <f t="shared" si="415"/>
        <v>0</v>
      </c>
      <c r="O1215" s="415">
        <f t="shared" si="415"/>
        <v>237500</v>
      </c>
      <c r="P1215" s="415">
        <f t="shared" si="415"/>
        <v>12500</v>
      </c>
      <c r="Q1215" s="385">
        <f t="shared" si="402"/>
        <v>270000</v>
      </c>
    </row>
    <row r="1216" spans="1:17" ht="51.75" customHeight="1" x14ac:dyDescent="0.25">
      <c r="A1216" s="661"/>
      <c r="B1216" s="579">
        <v>71956000</v>
      </c>
      <c r="C1216" s="570" t="s">
        <v>13</v>
      </c>
      <c r="D1216" s="570"/>
      <c r="E1216" s="590"/>
      <c r="F1216" s="360"/>
      <c r="G1216" s="579"/>
      <c r="H1216" s="415"/>
      <c r="I1216" s="342"/>
      <c r="J1216" s="570" t="s">
        <v>117</v>
      </c>
      <c r="K1216" s="345" t="s">
        <v>109</v>
      </c>
      <c r="L1216" s="415">
        <v>250000</v>
      </c>
      <c r="M1216" s="415"/>
      <c r="N1216" s="415"/>
      <c r="O1216" s="419">
        <f>L1216*0.95</f>
        <v>237500</v>
      </c>
      <c r="P1216" s="419">
        <f>L1216*0.05</f>
        <v>12500</v>
      </c>
      <c r="Q1216" s="385">
        <f t="shared" si="402"/>
        <v>250000</v>
      </c>
    </row>
    <row r="1217" spans="1:17" ht="50.25" customHeight="1" x14ac:dyDescent="0.25">
      <c r="A1217" s="662"/>
      <c r="B1217" s="579">
        <v>71956000</v>
      </c>
      <c r="C1217" s="570" t="s">
        <v>13</v>
      </c>
      <c r="D1217" s="570"/>
      <c r="E1217" s="590"/>
      <c r="F1217" s="359"/>
      <c r="G1217" s="579"/>
      <c r="H1217" s="415"/>
      <c r="I1217" s="342"/>
      <c r="J1217" s="570" t="s">
        <v>305</v>
      </c>
      <c r="K1217" s="345" t="s">
        <v>110</v>
      </c>
      <c r="L1217" s="415">
        <v>20000</v>
      </c>
      <c r="M1217" s="415">
        <v>20000</v>
      </c>
      <c r="N1217" s="362"/>
      <c r="O1217" s="362"/>
      <c r="P1217" s="419"/>
      <c r="Q1217" s="385">
        <f t="shared" si="402"/>
        <v>20000</v>
      </c>
    </row>
    <row r="1218" spans="1:17" ht="15.75" customHeight="1" x14ac:dyDescent="0.25">
      <c r="A1218" s="660">
        <v>47</v>
      </c>
      <c r="B1218" s="579">
        <v>71956000</v>
      </c>
      <c r="C1218" s="570" t="s">
        <v>13</v>
      </c>
      <c r="D1218" s="570" t="s">
        <v>13</v>
      </c>
      <c r="E1218" s="590" t="s">
        <v>271</v>
      </c>
      <c r="F1218" s="360" t="s">
        <v>182</v>
      </c>
      <c r="G1218" s="579" t="s">
        <v>106</v>
      </c>
      <c r="H1218" s="359">
        <v>16598.8</v>
      </c>
      <c r="I1218" s="342">
        <v>464</v>
      </c>
      <c r="J1218" s="570" t="s">
        <v>107</v>
      </c>
      <c r="K1218" s="343" t="s">
        <v>2</v>
      </c>
      <c r="L1218" s="415">
        <f>L1219+L1220</f>
        <v>270000</v>
      </c>
      <c r="M1218" s="415">
        <f t="shared" ref="M1218:P1218" si="416">M1219+M1220</f>
        <v>20000</v>
      </c>
      <c r="N1218" s="415">
        <f t="shared" si="416"/>
        <v>0</v>
      </c>
      <c r="O1218" s="415">
        <f t="shared" si="416"/>
        <v>237500</v>
      </c>
      <c r="P1218" s="415">
        <f t="shared" si="416"/>
        <v>12500</v>
      </c>
      <c r="Q1218" s="385">
        <f t="shared" si="402"/>
        <v>270000</v>
      </c>
    </row>
    <row r="1219" spans="1:17" ht="51.75" customHeight="1" x14ac:dyDescent="0.25">
      <c r="A1219" s="661"/>
      <c r="B1219" s="579">
        <v>71956000</v>
      </c>
      <c r="C1219" s="570" t="s">
        <v>13</v>
      </c>
      <c r="D1219" s="570"/>
      <c r="E1219" s="590"/>
      <c r="F1219" s="360"/>
      <c r="G1219" s="579"/>
      <c r="H1219" s="415"/>
      <c r="I1219" s="342"/>
      <c r="J1219" s="570" t="s">
        <v>117</v>
      </c>
      <c r="K1219" s="345" t="s">
        <v>109</v>
      </c>
      <c r="L1219" s="415">
        <v>250000</v>
      </c>
      <c r="M1219" s="415"/>
      <c r="N1219" s="415"/>
      <c r="O1219" s="419">
        <f>L1219*0.95</f>
        <v>237500</v>
      </c>
      <c r="P1219" s="419">
        <f>L1219*0.05</f>
        <v>12500</v>
      </c>
      <c r="Q1219" s="385">
        <f t="shared" si="402"/>
        <v>250000</v>
      </c>
    </row>
    <row r="1220" spans="1:17" ht="50.25" customHeight="1" x14ac:dyDescent="0.25">
      <c r="A1220" s="662"/>
      <c r="B1220" s="579">
        <v>71956000</v>
      </c>
      <c r="C1220" s="570" t="s">
        <v>13</v>
      </c>
      <c r="D1220" s="570"/>
      <c r="E1220" s="590"/>
      <c r="F1220" s="359"/>
      <c r="G1220" s="579"/>
      <c r="H1220" s="415"/>
      <c r="I1220" s="342"/>
      <c r="J1220" s="570" t="s">
        <v>305</v>
      </c>
      <c r="K1220" s="345" t="s">
        <v>110</v>
      </c>
      <c r="L1220" s="415">
        <v>20000</v>
      </c>
      <c r="M1220" s="415">
        <v>20000</v>
      </c>
      <c r="N1220" s="362"/>
      <c r="O1220" s="362"/>
      <c r="P1220" s="419"/>
      <c r="Q1220" s="385">
        <f t="shared" si="402"/>
        <v>20000</v>
      </c>
    </row>
    <row r="1221" spans="1:17" ht="15.75" customHeight="1" x14ac:dyDescent="0.25">
      <c r="A1221" s="660">
        <v>48</v>
      </c>
      <c r="B1221" s="579">
        <v>71956000</v>
      </c>
      <c r="C1221" s="570" t="s">
        <v>13</v>
      </c>
      <c r="D1221" s="570" t="s">
        <v>13</v>
      </c>
      <c r="E1221" s="590" t="s">
        <v>271</v>
      </c>
      <c r="F1221" s="360" t="s">
        <v>304</v>
      </c>
      <c r="G1221" s="579" t="s">
        <v>106</v>
      </c>
      <c r="H1221" s="359">
        <v>15996</v>
      </c>
      <c r="I1221" s="342">
        <v>597</v>
      </c>
      <c r="J1221" s="570" t="s">
        <v>107</v>
      </c>
      <c r="K1221" s="343" t="s">
        <v>2</v>
      </c>
      <c r="L1221" s="415">
        <f>L1222+L1223</f>
        <v>270000</v>
      </c>
      <c r="M1221" s="415">
        <f t="shared" ref="M1221:P1221" si="417">M1222+M1223</f>
        <v>20000</v>
      </c>
      <c r="N1221" s="415">
        <f t="shared" si="417"/>
        <v>0</v>
      </c>
      <c r="O1221" s="415">
        <f t="shared" si="417"/>
        <v>237500</v>
      </c>
      <c r="P1221" s="415">
        <f t="shared" si="417"/>
        <v>12500</v>
      </c>
      <c r="Q1221" s="385">
        <f t="shared" si="402"/>
        <v>270000</v>
      </c>
    </row>
    <row r="1222" spans="1:17" ht="51.75" customHeight="1" x14ac:dyDescent="0.25">
      <c r="A1222" s="661"/>
      <c r="B1222" s="579">
        <v>71956000</v>
      </c>
      <c r="C1222" s="570" t="s">
        <v>13</v>
      </c>
      <c r="D1222" s="570"/>
      <c r="E1222" s="590"/>
      <c r="F1222" s="360"/>
      <c r="G1222" s="579"/>
      <c r="H1222" s="415"/>
      <c r="I1222" s="342"/>
      <c r="J1222" s="570" t="s">
        <v>117</v>
      </c>
      <c r="K1222" s="345" t="s">
        <v>109</v>
      </c>
      <c r="L1222" s="415">
        <v>250000</v>
      </c>
      <c r="M1222" s="415"/>
      <c r="N1222" s="415"/>
      <c r="O1222" s="419">
        <f>L1222*0.95</f>
        <v>237500</v>
      </c>
      <c r="P1222" s="419">
        <f>L1222*0.05</f>
        <v>12500</v>
      </c>
      <c r="Q1222" s="385">
        <f t="shared" si="402"/>
        <v>250000</v>
      </c>
    </row>
    <row r="1223" spans="1:17" ht="50.25" customHeight="1" x14ac:dyDescent="0.25">
      <c r="A1223" s="662"/>
      <c r="B1223" s="579">
        <v>71956000</v>
      </c>
      <c r="C1223" s="570" t="s">
        <v>13</v>
      </c>
      <c r="D1223" s="570"/>
      <c r="E1223" s="590"/>
      <c r="F1223" s="359"/>
      <c r="G1223" s="579"/>
      <c r="H1223" s="415"/>
      <c r="I1223" s="342"/>
      <c r="J1223" s="570" t="s">
        <v>305</v>
      </c>
      <c r="K1223" s="345" t="s">
        <v>110</v>
      </c>
      <c r="L1223" s="415">
        <v>20000</v>
      </c>
      <c r="M1223" s="415">
        <v>20000</v>
      </c>
      <c r="N1223" s="362"/>
      <c r="O1223" s="362"/>
      <c r="P1223" s="419"/>
      <c r="Q1223" s="385">
        <f t="shared" si="402"/>
        <v>20000</v>
      </c>
    </row>
    <row r="1224" spans="1:17" ht="15.75" customHeight="1" x14ac:dyDescent="0.25">
      <c r="A1224" s="660">
        <v>49</v>
      </c>
      <c r="B1224" s="579">
        <v>71956000</v>
      </c>
      <c r="C1224" s="570" t="s">
        <v>13</v>
      </c>
      <c r="D1224" s="570" t="s">
        <v>13</v>
      </c>
      <c r="E1224" s="590" t="s">
        <v>146</v>
      </c>
      <c r="F1224" s="360" t="s">
        <v>359</v>
      </c>
      <c r="G1224" s="579" t="s">
        <v>106</v>
      </c>
      <c r="H1224" s="359">
        <v>4787</v>
      </c>
      <c r="I1224" s="342">
        <v>206</v>
      </c>
      <c r="J1224" s="570" t="s">
        <v>107</v>
      </c>
      <c r="K1224" s="343" t="s">
        <v>2</v>
      </c>
      <c r="L1224" s="415">
        <f>L1225+L1226</f>
        <v>270000</v>
      </c>
      <c r="M1224" s="415">
        <f t="shared" ref="M1224:P1224" si="418">M1225+M1226</f>
        <v>20000</v>
      </c>
      <c r="N1224" s="415">
        <f t="shared" si="418"/>
        <v>0</v>
      </c>
      <c r="O1224" s="415">
        <f t="shared" si="418"/>
        <v>237500</v>
      </c>
      <c r="P1224" s="415">
        <f t="shared" si="418"/>
        <v>12500</v>
      </c>
      <c r="Q1224" s="385">
        <f t="shared" si="402"/>
        <v>270000</v>
      </c>
    </row>
    <row r="1225" spans="1:17" ht="51.75" customHeight="1" x14ac:dyDescent="0.25">
      <c r="A1225" s="661"/>
      <c r="B1225" s="579">
        <v>71956000</v>
      </c>
      <c r="C1225" s="570" t="s">
        <v>13</v>
      </c>
      <c r="D1225" s="570"/>
      <c r="E1225" s="590"/>
      <c r="F1225" s="360"/>
      <c r="G1225" s="579"/>
      <c r="H1225" s="415"/>
      <c r="I1225" s="342"/>
      <c r="J1225" s="570" t="s">
        <v>117</v>
      </c>
      <c r="K1225" s="345" t="s">
        <v>109</v>
      </c>
      <c r="L1225" s="415">
        <v>250000</v>
      </c>
      <c r="M1225" s="415"/>
      <c r="N1225" s="415"/>
      <c r="O1225" s="419">
        <f>L1225*0.95</f>
        <v>237500</v>
      </c>
      <c r="P1225" s="419">
        <f>L1225*0.05</f>
        <v>12500</v>
      </c>
      <c r="Q1225" s="385">
        <f t="shared" si="402"/>
        <v>250000</v>
      </c>
    </row>
    <row r="1226" spans="1:17" ht="50.25" customHeight="1" x14ac:dyDescent="0.25">
      <c r="A1226" s="662"/>
      <c r="B1226" s="579">
        <v>71956000</v>
      </c>
      <c r="C1226" s="570" t="s">
        <v>13</v>
      </c>
      <c r="D1226" s="570"/>
      <c r="E1226" s="590"/>
      <c r="F1226" s="359"/>
      <c r="G1226" s="579"/>
      <c r="H1226" s="415"/>
      <c r="I1226" s="342"/>
      <c r="J1226" s="570" t="s">
        <v>305</v>
      </c>
      <c r="K1226" s="345" t="s">
        <v>110</v>
      </c>
      <c r="L1226" s="415">
        <v>20000</v>
      </c>
      <c r="M1226" s="415">
        <v>20000</v>
      </c>
      <c r="N1226" s="362"/>
      <c r="O1226" s="362"/>
      <c r="P1226" s="419"/>
      <c r="Q1226" s="385">
        <f t="shared" si="402"/>
        <v>20000</v>
      </c>
    </row>
    <row r="1227" spans="1:17" ht="15.75" customHeight="1" x14ac:dyDescent="0.25">
      <c r="A1227" s="660">
        <v>50</v>
      </c>
      <c r="B1227" s="579">
        <v>71956000</v>
      </c>
      <c r="C1227" s="570" t="s">
        <v>13</v>
      </c>
      <c r="D1227" s="570" t="s">
        <v>13</v>
      </c>
      <c r="E1227" s="590" t="s">
        <v>146</v>
      </c>
      <c r="F1227" s="360" t="s">
        <v>360</v>
      </c>
      <c r="G1227" s="579" t="s">
        <v>106</v>
      </c>
      <c r="H1227" s="359">
        <v>5708.4</v>
      </c>
      <c r="I1227" s="342">
        <v>188</v>
      </c>
      <c r="J1227" s="570" t="s">
        <v>107</v>
      </c>
      <c r="K1227" s="343" t="s">
        <v>2</v>
      </c>
      <c r="L1227" s="415">
        <f>L1228+L1229</f>
        <v>270000</v>
      </c>
      <c r="M1227" s="415">
        <f t="shared" ref="M1227:P1227" si="419">M1228+M1229</f>
        <v>20000</v>
      </c>
      <c r="N1227" s="415">
        <f t="shared" si="419"/>
        <v>0</v>
      </c>
      <c r="O1227" s="415">
        <f t="shared" si="419"/>
        <v>237500</v>
      </c>
      <c r="P1227" s="415">
        <f t="shared" si="419"/>
        <v>12500</v>
      </c>
      <c r="Q1227" s="385">
        <f t="shared" si="402"/>
        <v>270000</v>
      </c>
    </row>
    <row r="1228" spans="1:17" ht="51.75" customHeight="1" x14ac:dyDescent="0.25">
      <c r="A1228" s="661"/>
      <c r="B1228" s="579">
        <v>71956000</v>
      </c>
      <c r="C1228" s="570" t="s">
        <v>13</v>
      </c>
      <c r="D1228" s="570"/>
      <c r="E1228" s="590"/>
      <c r="F1228" s="360"/>
      <c r="G1228" s="579"/>
      <c r="H1228" s="415"/>
      <c r="I1228" s="342"/>
      <c r="J1228" s="570" t="s">
        <v>117</v>
      </c>
      <c r="K1228" s="345" t="s">
        <v>109</v>
      </c>
      <c r="L1228" s="415">
        <v>250000</v>
      </c>
      <c r="M1228" s="415"/>
      <c r="N1228" s="415"/>
      <c r="O1228" s="419">
        <f>L1228*0.95</f>
        <v>237500</v>
      </c>
      <c r="P1228" s="419">
        <f>L1228*0.05</f>
        <v>12500</v>
      </c>
      <c r="Q1228" s="385">
        <f t="shared" si="402"/>
        <v>250000</v>
      </c>
    </row>
    <row r="1229" spans="1:17" ht="50.25" customHeight="1" x14ac:dyDescent="0.25">
      <c r="A1229" s="662"/>
      <c r="B1229" s="579">
        <v>71956000</v>
      </c>
      <c r="C1229" s="570" t="s">
        <v>13</v>
      </c>
      <c r="D1229" s="570"/>
      <c r="E1229" s="590"/>
      <c r="F1229" s="359"/>
      <c r="G1229" s="579"/>
      <c r="H1229" s="415"/>
      <c r="I1229" s="342"/>
      <c r="J1229" s="570" t="s">
        <v>305</v>
      </c>
      <c r="K1229" s="345" t="s">
        <v>110</v>
      </c>
      <c r="L1229" s="415">
        <v>20000</v>
      </c>
      <c r="M1229" s="415">
        <v>20000</v>
      </c>
      <c r="N1229" s="362"/>
      <c r="O1229" s="362"/>
      <c r="P1229" s="419"/>
      <c r="Q1229" s="385">
        <f t="shared" si="402"/>
        <v>20000</v>
      </c>
    </row>
    <row r="1230" spans="1:17" ht="15.75" customHeight="1" x14ac:dyDescent="0.25">
      <c r="A1230" s="660">
        <v>51</v>
      </c>
      <c r="B1230" s="579">
        <v>71956000</v>
      </c>
      <c r="C1230" s="570" t="s">
        <v>13</v>
      </c>
      <c r="D1230" s="570" t="s">
        <v>13</v>
      </c>
      <c r="E1230" s="590" t="s">
        <v>146</v>
      </c>
      <c r="F1230" s="360" t="s">
        <v>361</v>
      </c>
      <c r="G1230" s="579" t="s">
        <v>106</v>
      </c>
      <c r="H1230" s="359">
        <v>1317.8</v>
      </c>
      <c r="I1230" s="342">
        <v>66</v>
      </c>
      <c r="J1230" s="570" t="s">
        <v>107</v>
      </c>
      <c r="K1230" s="343" t="s">
        <v>2</v>
      </c>
      <c r="L1230" s="415">
        <f>L1231+L1232</f>
        <v>270000</v>
      </c>
      <c r="M1230" s="415">
        <f t="shared" ref="M1230:P1230" si="420">M1231+M1232</f>
        <v>20000</v>
      </c>
      <c r="N1230" s="415">
        <f t="shared" si="420"/>
        <v>0</v>
      </c>
      <c r="O1230" s="415">
        <f t="shared" si="420"/>
        <v>237500</v>
      </c>
      <c r="P1230" s="415">
        <f t="shared" si="420"/>
        <v>12500</v>
      </c>
      <c r="Q1230" s="385">
        <f t="shared" si="402"/>
        <v>270000</v>
      </c>
    </row>
    <row r="1231" spans="1:17" ht="51.75" customHeight="1" x14ac:dyDescent="0.25">
      <c r="A1231" s="661"/>
      <c r="B1231" s="579">
        <v>71956000</v>
      </c>
      <c r="C1231" s="570" t="s">
        <v>13</v>
      </c>
      <c r="D1231" s="570"/>
      <c r="E1231" s="590"/>
      <c r="F1231" s="360"/>
      <c r="G1231" s="579"/>
      <c r="H1231" s="415"/>
      <c r="I1231" s="342"/>
      <c r="J1231" s="570" t="s">
        <v>117</v>
      </c>
      <c r="K1231" s="345" t="s">
        <v>109</v>
      </c>
      <c r="L1231" s="415">
        <v>250000</v>
      </c>
      <c r="M1231" s="415"/>
      <c r="N1231" s="415"/>
      <c r="O1231" s="419">
        <f>L1231*0.95</f>
        <v>237500</v>
      </c>
      <c r="P1231" s="419">
        <f>L1231*0.05</f>
        <v>12500</v>
      </c>
      <c r="Q1231" s="385">
        <f t="shared" si="402"/>
        <v>250000</v>
      </c>
    </row>
    <row r="1232" spans="1:17" ht="50.25" customHeight="1" x14ac:dyDescent="0.25">
      <c r="A1232" s="662"/>
      <c r="B1232" s="579">
        <v>71956000</v>
      </c>
      <c r="C1232" s="570" t="s">
        <v>13</v>
      </c>
      <c r="D1232" s="570"/>
      <c r="E1232" s="590"/>
      <c r="F1232" s="359"/>
      <c r="G1232" s="579"/>
      <c r="H1232" s="415"/>
      <c r="I1232" s="342"/>
      <c r="J1232" s="570" t="s">
        <v>305</v>
      </c>
      <c r="K1232" s="345" t="s">
        <v>110</v>
      </c>
      <c r="L1232" s="415">
        <v>20000</v>
      </c>
      <c r="M1232" s="415">
        <v>20000</v>
      </c>
      <c r="N1232" s="362"/>
      <c r="O1232" s="362"/>
      <c r="P1232" s="419"/>
      <c r="Q1232" s="385">
        <f t="shared" si="402"/>
        <v>20000</v>
      </c>
    </row>
    <row r="1233" spans="1:17" ht="15.75" customHeight="1" x14ac:dyDescent="0.25">
      <c r="A1233" s="660">
        <v>52</v>
      </c>
      <c r="B1233" s="579">
        <v>71956000</v>
      </c>
      <c r="C1233" s="570" t="s">
        <v>13</v>
      </c>
      <c r="D1233" s="570" t="s">
        <v>13</v>
      </c>
      <c r="E1233" s="590" t="s">
        <v>179</v>
      </c>
      <c r="F1233" s="360" t="s">
        <v>345</v>
      </c>
      <c r="G1233" s="579" t="s">
        <v>106</v>
      </c>
      <c r="H1233" s="359">
        <v>4941.3</v>
      </c>
      <c r="I1233" s="342">
        <v>219</v>
      </c>
      <c r="J1233" s="570" t="s">
        <v>107</v>
      </c>
      <c r="K1233" s="343" t="s">
        <v>2</v>
      </c>
      <c r="L1233" s="415">
        <f>L1234+L1235</f>
        <v>270000</v>
      </c>
      <c r="M1233" s="415">
        <f t="shared" ref="M1233:P1233" si="421">M1234+M1235</f>
        <v>20000</v>
      </c>
      <c r="N1233" s="415">
        <f t="shared" si="421"/>
        <v>0</v>
      </c>
      <c r="O1233" s="415">
        <f t="shared" si="421"/>
        <v>237500</v>
      </c>
      <c r="P1233" s="415">
        <f t="shared" si="421"/>
        <v>12500</v>
      </c>
      <c r="Q1233" s="385">
        <f t="shared" si="402"/>
        <v>270000</v>
      </c>
    </row>
    <row r="1234" spans="1:17" ht="51.75" customHeight="1" x14ac:dyDescent="0.25">
      <c r="A1234" s="661"/>
      <c r="B1234" s="579">
        <v>71956000</v>
      </c>
      <c r="C1234" s="570" t="s">
        <v>13</v>
      </c>
      <c r="D1234" s="570"/>
      <c r="E1234" s="590"/>
      <c r="F1234" s="360"/>
      <c r="G1234" s="579"/>
      <c r="H1234" s="415"/>
      <c r="I1234" s="342"/>
      <c r="J1234" s="570" t="s">
        <v>117</v>
      </c>
      <c r="K1234" s="345" t="s">
        <v>109</v>
      </c>
      <c r="L1234" s="415">
        <v>250000</v>
      </c>
      <c r="M1234" s="415"/>
      <c r="N1234" s="415"/>
      <c r="O1234" s="419">
        <f>L1234*0.95</f>
        <v>237500</v>
      </c>
      <c r="P1234" s="419">
        <f>L1234*0.05</f>
        <v>12500</v>
      </c>
      <c r="Q1234" s="385">
        <f t="shared" si="402"/>
        <v>250000</v>
      </c>
    </row>
    <row r="1235" spans="1:17" ht="50.25" customHeight="1" x14ac:dyDescent="0.25">
      <c r="A1235" s="662"/>
      <c r="B1235" s="579">
        <v>71956000</v>
      </c>
      <c r="C1235" s="570" t="s">
        <v>13</v>
      </c>
      <c r="D1235" s="570"/>
      <c r="E1235" s="590"/>
      <c r="F1235" s="359"/>
      <c r="G1235" s="579"/>
      <c r="H1235" s="415"/>
      <c r="I1235" s="342"/>
      <c r="J1235" s="570" t="s">
        <v>305</v>
      </c>
      <c r="K1235" s="345" t="s">
        <v>110</v>
      </c>
      <c r="L1235" s="415">
        <v>20000</v>
      </c>
      <c r="M1235" s="415">
        <v>20000</v>
      </c>
      <c r="N1235" s="362"/>
      <c r="O1235" s="362"/>
      <c r="P1235" s="419"/>
      <c r="Q1235" s="385">
        <f t="shared" si="402"/>
        <v>20000</v>
      </c>
    </row>
    <row r="1236" spans="1:17" ht="15.75" customHeight="1" x14ac:dyDescent="0.25">
      <c r="A1236" s="660">
        <v>53</v>
      </c>
      <c r="B1236" s="579">
        <v>71956000</v>
      </c>
      <c r="C1236" s="570" t="s">
        <v>13</v>
      </c>
      <c r="D1236" s="570" t="s">
        <v>13</v>
      </c>
      <c r="E1236" s="590" t="s">
        <v>179</v>
      </c>
      <c r="F1236" s="360" t="s">
        <v>174</v>
      </c>
      <c r="G1236" s="579" t="s">
        <v>106</v>
      </c>
      <c r="H1236" s="359">
        <v>4722.7</v>
      </c>
      <c r="I1236" s="342">
        <v>519</v>
      </c>
      <c r="J1236" s="570" t="s">
        <v>107</v>
      </c>
      <c r="K1236" s="343" t="s">
        <v>2</v>
      </c>
      <c r="L1236" s="415">
        <f>L1237+L1238</f>
        <v>270000</v>
      </c>
      <c r="M1236" s="415">
        <f t="shared" ref="M1236:P1236" si="422">M1237+M1238</f>
        <v>20000</v>
      </c>
      <c r="N1236" s="415">
        <f t="shared" si="422"/>
        <v>0</v>
      </c>
      <c r="O1236" s="415">
        <f t="shared" si="422"/>
        <v>237500</v>
      </c>
      <c r="P1236" s="415">
        <f t="shared" si="422"/>
        <v>12500</v>
      </c>
      <c r="Q1236" s="385">
        <f t="shared" si="402"/>
        <v>270000</v>
      </c>
    </row>
    <row r="1237" spans="1:17" ht="51.75" customHeight="1" x14ac:dyDescent="0.25">
      <c r="A1237" s="661"/>
      <c r="B1237" s="579">
        <v>71956000</v>
      </c>
      <c r="C1237" s="570" t="s">
        <v>13</v>
      </c>
      <c r="D1237" s="570"/>
      <c r="E1237" s="590"/>
      <c r="F1237" s="360"/>
      <c r="G1237" s="579"/>
      <c r="H1237" s="415"/>
      <c r="I1237" s="342"/>
      <c r="J1237" s="570" t="s">
        <v>117</v>
      </c>
      <c r="K1237" s="345" t="s">
        <v>109</v>
      </c>
      <c r="L1237" s="415">
        <v>250000</v>
      </c>
      <c r="M1237" s="415"/>
      <c r="N1237" s="415"/>
      <c r="O1237" s="419">
        <f>L1237*0.95</f>
        <v>237500</v>
      </c>
      <c r="P1237" s="419">
        <f>L1237*0.05</f>
        <v>12500</v>
      </c>
      <c r="Q1237" s="385">
        <f t="shared" si="402"/>
        <v>250000</v>
      </c>
    </row>
    <row r="1238" spans="1:17" ht="50.25" customHeight="1" x14ac:dyDescent="0.25">
      <c r="A1238" s="662"/>
      <c r="B1238" s="579">
        <v>71956000</v>
      </c>
      <c r="C1238" s="570" t="s">
        <v>13</v>
      </c>
      <c r="D1238" s="570"/>
      <c r="E1238" s="590"/>
      <c r="F1238" s="359"/>
      <c r="G1238" s="579"/>
      <c r="H1238" s="415"/>
      <c r="I1238" s="342"/>
      <c r="J1238" s="570" t="s">
        <v>305</v>
      </c>
      <c r="K1238" s="345" t="s">
        <v>110</v>
      </c>
      <c r="L1238" s="415">
        <v>20000</v>
      </c>
      <c r="M1238" s="415">
        <v>20000</v>
      </c>
      <c r="N1238" s="362"/>
      <c r="O1238" s="362"/>
      <c r="P1238" s="419"/>
      <c r="Q1238" s="385">
        <f t="shared" si="402"/>
        <v>20000</v>
      </c>
    </row>
    <row r="1239" spans="1:17" ht="15.75" customHeight="1" x14ac:dyDescent="0.25">
      <c r="A1239" s="660">
        <v>54</v>
      </c>
      <c r="B1239" s="579">
        <v>71956000</v>
      </c>
      <c r="C1239" s="570" t="s">
        <v>13</v>
      </c>
      <c r="D1239" s="570" t="s">
        <v>13</v>
      </c>
      <c r="E1239" s="590" t="s">
        <v>179</v>
      </c>
      <c r="F1239" s="360" t="s">
        <v>362</v>
      </c>
      <c r="G1239" s="579" t="s">
        <v>106</v>
      </c>
      <c r="H1239" s="359">
        <v>2221.6999999999998</v>
      </c>
      <c r="I1239" s="342">
        <v>87</v>
      </c>
      <c r="J1239" s="570" t="s">
        <v>107</v>
      </c>
      <c r="K1239" s="343" t="s">
        <v>2</v>
      </c>
      <c r="L1239" s="415">
        <f>L1240+L1241</f>
        <v>270000</v>
      </c>
      <c r="M1239" s="415">
        <f t="shared" ref="M1239:P1239" si="423">M1240+M1241</f>
        <v>20000</v>
      </c>
      <c r="N1239" s="415">
        <f t="shared" si="423"/>
        <v>0</v>
      </c>
      <c r="O1239" s="415">
        <f t="shared" si="423"/>
        <v>237500</v>
      </c>
      <c r="P1239" s="415">
        <f t="shared" si="423"/>
        <v>12500</v>
      </c>
      <c r="Q1239" s="385">
        <f t="shared" si="402"/>
        <v>270000</v>
      </c>
    </row>
    <row r="1240" spans="1:17" ht="51.75" customHeight="1" x14ac:dyDescent="0.25">
      <c r="A1240" s="661"/>
      <c r="B1240" s="579">
        <v>71956000</v>
      </c>
      <c r="C1240" s="570" t="s">
        <v>13</v>
      </c>
      <c r="D1240" s="570"/>
      <c r="E1240" s="590"/>
      <c r="F1240" s="360"/>
      <c r="G1240" s="579"/>
      <c r="H1240" s="415"/>
      <c r="I1240" s="342"/>
      <c r="J1240" s="570" t="s">
        <v>117</v>
      </c>
      <c r="K1240" s="345" t="s">
        <v>109</v>
      </c>
      <c r="L1240" s="415">
        <v>250000</v>
      </c>
      <c r="M1240" s="415"/>
      <c r="N1240" s="415"/>
      <c r="O1240" s="419">
        <f>L1240*0.95</f>
        <v>237500</v>
      </c>
      <c r="P1240" s="419">
        <f>L1240*0.05</f>
        <v>12500</v>
      </c>
      <c r="Q1240" s="385">
        <f t="shared" ref="Q1240:Q1303" si="424">M1240+N1240+O1240+P1240</f>
        <v>250000</v>
      </c>
    </row>
    <row r="1241" spans="1:17" ht="50.25" customHeight="1" x14ac:dyDescent="0.25">
      <c r="A1241" s="662"/>
      <c r="B1241" s="579">
        <v>71956000</v>
      </c>
      <c r="C1241" s="570" t="s">
        <v>13</v>
      </c>
      <c r="D1241" s="570"/>
      <c r="E1241" s="590"/>
      <c r="F1241" s="359"/>
      <c r="G1241" s="579"/>
      <c r="H1241" s="415"/>
      <c r="I1241" s="342"/>
      <c r="J1241" s="570" t="s">
        <v>305</v>
      </c>
      <c r="K1241" s="345" t="s">
        <v>110</v>
      </c>
      <c r="L1241" s="415">
        <v>20000</v>
      </c>
      <c r="M1241" s="415">
        <v>20000</v>
      </c>
      <c r="N1241" s="362"/>
      <c r="O1241" s="362"/>
      <c r="P1241" s="419"/>
      <c r="Q1241" s="385">
        <f t="shared" si="424"/>
        <v>20000</v>
      </c>
    </row>
    <row r="1242" spans="1:17" ht="15.75" customHeight="1" x14ac:dyDescent="0.25">
      <c r="A1242" s="660">
        <v>55</v>
      </c>
      <c r="B1242" s="579">
        <v>71956000</v>
      </c>
      <c r="C1242" s="570" t="s">
        <v>13</v>
      </c>
      <c r="D1242" s="570" t="s">
        <v>13</v>
      </c>
      <c r="E1242" s="590" t="s">
        <v>179</v>
      </c>
      <c r="F1242" s="360" t="s">
        <v>272</v>
      </c>
      <c r="G1242" s="579" t="s">
        <v>106</v>
      </c>
      <c r="H1242" s="359">
        <v>6615.1</v>
      </c>
      <c r="I1242" s="342">
        <v>216</v>
      </c>
      <c r="J1242" s="570" t="s">
        <v>107</v>
      </c>
      <c r="K1242" s="343" t="s">
        <v>2</v>
      </c>
      <c r="L1242" s="415">
        <f>L1243+L1244</f>
        <v>270000</v>
      </c>
      <c r="M1242" s="415">
        <f t="shared" ref="M1242:P1242" si="425">M1243+M1244</f>
        <v>20000</v>
      </c>
      <c r="N1242" s="415">
        <f t="shared" si="425"/>
        <v>0</v>
      </c>
      <c r="O1242" s="415">
        <f t="shared" si="425"/>
        <v>237500</v>
      </c>
      <c r="P1242" s="415">
        <f t="shared" si="425"/>
        <v>12500</v>
      </c>
      <c r="Q1242" s="385">
        <f t="shared" si="424"/>
        <v>270000</v>
      </c>
    </row>
    <row r="1243" spans="1:17" ht="51.75" customHeight="1" x14ac:dyDescent="0.25">
      <c r="A1243" s="661"/>
      <c r="B1243" s="579">
        <v>71956000</v>
      </c>
      <c r="C1243" s="570" t="s">
        <v>13</v>
      </c>
      <c r="D1243" s="570"/>
      <c r="E1243" s="590"/>
      <c r="F1243" s="360"/>
      <c r="G1243" s="579"/>
      <c r="H1243" s="415"/>
      <c r="I1243" s="342"/>
      <c r="J1243" s="570" t="s">
        <v>117</v>
      </c>
      <c r="K1243" s="345" t="s">
        <v>109</v>
      </c>
      <c r="L1243" s="415">
        <v>250000</v>
      </c>
      <c r="M1243" s="415"/>
      <c r="N1243" s="415"/>
      <c r="O1243" s="419">
        <f>L1243*0.95</f>
        <v>237500</v>
      </c>
      <c r="P1243" s="419">
        <f>L1243*0.05</f>
        <v>12500</v>
      </c>
      <c r="Q1243" s="385">
        <f t="shared" si="424"/>
        <v>250000</v>
      </c>
    </row>
    <row r="1244" spans="1:17" ht="50.25" customHeight="1" x14ac:dyDescent="0.25">
      <c r="A1244" s="662"/>
      <c r="B1244" s="579">
        <v>71956000</v>
      </c>
      <c r="C1244" s="570" t="s">
        <v>13</v>
      </c>
      <c r="D1244" s="570"/>
      <c r="E1244" s="590"/>
      <c r="F1244" s="359"/>
      <c r="G1244" s="579"/>
      <c r="H1244" s="415"/>
      <c r="I1244" s="342"/>
      <c r="J1244" s="570" t="s">
        <v>305</v>
      </c>
      <c r="K1244" s="345" t="s">
        <v>110</v>
      </c>
      <c r="L1244" s="415">
        <v>20000</v>
      </c>
      <c r="M1244" s="415">
        <v>20000</v>
      </c>
      <c r="N1244" s="362"/>
      <c r="O1244" s="362"/>
      <c r="P1244" s="419"/>
      <c r="Q1244" s="385">
        <f t="shared" si="424"/>
        <v>20000</v>
      </c>
    </row>
    <row r="1245" spans="1:17" ht="15.75" customHeight="1" x14ac:dyDescent="0.25">
      <c r="A1245" s="660">
        <v>56</v>
      </c>
      <c r="B1245" s="579">
        <v>71956000</v>
      </c>
      <c r="C1245" s="570" t="s">
        <v>13</v>
      </c>
      <c r="D1245" s="570" t="s">
        <v>13</v>
      </c>
      <c r="E1245" s="590" t="s">
        <v>179</v>
      </c>
      <c r="F1245" s="360" t="s">
        <v>273</v>
      </c>
      <c r="G1245" s="579" t="s">
        <v>106</v>
      </c>
      <c r="H1245" s="359">
        <v>4633.7</v>
      </c>
      <c r="I1245" s="342">
        <v>129</v>
      </c>
      <c r="J1245" s="570" t="s">
        <v>107</v>
      </c>
      <c r="K1245" s="343" t="s">
        <v>2</v>
      </c>
      <c r="L1245" s="415">
        <f>L1246+L1247</f>
        <v>270000</v>
      </c>
      <c r="M1245" s="415">
        <f t="shared" ref="M1245:P1245" si="426">M1246+M1247</f>
        <v>20000</v>
      </c>
      <c r="N1245" s="415">
        <f t="shared" si="426"/>
        <v>0</v>
      </c>
      <c r="O1245" s="415">
        <f t="shared" si="426"/>
        <v>237500</v>
      </c>
      <c r="P1245" s="415">
        <f t="shared" si="426"/>
        <v>12500</v>
      </c>
      <c r="Q1245" s="385">
        <f t="shared" si="424"/>
        <v>270000</v>
      </c>
    </row>
    <row r="1246" spans="1:17" ht="51.75" customHeight="1" x14ac:dyDescent="0.25">
      <c r="A1246" s="661"/>
      <c r="B1246" s="579">
        <v>71956000</v>
      </c>
      <c r="C1246" s="570" t="s">
        <v>13</v>
      </c>
      <c r="D1246" s="570"/>
      <c r="E1246" s="590"/>
      <c r="F1246" s="360"/>
      <c r="G1246" s="579"/>
      <c r="H1246" s="415"/>
      <c r="I1246" s="342"/>
      <c r="J1246" s="570" t="s">
        <v>117</v>
      </c>
      <c r="K1246" s="345" t="s">
        <v>109</v>
      </c>
      <c r="L1246" s="415">
        <v>250000</v>
      </c>
      <c r="M1246" s="415"/>
      <c r="N1246" s="415"/>
      <c r="O1246" s="419">
        <f>L1246*0.95</f>
        <v>237500</v>
      </c>
      <c r="P1246" s="419">
        <f>L1246*0.05</f>
        <v>12500</v>
      </c>
      <c r="Q1246" s="385">
        <f t="shared" si="424"/>
        <v>250000</v>
      </c>
    </row>
    <row r="1247" spans="1:17" ht="50.25" customHeight="1" x14ac:dyDescent="0.25">
      <c r="A1247" s="662"/>
      <c r="B1247" s="579">
        <v>71956000</v>
      </c>
      <c r="C1247" s="570" t="s">
        <v>13</v>
      </c>
      <c r="D1247" s="570"/>
      <c r="E1247" s="590"/>
      <c r="F1247" s="359"/>
      <c r="G1247" s="579"/>
      <c r="H1247" s="415"/>
      <c r="I1247" s="342"/>
      <c r="J1247" s="570" t="s">
        <v>305</v>
      </c>
      <c r="K1247" s="345" t="s">
        <v>110</v>
      </c>
      <c r="L1247" s="415">
        <v>20000</v>
      </c>
      <c r="M1247" s="415">
        <v>20000</v>
      </c>
      <c r="N1247" s="362"/>
      <c r="O1247" s="362"/>
      <c r="P1247" s="419"/>
      <c r="Q1247" s="385">
        <f t="shared" si="424"/>
        <v>20000</v>
      </c>
    </row>
    <row r="1248" spans="1:17" ht="15.75" customHeight="1" x14ac:dyDescent="0.25">
      <c r="A1248" s="660">
        <v>57</v>
      </c>
      <c r="B1248" s="579">
        <v>71956000</v>
      </c>
      <c r="C1248" s="570" t="s">
        <v>13</v>
      </c>
      <c r="D1248" s="570" t="s">
        <v>13</v>
      </c>
      <c r="E1248" s="590" t="s">
        <v>179</v>
      </c>
      <c r="F1248" s="360" t="s">
        <v>274</v>
      </c>
      <c r="G1248" s="579" t="s">
        <v>106</v>
      </c>
      <c r="H1248" s="359">
        <v>3705.8</v>
      </c>
      <c r="I1248" s="342">
        <v>165</v>
      </c>
      <c r="J1248" s="570" t="s">
        <v>107</v>
      </c>
      <c r="K1248" s="343" t="s">
        <v>2</v>
      </c>
      <c r="L1248" s="415">
        <f>L1249+L1250</f>
        <v>270000</v>
      </c>
      <c r="M1248" s="415">
        <f t="shared" ref="M1248:P1248" si="427">M1249+M1250</f>
        <v>20000</v>
      </c>
      <c r="N1248" s="415">
        <f t="shared" si="427"/>
        <v>0</v>
      </c>
      <c r="O1248" s="415">
        <f t="shared" si="427"/>
        <v>237500</v>
      </c>
      <c r="P1248" s="415">
        <f t="shared" si="427"/>
        <v>12500</v>
      </c>
      <c r="Q1248" s="385">
        <f t="shared" si="424"/>
        <v>270000</v>
      </c>
    </row>
    <row r="1249" spans="1:17" ht="51.75" customHeight="1" x14ac:dyDescent="0.25">
      <c r="A1249" s="661"/>
      <c r="B1249" s="579">
        <v>71956000</v>
      </c>
      <c r="C1249" s="570" t="s">
        <v>13</v>
      </c>
      <c r="D1249" s="570"/>
      <c r="E1249" s="590"/>
      <c r="F1249" s="360"/>
      <c r="G1249" s="579"/>
      <c r="H1249" s="415"/>
      <c r="I1249" s="342"/>
      <c r="J1249" s="570" t="s">
        <v>117</v>
      </c>
      <c r="K1249" s="345" t="s">
        <v>109</v>
      </c>
      <c r="L1249" s="415">
        <v>250000</v>
      </c>
      <c r="M1249" s="415"/>
      <c r="N1249" s="415"/>
      <c r="O1249" s="419">
        <f>L1249*0.95</f>
        <v>237500</v>
      </c>
      <c r="P1249" s="419">
        <f>L1249*0.05</f>
        <v>12500</v>
      </c>
      <c r="Q1249" s="385">
        <f t="shared" si="424"/>
        <v>250000</v>
      </c>
    </row>
    <row r="1250" spans="1:17" ht="50.25" customHeight="1" x14ac:dyDescent="0.25">
      <c r="A1250" s="662"/>
      <c r="B1250" s="579">
        <v>71956000</v>
      </c>
      <c r="C1250" s="570" t="s">
        <v>13</v>
      </c>
      <c r="D1250" s="570"/>
      <c r="E1250" s="590"/>
      <c r="F1250" s="359"/>
      <c r="G1250" s="579"/>
      <c r="H1250" s="415"/>
      <c r="I1250" s="342"/>
      <c r="J1250" s="570" t="s">
        <v>305</v>
      </c>
      <c r="K1250" s="345" t="s">
        <v>110</v>
      </c>
      <c r="L1250" s="415">
        <v>20000</v>
      </c>
      <c r="M1250" s="415">
        <v>20000</v>
      </c>
      <c r="N1250" s="362"/>
      <c r="O1250" s="362"/>
      <c r="P1250" s="419"/>
      <c r="Q1250" s="385">
        <f t="shared" si="424"/>
        <v>20000</v>
      </c>
    </row>
    <row r="1251" spans="1:17" ht="15.75" customHeight="1" x14ac:dyDescent="0.25">
      <c r="A1251" s="660">
        <v>58</v>
      </c>
      <c r="B1251" s="579">
        <v>71956000</v>
      </c>
      <c r="C1251" s="570" t="s">
        <v>13</v>
      </c>
      <c r="D1251" s="570" t="s">
        <v>13</v>
      </c>
      <c r="E1251" s="590" t="s">
        <v>349</v>
      </c>
      <c r="F1251" s="360" t="s">
        <v>253</v>
      </c>
      <c r="G1251" s="579" t="s">
        <v>106</v>
      </c>
      <c r="H1251" s="359">
        <v>9187.2999999999993</v>
      </c>
      <c r="I1251" s="342">
        <v>428</v>
      </c>
      <c r="J1251" s="570" t="s">
        <v>107</v>
      </c>
      <c r="K1251" s="343" t="s">
        <v>2</v>
      </c>
      <c r="L1251" s="415">
        <f>L1252+L1253</f>
        <v>270000</v>
      </c>
      <c r="M1251" s="415">
        <f t="shared" ref="M1251:P1251" si="428">M1252+M1253</f>
        <v>20000</v>
      </c>
      <c r="N1251" s="415">
        <f t="shared" si="428"/>
        <v>0</v>
      </c>
      <c r="O1251" s="415">
        <f t="shared" si="428"/>
        <v>237500</v>
      </c>
      <c r="P1251" s="415">
        <f t="shared" si="428"/>
        <v>12500</v>
      </c>
      <c r="Q1251" s="385">
        <f t="shared" si="424"/>
        <v>270000</v>
      </c>
    </row>
    <row r="1252" spans="1:17" ht="51.75" customHeight="1" x14ac:dyDescent="0.25">
      <c r="A1252" s="661"/>
      <c r="B1252" s="579">
        <v>71956000</v>
      </c>
      <c r="C1252" s="570" t="s">
        <v>13</v>
      </c>
      <c r="D1252" s="570"/>
      <c r="E1252" s="590"/>
      <c r="F1252" s="360"/>
      <c r="G1252" s="579"/>
      <c r="H1252" s="415"/>
      <c r="I1252" s="342"/>
      <c r="J1252" s="570" t="s">
        <v>117</v>
      </c>
      <c r="K1252" s="345" t="s">
        <v>109</v>
      </c>
      <c r="L1252" s="415">
        <v>250000</v>
      </c>
      <c r="M1252" s="415"/>
      <c r="N1252" s="415"/>
      <c r="O1252" s="419">
        <f>L1252*0.95</f>
        <v>237500</v>
      </c>
      <c r="P1252" s="419">
        <f>L1252*0.05</f>
        <v>12500</v>
      </c>
      <c r="Q1252" s="385">
        <f t="shared" si="424"/>
        <v>250000</v>
      </c>
    </row>
    <row r="1253" spans="1:17" ht="50.25" customHeight="1" x14ac:dyDescent="0.25">
      <c r="A1253" s="662"/>
      <c r="B1253" s="579">
        <v>71956000</v>
      </c>
      <c r="C1253" s="570" t="s">
        <v>13</v>
      </c>
      <c r="D1253" s="570"/>
      <c r="E1253" s="590"/>
      <c r="F1253" s="359"/>
      <c r="G1253" s="579"/>
      <c r="H1253" s="415"/>
      <c r="I1253" s="342"/>
      <c r="J1253" s="570" t="s">
        <v>305</v>
      </c>
      <c r="K1253" s="345" t="s">
        <v>110</v>
      </c>
      <c r="L1253" s="415">
        <v>20000</v>
      </c>
      <c r="M1253" s="415">
        <v>20000</v>
      </c>
      <c r="N1253" s="362"/>
      <c r="O1253" s="362"/>
      <c r="P1253" s="419"/>
      <c r="Q1253" s="385">
        <f t="shared" si="424"/>
        <v>20000</v>
      </c>
    </row>
    <row r="1254" spans="1:17" ht="15.75" customHeight="1" x14ac:dyDescent="0.25">
      <c r="A1254" s="660">
        <v>59</v>
      </c>
      <c r="B1254" s="579">
        <v>71956000</v>
      </c>
      <c r="C1254" s="570" t="s">
        <v>13</v>
      </c>
      <c r="D1254" s="570" t="s">
        <v>13</v>
      </c>
      <c r="E1254" s="590" t="s">
        <v>184</v>
      </c>
      <c r="F1254" s="360" t="s">
        <v>343</v>
      </c>
      <c r="G1254" s="579" t="s">
        <v>106</v>
      </c>
      <c r="H1254" s="359">
        <v>3590.4</v>
      </c>
      <c r="I1254" s="342">
        <v>180</v>
      </c>
      <c r="J1254" s="570" t="s">
        <v>107</v>
      </c>
      <c r="K1254" s="343" t="s">
        <v>2</v>
      </c>
      <c r="L1254" s="415">
        <f>L1255+L1256</f>
        <v>270000</v>
      </c>
      <c r="M1254" s="415">
        <f t="shared" ref="M1254:P1254" si="429">M1255+M1256</f>
        <v>20000</v>
      </c>
      <c r="N1254" s="415">
        <f t="shared" si="429"/>
        <v>0</v>
      </c>
      <c r="O1254" s="415">
        <f t="shared" si="429"/>
        <v>237500</v>
      </c>
      <c r="P1254" s="415">
        <f t="shared" si="429"/>
        <v>12500</v>
      </c>
      <c r="Q1254" s="385">
        <f t="shared" si="424"/>
        <v>270000</v>
      </c>
    </row>
    <row r="1255" spans="1:17" ht="51.75" customHeight="1" x14ac:dyDescent="0.25">
      <c r="A1255" s="661"/>
      <c r="B1255" s="579">
        <v>71956000</v>
      </c>
      <c r="C1255" s="570" t="s">
        <v>13</v>
      </c>
      <c r="D1255" s="570"/>
      <c r="E1255" s="590"/>
      <c r="F1255" s="360"/>
      <c r="G1255" s="579"/>
      <c r="H1255" s="415"/>
      <c r="I1255" s="342"/>
      <c r="J1255" s="570" t="s">
        <v>117</v>
      </c>
      <c r="K1255" s="345" t="s">
        <v>109</v>
      </c>
      <c r="L1255" s="415">
        <v>250000</v>
      </c>
      <c r="M1255" s="415"/>
      <c r="N1255" s="415"/>
      <c r="O1255" s="419">
        <f>L1255*0.95</f>
        <v>237500</v>
      </c>
      <c r="P1255" s="419">
        <f>L1255*0.05</f>
        <v>12500</v>
      </c>
      <c r="Q1255" s="385">
        <f t="shared" si="424"/>
        <v>250000</v>
      </c>
    </row>
    <row r="1256" spans="1:17" ht="50.25" customHeight="1" x14ac:dyDescent="0.25">
      <c r="A1256" s="662"/>
      <c r="B1256" s="579">
        <v>71956000</v>
      </c>
      <c r="C1256" s="570" t="s">
        <v>13</v>
      </c>
      <c r="D1256" s="570"/>
      <c r="E1256" s="590"/>
      <c r="F1256" s="359"/>
      <c r="G1256" s="579"/>
      <c r="H1256" s="415"/>
      <c r="I1256" s="342"/>
      <c r="J1256" s="570" t="s">
        <v>305</v>
      </c>
      <c r="K1256" s="345" t="s">
        <v>110</v>
      </c>
      <c r="L1256" s="415">
        <v>20000</v>
      </c>
      <c r="M1256" s="415">
        <v>20000</v>
      </c>
      <c r="N1256" s="362"/>
      <c r="O1256" s="362"/>
      <c r="P1256" s="419"/>
      <c r="Q1256" s="385">
        <f t="shared" si="424"/>
        <v>20000</v>
      </c>
    </row>
    <row r="1257" spans="1:17" ht="15.75" customHeight="1" x14ac:dyDescent="0.25">
      <c r="A1257" s="660">
        <v>60</v>
      </c>
      <c r="B1257" s="579">
        <v>71956000</v>
      </c>
      <c r="C1257" s="570" t="s">
        <v>13</v>
      </c>
      <c r="D1257" s="570" t="s">
        <v>13</v>
      </c>
      <c r="E1257" s="590" t="s">
        <v>184</v>
      </c>
      <c r="F1257" s="360" t="s">
        <v>259</v>
      </c>
      <c r="G1257" s="579" t="s">
        <v>106</v>
      </c>
      <c r="H1257" s="359">
        <v>1786.6</v>
      </c>
      <c r="I1257" s="342">
        <v>69</v>
      </c>
      <c r="J1257" s="570" t="s">
        <v>107</v>
      </c>
      <c r="K1257" s="343" t="s">
        <v>2</v>
      </c>
      <c r="L1257" s="415">
        <f>L1258+L1259</f>
        <v>270000</v>
      </c>
      <c r="M1257" s="415">
        <f t="shared" ref="M1257:P1257" si="430">M1258+M1259</f>
        <v>20000</v>
      </c>
      <c r="N1257" s="415">
        <f t="shared" si="430"/>
        <v>0</v>
      </c>
      <c r="O1257" s="415">
        <f t="shared" si="430"/>
        <v>237500</v>
      </c>
      <c r="P1257" s="415">
        <f t="shared" si="430"/>
        <v>12500</v>
      </c>
      <c r="Q1257" s="385">
        <f t="shared" si="424"/>
        <v>270000</v>
      </c>
    </row>
    <row r="1258" spans="1:17" ht="51.75" customHeight="1" x14ac:dyDescent="0.25">
      <c r="A1258" s="661"/>
      <c r="B1258" s="579">
        <v>71956000</v>
      </c>
      <c r="C1258" s="570" t="s">
        <v>13</v>
      </c>
      <c r="D1258" s="570"/>
      <c r="E1258" s="590"/>
      <c r="F1258" s="360"/>
      <c r="G1258" s="579"/>
      <c r="H1258" s="415"/>
      <c r="I1258" s="342"/>
      <c r="J1258" s="570" t="s">
        <v>117</v>
      </c>
      <c r="K1258" s="345" t="s">
        <v>109</v>
      </c>
      <c r="L1258" s="415">
        <v>250000</v>
      </c>
      <c r="M1258" s="415"/>
      <c r="N1258" s="415"/>
      <c r="O1258" s="419">
        <f>L1258*0.95</f>
        <v>237500</v>
      </c>
      <c r="P1258" s="419">
        <f>L1258*0.05</f>
        <v>12500</v>
      </c>
      <c r="Q1258" s="385">
        <f t="shared" si="424"/>
        <v>250000</v>
      </c>
    </row>
    <row r="1259" spans="1:17" ht="50.25" customHeight="1" x14ac:dyDescent="0.25">
      <c r="A1259" s="662"/>
      <c r="B1259" s="579">
        <v>71956000</v>
      </c>
      <c r="C1259" s="570" t="s">
        <v>13</v>
      </c>
      <c r="D1259" s="570"/>
      <c r="E1259" s="590"/>
      <c r="F1259" s="359"/>
      <c r="G1259" s="579"/>
      <c r="H1259" s="415"/>
      <c r="I1259" s="342"/>
      <c r="J1259" s="570" t="s">
        <v>305</v>
      </c>
      <c r="K1259" s="345" t="s">
        <v>110</v>
      </c>
      <c r="L1259" s="415">
        <v>20000</v>
      </c>
      <c r="M1259" s="415">
        <v>20000</v>
      </c>
      <c r="N1259" s="362"/>
      <c r="O1259" s="362"/>
      <c r="P1259" s="419"/>
      <c r="Q1259" s="385">
        <f t="shared" si="424"/>
        <v>20000</v>
      </c>
    </row>
    <row r="1260" spans="1:17" ht="15.75" customHeight="1" x14ac:dyDescent="0.25">
      <c r="A1260" s="660">
        <v>61</v>
      </c>
      <c r="B1260" s="579">
        <v>71956000</v>
      </c>
      <c r="C1260" s="570" t="s">
        <v>13</v>
      </c>
      <c r="D1260" s="570" t="s">
        <v>13</v>
      </c>
      <c r="E1260" s="590" t="s">
        <v>184</v>
      </c>
      <c r="F1260" s="360" t="s">
        <v>344</v>
      </c>
      <c r="G1260" s="579" t="s">
        <v>106</v>
      </c>
      <c r="H1260" s="359">
        <v>3649.2</v>
      </c>
      <c r="I1260" s="342">
        <v>179</v>
      </c>
      <c r="J1260" s="570" t="s">
        <v>107</v>
      </c>
      <c r="K1260" s="343" t="s">
        <v>2</v>
      </c>
      <c r="L1260" s="415">
        <f>L1261+L1262</f>
        <v>270000</v>
      </c>
      <c r="M1260" s="415">
        <f t="shared" ref="M1260:P1260" si="431">M1261+M1262</f>
        <v>20000</v>
      </c>
      <c r="N1260" s="415">
        <f t="shared" si="431"/>
        <v>0</v>
      </c>
      <c r="O1260" s="415">
        <f t="shared" si="431"/>
        <v>237500</v>
      </c>
      <c r="P1260" s="415">
        <f t="shared" si="431"/>
        <v>12500</v>
      </c>
      <c r="Q1260" s="385">
        <f t="shared" si="424"/>
        <v>270000</v>
      </c>
    </row>
    <row r="1261" spans="1:17" ht="51.75" customHeight="1" x14ac:dyDescent="0.25">
      <c r="A1261" s="661"/>
      <c r="B1261" s="579">
        <v>71956000</v>
      </c>
      <c r="C1261" s="570" t="s">
        <v>13</v>
      </c>
      <c r="D1261" s="570"/>
      <c r="E1261" s="590"/>
      <c r="F1261" s="360"/>
      <c r="G1261" s="579"/>
      <c r="H1261" s="415"/>
      <c r="I1261" s="342"/>
      <c r="J1261" s="570" t="s">
        <v>117</v>
      </c>
      <c r="K1261" s="345" t="s">
        <v>109</v>
      </c>
      <c r="L1261" s="415">
        <v>250000</v>
      </c>
      <c r="M1261" s="415"/>
      <c r="N1261" s="415"/>
      <c r="O1261" s="419">
        <f>L1261*0.95</f>
        <v>237500</v>
      </c>
      <c r="P1261" s="419">
        <f>L1261*0.05</f>
        <v>12500</v>
      </c>
      <c r="Q1261" s="385">
        <f t="shared" si="424"/>
        <v>250000</v>
      </c>
    </row>
    <row r="1262" spans="1:17" ht="50.25" customHeight="1" x14ac:dyDescent="0.25">
      <c r="A1262" s="662"/>
      <c r="B1262" s="579">
        <v>71956000</v>
      </c>
      <c r="C1262" s="570" t="s">
        <v>13</v>
      </c>
      <c r="D1262" s="570"/>
      <c r="E1262" s="590"/>
      <c r="F1262" s="359"/>
      <c r="G1262" s="579"/>
      <c r="H1262" s="415"/>
      <c r="I1262" s="342"/>
      <c r="J1262" s="570" t="s">
        <v>305</v>
      </c>
      <c r="K1262" s="345" t="s">
        <v>110</v>
      </c>
      <c r="L1262" s="415">
        <v>20000</v>
      </c>
      <c r="M1262" s="415">
        <v>20000</v>
      </c>
      <c r="N1262" s="362"/>
      <c r="O1262" s="362"/>
      <c r="P1262" s="419"/>
      <c r="Q1262" s="385">
        <f t="shared" si="424"/>
        <v>20000</v>
      </c>
    </row>
    <row r="1263" spans="1:17" ht="15.75" customHeight="1" x14ac:dyDescent="0.25">
      <c r="A1263" s="660">
        <v>62</v>
      </c>
      <c r="B1263" s="579">
        <v>71956000</v>
      </c>
      <c r="C1263" s="570" t="s">
        <v>13</v>
      </c>
      <c r="D1263" s="570" t="s">
        <v>13</v>
      </c>
      <c r="E1263" s="590" t="s">
        <v>184</v>
      </c>
      <c r="F1263" s="360" t="s">
        <v>363</v>
      </c>
      <c r="G1263" s="579" t="s">
        <v>106</v>
      </c>
      <c r="H1263" s="359">
        <v>3593.7</v>
      </c>
      <c r="I1263" s="342">
        <v>173</v>
      </c>
      <c r="J1263" s="570" t="s">
        <v>107</v>
      </c>
      <c r="K1263" s="343" t="s">
        <v>2</v>
      </c>
      <c r="L1263" s="415">
        <f>L1264+L1265</f>
        <v>270000</v>
      </c>
      <c r="M1263" s="415">
        <f t="shared" ref="M1263:P1263" si="432">M1264+M1265</f>
        <v>20000</v>
      </c>
      <c r="N1263" s="415">
        <f t="shared" si="432"/>
        <v>0</v>
      </c>
      <c r="O1263" s="415">
        <f t="shared" si="432"/>
        <v>237500</v>
      </c>
      <c r="P1263" s="415">
        <f t="shared" si="432"/>
        <v>12500</v>
      </c>
      <c r="Q1263" s="385">
        <f t="shared" si="424"/>
        <v>270000</v>
      </c>
    </row>
    <row r="1264" spans="1:17" ht="51.75" customHeight="1" x14ac:dyDescent="0.25">
      <c r="A1264" s="661"/>
      <c r="B1264" s="579">
        <v>71956000</v>
      </c>
      <c r="C1264" s="570" t="s">
        <v>13</v>
      </c>
      <c r="D1264" s="570"/>
      <c r="E1264" s="590"/>
      <c r="F1264" s="360"/>
      <c r="G1264" s="579"/>
      <c r="H1264" s="415"/>
      <c r="I1264" s="342"/>
      <c r="J1264" s="570" t="s">
        <v>117</v>
      </c>
      <c r="K1264" s="345" t="s">
        <v>109</v>
      </c>
      <c r="L1264" s="415">
        <v>250000</v>
      </c>
      <c r="M1264" s="415"/>
      <c r="N1264" s="415"/>
      <c r="O1264" s="419">
        <f>L1264*0.95</f>
        <v>237500</v>
      </c>
      <c r="P1264" s="419">
        <f>L1264*0.05</f>
        <v>12500</v>
      </c>
      <c r="Q1264" s="385">
        <f t="shared" si="424"/>
        <v>250000</v>
      </c>
    </row>
    <row r="1265" spans="1:17" ht="50.25" customHeight="1" x14ac:dyDescent="0.25">
      <c r="A1265" s="662"/>
      <c r="B1265" s="579">
        <v>71956000</v>
      </c>
      <c r="C1265" s="570" t="s">
        <v>13</v>
      </c>
      <c r="D1265" s="570"/>
      <c r="E1265" s="590"/>
      <c r="F1265" s="359"/>
      <c r="G1265" s="579"/>
      <c r="H1265" s="415"/>
      <c r="I1265" s="342"/>
      <c r="J1265" s="570" t="s">
        <v>305</v>
      </c>
      <c r="K1265" s="345" t="s">
        <v>110</v>
      </c>
      <c r="L1265" s="415">
        <v>20000</v>
      </c>
      <c r="M1265" s="415">
        <v>20000</v>
      </c>
      <c r="N1265" s="362"/>
      <c r="O1265" s="362"/>
      <c r="P1265" s="419"/>
      <c r="Q1265" s="385">
        <f t="shared" si="424"/>
        <v>20000</v>
      </c>
    </row>
    <row r="1266" spans="1:17" ht="15.75" customHeight="1" x14ac:dyDescent="0.25">
      <c r="A1266" s="660">
        <v>63</v>
      </c>
      <c r="B1266" s="579">
        <v>71956000</v>
      </c>
      <c r="C1266" s="570" t="s">
        <v>13</v>
      </c>
      <c r="D1266" s="570" t="s">
        <v>13</v>
      </c>
      <c r="E1266" s="590" t="s">
        <v>275</v>
      </c>
      <c r="F1266" s="360" t="s">
        <v>343</v>
      </c>
      <c r="G1266" s="579" t="s">
        <v>106</v>
      </c>
      <c r="H1266" s="359">
        <v>1365.6</v>
      </c>
      <c r="I1266" s="342">
        <v>58</v>
      </c>
      <c r="J1266" s="570" t="s">
        <v>107</v>
      </c>
      <c r="K1266" s="343" t="s">
        <v>2</v>
      </c>
      <c r="L1266" s="415">
        <f>L1267+L1268</f>
        <v>270000</v>
      </c>
      <c r="M1266" s="415">
        <f t="shared" ref="M1266:P1266" si="433">M1267+M1268</f>
        <v>20000</v>
      </c>
      <c r="N1266" s="415">
        <f t="shared" si="433"/>
        <v>0</v>
      </c>
      <c r="O1266" s="415">
        <f t="shared" si="433"/>
        <v>237500</v>
      </c>
      <c r="P1266" s="415">
        <f t="shared" si="433"/>
        <v>12500</v>
      </c>
      <c r="Q1266" s="385">
        <f t="shared" si="424"/>
        <v>270000</v>
      </c>
    </row>
    <row r="1267" spans="1:17" ht="51.75" customHeight="1" x14ac:dyDescent="0.25">
      <c r="A1267" s="661"/>
      <c r="B1267" s="579">
        <v>71956000</v>
      </c>
      <c r="C1267" s="570" t="s">
        <v>13</v>
      </c>
      <c r="D1267" s="570"/>
      <c r="E1267" s="590"/>
      <c r="F1267" s="360"/>
      <c r="G1267" s="579"/>
      <c r="H1267" s="415"/>
      <c r="I1267" s="342"/>
      <c r="J1267" s="570" t="s">
        <v>117</v>
      </c>
      <c r="K1267" s="345" t="s">
        <v>109</v>
      </c>
      <c r="L1267" s="415">
        <v>250000</v>
      </c>
      <c r="M1267" s="415"/>
      <c r="N1267" s="415"/>
      <c r="O1267" s="419">
        <f>L1267*0.95</f>
        <v>237500</v>
      </c>
      <c r="P1267" s="419">
        <f>L1267*0.05</f>
        <v>12500</v>
      </c>
      <c r="Q1267" s="385">
        <f t="shared" si="424"/>
        <v>250000</v>
      </c>
    </row>
    <row r="1268" spans="1:17" ht="50.25" customHeight="1" x14ac:dyDescent="0.25">
      <c r="A1268" s="662"/>
      <c r="B1268" s="579">
        <v>71956000</v>
      </c>
      <c r="C1268" s="570" t="s">
        <v>13</v>
      </c>
      <c r="D1268" s="570"/>
      <c r="E1268" s="590"/>
      <c r="F1268" s="359"/>
      <c r="G1268" s="579"/>
      <c r="H1268" s="415"/>
      <c r="I1268" s="342"/>
      <c r="J1268" s="570" t="s">
        <v>305</v>
      </c>
      <c r="K1268" s="345" t="s">
        <v>110</v>
      </c>
      <c r="L1268" s="415">
        <v>20000</v>
      </c>
      <c r="M1268" s="415">
        <v>20000</v>
      </c>
      <c r="N1268" s="362"/>
      <c r="O1268" s="362"/>
      <c r="P1268" s="419"/>
      <c r="Q1268" s="385">
        <f t="shared" si="424"/>
        <v>20000</v>
      </c>
    </row>
    <row r="1269" spans="1:17" ht="15.75" customHeight="1" x14ac:dyDescent="0.25">
      <c r="A1269" s="684" t="s">
        <v>73</v>
      </c>
      <c r="B1269" s="684"/>
      <c r="C1269" s="684"/>
      <c r="D1269" s="684"/>
      <c r="E1269" s="684"/>
      <c r="F1269" s="571">
        <v>32</v>
      </c>
      <c r="G1269" s="571" t="s">
        <v>2</v>
      </c>
      <c r="H1269" s="385">
        <f t="shared" ref="H1269:I1269" si="434">H1271+H1275+H1279+H1284+H1289+H1294+H1299+H1304+H1309+H1314+H1336+H1344+H1352+H1396+H1399+H1402+H1405+H1408+H1411+H1414+H1360+H1365+H1370+H1375+H1378+H1381+H1384+H1387+H1390+H1393+H1319+H1328</f>
        <v>122063.02</v>
      </c>
      <c r="I1269" s="385">
        <f t="shared" si="434"/>
        <v>5837</v>
      </c>
      <c r="J1269" s="579" t="s">
        <v>2</v>
      </c>
      <c r="K1269" s="571" t="s">
        <v>2</v>
      </c>
      <c r="L1269" s="385">
        <f>L1271+L1275+L1279+L1284+L1289+L1294+L1299+L1304+L1309+L1314+L1336+L1344+L1352+L1396+L1399+L1402+L1405+L1408+L1411+L1414+L1360+L1365+L1370+L1375+L1378+L1381+L1384+L1387+L1390+L1393+L1319+L1328</f>
        <v>282122671.51000005</v>
      </c>
      <c r="M1269" s="385">
        <f t="shared" ref="M1269:P1269" si="435">M1271+M1275+M1279+M1284+M1289+M1294+M1299+M1304+M1309+M1314+M1336+M1344+M1352+M1396+M1399+M1402+M1405+M1408+M1411+M1414+M1360+M1365+M1370+M1375+M1378+M1381+M1384+M1387+M1390+M1393+M1319+M1328</f>
        <v>276124391</v>
      </c>
      <c r="N1269" s="385">
        <f t="shared" si="435"/>
        <v>0</v>
      </c>
      <c r="O1269" s="385">
        <f>O1271+O1275+O1279+O1284+O1289+O1294+O1299+O1304+O1309+O1314+O1336+O1344+O1352+O1396+O1399+O1402+O1405+O1408+O1411+O1414+O1360+O1365+O1370+O1375+O1378+O1381+O1384+O1387+O1390+O1393+O1319+O1328+O1270</f>
        <v>5699000.0044999998</v>
      </c>
      <c r="P1269" s="385">
        <f t="shared" si="435"/>
        <v>299914.02549999999</v>
      </c>
      <c r="Q1269" s="385">
        <f t="shared" si="424"/>
        <v>282123305.02999997</v>
      </c>
    </row>
    <row r="1270" spans="1:17" ht="15.75" customHeight="1" x14ac:dyDescent="0.25">
      <c r="A1270" s="571"/>
      <c r="B1270" s="684" t="s">
        <v>448</v>
      </c>
      <c r="C1270" s="684"/>
      <c r="D1270" s="684"/>
      <c r="E1270" s="684"/>
      <c r="F1270" s="684"/>
      <c r="G1270" s="684"/>
      <c r="H1270" s="684"/>
      <c r="I1270" s="684"/>
      <c r="J1270" s="579" t="s">
        <v>2</v>
      </c>
      <c r="K1270" s="571" t="s">
        <v>2</v>
      </c>
      <c r="L1270" s="385"/>
      <c r="M1270" s="385"/>
      <c r="N1270" s="385"/>
      <c r="O1270" s="385">
        <v>633.52</v>
      </c>
      <c r="P1270" s="385"/>
      <c r="Q1270" s="385">
        <f t="shared" si="424"/>
        <v>633.52</v>
      </c>
    </row>
    <row r="1271" spans="1:17" ht="15.75" customHeight="1" x14ac:dyDescent="0.25">
      <c r="A1271" s="669">
        <v>1</v>
      </c>
      <c r="B1271" s="571">
        <v>71958000</v>
      </c>
      <c r="C1271" s="446" t="s">
        <v>12</v>
      </c>
      <c r="D1271" s="446" t="s">
        <v>12</v>
      </c>
      <c r="E1271" s="470" t="s">
        <v>291</v>
      </c>
      <c r="F1271" s="471" t="s">
        <v>381</v>
      </c>
      <c r="G1271" s="384" t="s">
        <v>106</v>
      </c>
      <c r="H1271" s="384">
        <v>4067.9</v>
      </c>
      <c r="I1271" s="384">
        <v>201</v>
      </c>
      <c r="J1271" s="481" t="s">
        <v>107</v>
      </c>
      <c r="K1271" s="372"/>
      <c r="L1271" s="385">
        <f>SUM(L1272:L1274)</f>
        <v>12061712.6</v>
      </c>
      <c r="M1271" s="385">
        <f t="shared" ref="M1271:P1271" si="436">SUM(M1272:M1274)</f>
        <v>12061712.6</v>
      </c>
      <c r="N1271" s="385">
        <f t="shared" si="436"/>
        <v>0</v>
      </c>
      <c r="O1271" s="385">
        <f t="shared" si="436"/>
        <v>0</v>
      </c>
      <c r="P1271" s="385">
        <f t="shared" si="436"/>
        <v>0</v>
      </c>
      <c r="Q1271" s="385">
        <f t="shared" si="424"/>
        <v>12061712.6</v>
      </c>
    </row>
    <row r="1272" spans="1:17" ht="15.75" customHeight="1" x14ac:dyDescent="0.25">
      <c r="A1272" s="669"/>
      <c r="B1272" s="571">
        <v>71958000</v>
      </c>
      <c r="C1272" s="446" t="s">
        <v>12</v>
      </c>
      <c r="D1272" s="372"/>
      <c r="E1272" s="470"/>
      <c r="F1272" s="472"/>
      <c r="G1272" s="372"/>
      <c r="H1272" s="372"/>
      <c r="I1272" s="372"/>
      <c r="J1272" s="572" t="s">
        <v>208</v>
      </c>
      <c r="K1272" s="571">
        <v>8</v>
      </c>
      <c r="L1272" s="385">
        <v>7802000</v>
      </c>
      <c r="M1272" s="385">
        <f>L1272</f>
        <v>7802000</v>
      </c>
      <c r="N1272" s="385"/>
      <c r="O1272" s="385"/>
      <c r="P1272" s="385"/>
      <c r="Q1272" s="385">
        <f t="shared" si="424"/>
        <v>7802000</v>
      </c>
    </row>
    <row r="1273" spans="1:17" ht="15.75" customHeight="1" x14ac:dyDescent="0.25">
      <c r="A1273" s="669"/>
      <c r="B1273" s="571">
        <v>71958000</v>
      </c>
      <c r="C1273" s="446" t="s">
        <v>12</v>
      </c>
      <c r="D1273" s="372"/>
      <c r="E1273" s="470"/>
      <c r="F1273" s="472"/>
      <c r="G1273" s="372"/>
      <c r="H1273" s="372"/>
      <c r="I1273" s="372"/>
      <c r="J1273" s="572" t="s">
        <v>205</v>
      </c>
      <c r="K1273" s="571">
        <v>10</v>
      </c>
      <c r="L1273" s="385">
        <v>4007000</v>
      </c>
      <c r="M1273" s="385">
        <f t="shared" ref="M1273:M1274" si="437">L1273</f>
        <v>4007000</v>
      </c>
      <c r="N1273" s="385"/>
      <c r="O1273" s="385"/>
      <c r="P1273" s="385"/>
      <c r="Q1273" s="385">
        <f t="shared" si="424"/>
        <v>4007000</v>
      </c>
    </row>
    <row r="1274" spans="1:17" ht="15.75" customHeight="1" x14ac:dyDescent="0.25">
      <c r="A1274" s="669"/>
      <c r="B1274" s="571">
        <v>71958000</v>
      </c>
      <c r="C1274" s="446" t="s">
        <v>12</v>
      </c>
      <c r="D1274" s="372"/>
      <c r="E1274" s="470"/>
      <c r="F1274" s="472"/>
      <c r="G1274" s="372"/>
      <c r="H1274" s="372"/>
      <c r="I1274" s="372"/>
      <c r="J1274" s="572" t="s">
        <v>207</v>
      </c>
      <c r="K1274" s="571">
        <v>21</v>
      </c>
      <c r="L1274" s="385">
        <f>(L1272+L1273)*2.14%</f>
        <v>252712.60000000003</v>
      </c>
      <c r="M1274" s="385">
        <f t="shared" si="437"/>
        <v>252712.60000000003</v>
      </c>
      <c r="N1274" s="385"/>
      <c r="O1274" s="385"/>
      <c r="P1274" s="385"/>
      <c r="Q1274" s="385">
        <f t="shared" si="424"/>
        <v>252712.60000000003</v>
      </c>
    </row>
    <row r="1275" spans="1:17" ht="15.75" customHeight="1" x14ac:dyDescent="0.25">
      <c r="A1275" s="669">
        <v>2</v>
      </c>
      <c r="B1275" s="571">
        <v>71958000</v>
      </c>
      <c r="C1275" s="446" t="s">
        <v>12</v>
      </c>
      <c r="D1275" s="446" t="s">
        <v>12</v>
      </c>
      <c r="E1275" s="470" t="s">
        <v>291</v>
      </c>
      <c r="F1275" s="471">
        <v>38</v>
      </c>
      <c r="G1275" s="384" t="s">
        <v>106</v>
      </c>
      <c r="H1275" s="384">
        <v>3095.6</v>
      </c>
      <c r="I1275" s="384">
        <v>157</v>
      </c>
      <c r="J1275" s="481" t="s">
        <v>107</v>
      </c>
      <c r="K1275" s="372"/>
      <c r="L1275" s="385">
        <f>SUM(L1276:L1278)</f>
        <v>9127230.4000000004</v>
      </c>
      <c r="M1275" s="385">
        <f t="shared" ref="M1275:P1275" si="438">SUM(M1276:M1278)</f>
        <v>9127230.4000000004</v>
      </c>
      <c r="N1275" s="385">
        <f t="shared" si="438"/>
        <v>0</v>
      </c>
      <c r="O1275" s="385">
        <f t="shared" si="438"/>
        <v>0</v>
      </c>
      <c r="P1275" s="385">
        <f t="shared" si="438"/>
        <v>0</v>
      </c>
      <c r="Q1275" s="385">
        <f t="shared" si="424"/>
        <v>9127230.4000000004</v>
      </c>
    </row>
    <row r="1276" spans="1:17" ht="15.75" customHeight="1" x14ac:dyDescent="0.25">
      <c r="A1276" s="669"/>
      <c r="B1276" s="571">
        <v>71958000</v>
      </c>
      <c r="C1276" s="446" t="s">
        <v>12</v>
      </c>
      <c r="D1276" s="372"/>
      <c r="E1276" s="470"/>
      <c r="F1276" s="472"/>
      <c r="G1276" s="372"/>
      <c r="H1276" s="372"/>
      <c r="I1276" s="372"/>
      <c r="J1276" s="572" t="s">
        <v>208</v>
      </c>
      <c r="K1276" s="571">
        <v>8</v>
      </c>
      <c r="L1276" s="385">
        <v>5904000</v>
      </c>
      <c r="M1276" s="385">
        <f>L1276</f>
        <v>5904000</v>
      </c>
      <c r="N1276" s="385"/>
      <c r="O1276" s="385"/>
      <c r="P1276" s="385"/>
      <c r="Q1276" s="385">
        <f t="shared" si="424"/>
        <v>5904000</v>
      </c>
    </row>
    <row r="1277" spans="1:17" ht="15.75" customHeight="1" x14ac:dyDescent="0.25">
      <c r="A1277" s="669"/>
      <c r="B1277" s="571">
        <v>71958000</v>
      </c>
      <c r="C1277" s="446" t="s">
        <v>12</v>
      </c>
      <c r="D1277" s="372"/>
      <c r="E1277" s="470"/>
      <c r="F1277" s="472"/>
      <c r="G1277" s="372"/>
      <c r="H1277" s="372"/>
      <c r="I1277" s="372"/>
      <c r="J1277" s="572" t="s">
        <v>205</v>
      </c>
      <c r="K1277" s="571">
        <v>10</v>
      </c>
      <c r="L1277" s="385">
        <v>3032000</v>
      </c>
      <c r="M1277" s="385">
        <f t="shared" ref="M1277:M1278" si="439">L1277</f>
        <v>3032000</v>
      </c>
      <c r="N1277" s="385"/>
      <c r="O1277" s="385"/>
      <c r="P1277" s="385"/>
      <c r="Q1277" s="385">
        <f t="shared" si="424"/>
        <v>3032000</v>
      </c>
    </row>
    <row r="1278" spans="1:17" ht="15.75" customHeight="1" x14ac:dyDescent="0.25">
      <c r="A1278" s="669"/>
      <c r="B1278" s="571">
        <v>71958000</v>
      </c>
      <c r="C1278" s="446" t="s">
        <v>12</v>
      </c>
      <c r="D1278" s="372"/>
      <c r="E1278" s="470"/>
      <c r="F1278" s="472"/>
      <c r="G1278" s="372"/>
      <c r="H1278" s="372"/>
      <c r="I1278" s="372"/>
      <c r="J1278" s="572" t="s">
        <v>207</v>
      </c>
      <c r="K1278" s="571">
        <v>21</v>
      </c>
      <c r="L1278" s="385">
        <f>(L1276+L1277)*2.14%</f>
        <v>191230.40000000002</v>
      </c>
      <c r="M1278" s="385">
        <f t="shared" si="439"/>
        <v>191230.40000000002</v>
      </c>
      <c r="N1278" s="385"/>
      <c r="O1278" s="385"/>
      <c r="P1278" s="385"/>
      <c r="Q1278" s="385">
        <f t="shared" si="424"/>
        <v>191230.40000000002</v>
      </c>
    </row>
    <row r="1279" spans="1:17" ht="15.75" customHeight="1" x14ac:dyDescent="0.25">
      <c r="A1279" s="669">
        <v>3</v>
      </c>
      <c r="B1279" s="571">
        <v>71958000</v>
      </c>
      <c r="C1279" s="446" t="s">
        <v>12</v>
      </c>
      <c r="D1279" s="446" t="s">
        <v>12</v>
      </c>
      <c r="E1279" s="470" t="s">
        <v>291</v>
      </c>
      <c r="F1279" s="472" t="s">
        <v>382</v>
      </c>
      <c r="G1279" s="384" t="s">
        <v>106</v>
      </c>
      <c r="H1279" s="384">
        <v>5757.4</v>
      </c>
      <c r="I1279" s="384">
        <v>288</v>
      </c>
      <c r="J1279" s="481" t="s">
        <v>107</v>
      </c>
      <c r="K1279" s="372"/>
      <c r="L1279" s="385">
        <f>SUM(L1280:L1283)</f>
        <v>20091959.399999999</v>
      </c>
      <c r="M1279" s="385">
        <f t="shared" ref="M1279:P1279" si="440">SUM(M1280:M1283)</f>
        <v>20091959.399999999</v>
      </c>
      <c r="N1279" s="385">
        <f t="shared" si="440"/>
        <v>0</v>
      </c>
      <c r="O1279" s="385">
        <f t="shared" si="440"/>
        <v>0</v>
      </c>
      <c r="P1279" s="385">
        <f t="shared" si="440"/>
        <v>0</v>
      </c>
      <c r="Q1279" s="385">
        <f t="shared" si="424"/>
        <v>20091959.399999999</v>
      </c>
    </row>
    <row r="1280" spans="1:17" ht="15.75" customHeight="1" x14ac:dyDescent="0.25">
      <c r="A1280" s="669"/>
      <c r="B1280" s="571">
        <v>71958000</v>
      </c>
      <c r="C1280" s="446" t="s">
        <v>12</v>
      </c>
      <c r="D1280" s="372"/>
      <c r="E1280" s="470"/>
      <c r="F1280" s="472"/>
      <c r="G1280" s="372"/>
      <c r="H1280" s="372"/>
      <c r="I1280" s="372"/>
      <c r="J1280" s="572" t="s">
        <v>208</v>
      </c>
      <c r="K1280" s="571">
        <v>8</v>
      </c>
      <c r="L1280" s="385">
        <v>10965000</v>
      </c>
      <c r="M1280" s="385">
        <f>L1280</f>
        <v>10965000</v>
      </c>
      <c r="N1280" s="385"/>
      <c r="O1280" s="385"/>
      <c r="P1280" s="385"/>
      <c r="Q1280" s="385">
        <f t="shared" si="424"/>
        <v>10965000</v>
      </c>
    </row>
    <row r="1281" spans="1:17" ht="15.75" customHeight="1" x14ac:dyDescent="0.25">
      <c r="A1281" s="669"/>
      <c r="B1281" s="571">
        <v>71958000</v>
      </c>
      <c r="C1281" s="446" t="s">
        <v>12</v>
      </c>
      <c r="D1281" s="372"/>
      <c r="E1281" s="470"/>
      <c r="F1281" s="472"/>
      <c r="G1281" s="372"/>
      <c r="H1281" s="372"/>
      <c r="I1281" s="372"/>
      <c r="J1281" s="572" t="s">
        <v>205</v>
      </c>
      <c r="K1281" s="571">
        <v>10</v>
      </c>
      <c r="L1281" s="385">
        <v>5632000</v>
      </c>
      <c r="M1281" s="385">
        <f t="shared" ref="M1281:M1283" si="441">L1281</f>
        <v>5632000</v>
      </c>
      <c r="N1281" s="385"/>
      <c r="O1281" s="385"/>
      <c r="P1281" s="385"/>
      <c r="Q1281" s="385">
        <f t="shared" si="424"/>
        <v>5632000</v>
      </c>
    </row>
    <row r="1282" spans="1:17" ht="31.5" customHeight="1" x14ac:dyDescent="0.25">
      <c r="A1282" s="669"/>
      <c r="B1282" s="571">
        <v>71958000</v>
      </c>
      <c r="C1282" s="446" t="s">
        <v>12</v>
      </c>
      <c r="D1282" s="372"/>
      <c r="E1282" s="470"/>
      <c r="F1282" s="472"/>
      <c r="G1282" s="372"/>
      <c r="H1282" s="372"/>
      <c r="I1282" s="372"/>
      <c r="J1282" s="572" t="s">
        <v>293</v>
      </c>
      <c r="K1282" s="571">
        <v>9</v>
      </c>
      <c r="L1282" s="385">
        <v>3074000</v>
      </c>
      <c r="M1282" s="385">
        <f t="shared" si="441"/>
        <v>3074000</v>
      </c>
      <c r="N1282" s="385"/>
      <c r="O1282" s="385"/>
      <c r="P1282" s="385"/>
      <c r="Q1282" s="385">
        <f t="shared" si="424"/>
        <v>3074000</v>
      </c>
    </row>
    <row r="1283" spans="1:17" ht="15.75" customHeight="1" x14ac:dyDescent="0.25">
      <c r="A1283" s="669"/>
      <c r="B1283" s="571">
        <v>71958000</v>
      </c>
      <c r="C1283" s="446" t="s">
        <v>12</v>
      </c>
      <c r="D1283" s="372"/>
      <c r="E1283" s="470"/>
      <c r="F1283" s="472"/>
      <c r="G1283" s="372"/>
      <c r="H1283" s="372"/>
      <c r="I1283" s="372"/>
      <c r="J1283" s="572" t="s">
        <v>207</v>
      </c>
      <c r="K1283" s="571">
        <v>21</v>
      </c>
      <c r="L1283" s="385">
        <f>(L1280+L1281+L1282)*2.14%</f>
        <v>420959.4</v>
      </c>
      <c r="M1283" s="385">
        <f t="shared" si="441"/>
        <v>420959.4</v>
      </c>
      <c r="N1283" s="385"/>
      <c r="O1283" s="385"/>
      <c r="P1283" s="385"/>
      <c r="Q1283" s="385">
        <f t="shared" si="424"/>
        <v>420959.4</v>
      </c>
    </row>
    <row r="1284" spans="1:17" ht="15.75" customHeight="1" x14ac:dyDescent="0.25">
      <c r="A1284" s="669">
        <v>4</v>
      </c>
      <c r="B1284" s="571">
        <v>71958000</v>
      </c>
      <c r="C1284" s="446" t="s">
        <v>12</v>
      </c>
      <c r="D1284" s="446" t="s">
        <v>12</v>
      </c>
      <c r="E1284" s="470" t="s">
        <v>144</v>
      </c>
      <c r="F1284" s="473">
        <v>4</v>
      </c>
      <c r="G1284" s="384" t="s">
        <v>106</v>
      </c>
      <c r="H1284" s="384">
        <v>2491.1</v>
      </c>
      <c r="I1284" s="384">
        <v>87</v>
      </c>
      <c r="J1284" s="481" t="s">
        <v>107</v>
      </c>
      <c r="K1284" s="372"/>
      <c r="L1284" s="385">
        <f>SUM(L1285:L1288)</f>
        <v>8790168.4000000004</v>
      </c>
      <c r="M1284" s="385">
        <f t="shared" ref="M1284:P1284" si="442">SUM(M1285:M1288)</f>
        <v>8790168.4000000004</v>
      </c>
      <c r="N1284" s="385">
        <f t="shared" si="442"/>
        <v>0</v>
      </c>
      <c r="O1284" s="385">
        <f t="shared" si="442"/>
        <v>0</v>
      </c>
      <c r="P1284" s="385">
        <f t="shared" si="442"/>
        <v>0</v>
      </c>
      <c r="Q1284" s="385">
        <f t="shared" si="424"/>
        <v>8790168.4000000004</v>
      </c>
    </row>
    <row r="1285" spans="1:17" ht="15.75" customHeight="1" x14ac:dyDescent="0.25">
      <c r="A1285" s="669"/>
      <c r="B1285" s="571">
        <v>71958000</v>
      </c>
      <c r="C1285" s="446" t="s">
        <v>12</v>
      </c>
      <c r="D1285" s="372"/>
      <c r="E1285" s="470"/>
      <c r="F1285" s="472"/>
      <c r="G1285" s="372"/>
      <c r="H1285" s="372"/>
      <c r="I1285" s="372"/>
      <c r="J1285" s="572" t="s">
        <v>208</v>
      </c>
      <c r="K1285" s="571">
        <v>8</v>
      </c>
      <c r="L1285" s="385">
        <v>4797000</v>
      </c>
      <c r="M1285" s="385">
        <f>L1285</f>
        <v>4797000</v>
      </c>
      <c r="N1285" s="385"/>
      <c r="O1285" s="385"/>
      <c r="P1285" s="385"/>
      <c r="Q1285" s="385">
        <f t="shared" si="424"/>
        <v>4797000</v>
      </c>
    </row>
    <row r="1286" spans="1:17" ht="15.75" customHeight="1" x14ac:dyDescent="0.25">
      <c r="A1286" s="669"/>
      <c r="B1286" s="571">
        <v>71958000</v>
      </c>
      <c r="C1286" s="446" t="s">
        <v>12</v>
      </c>
      <c r="D1286" s="372"/>
      <c r="E1286" s="470"/>
      <c r="F1286" s="472"/>
      <c r="G1286" s="372"/>
      <c r="H1286" s="372"/>
      <c r="I1286" s="372"/>
      <c r="J1286" s="572" t="s">
        <v>205</v>
      </c>
      <c r="K1286" s="571">
        <v>10</v>
      </c>
      <c r="L1286" s="385">
        <v>2464000</v>
      </c>
      <c r="M1286" s="385">
        <f t="shared" ref="M1286:M1288" si="443">L1286</f>
        <v>2464000</v>
      </c>
      <c r="N1286" s="385"/>
      <c r="O1286" s="385"/>
      <c r="P1286" s="385"/>
      <c r="Q1286" s="385">
        <f t="shared" si="424"/>
        <v>2464000</v>
      </c>
    </row>
    <row r="1287" spans="1:17" ht="31.5" customHeight="1" x14ac:dyDescent="0.25">
      <c r="A1287" s="669"/>
      <c r="B1287" s="571">
        <v>71958000</v>
      </c>
      <c r="C1287" s="446" t="s">
        <v>12</v>
      </c>
      <c r="D1287" s="372"/>
      <c r="E1287" s="470"/>
      <c r="F1287" s="472"/>
      <c r="G1287" s="372"/>
      <c r="H1287" s="372"/>
      <c r="I1287" s="372"/>
      <c r="J1287" s="572" t="s">
        <v>293</v>
      </c>
      <c r="K1287" s="571">
        <v>9</v>
      </c>
      <c r="L1287" s="385">
        <v>1345000</v>
      </c>
      <c r="M1287" s="385">
        <f t="shared" si="443"/>
        <v>1345000</v>
      </c>
      <c r="N1287" s="385"/>
      <c r="O1287" s="385"/>
      <c r="P1287" s="385"/>
      <c r="Q1287" s="385">
        <f t="shared" si="424"/>
        <v>1345000</v>
      </c>
    </row>
    <row r="1288" spans="1:17" ht="15.75" customHeight="1" x14ac:dyDescent="0.25">
      <c r="A1288" s="669"/>
      <c r="B1288" s="571">
        <v>71958000</v>
      </c>
      <c r="C1288" s="446" t="s">
        <v>12</v>
      </c>
      <c r="D1288" s="372"/>
      <c r="E1288" s="470"/>
      <c r="F1288" s="472"/>
      <c r="G1288" s="372"/>
      <c r="H1288" s="372"/>
      <c r="I1288" s="372"/>
      <c r="J1288" s="572" t="s">
        <v>207</v>
      </c>
      <c r="K1288" s="571">
        <v>21</v>
      </c>
      <c r="L1288" s="385">
        <f>(L1285+L1286+L1287)*2.14%</f>
        <v>184168.40000000002</v>
      </c>
      <c r="M1288" s="385">
        <f t="shared" si="443"/>
        <v>184168.40000000002</v>
      </c>
      <c r="N1288" s="385"/>
      <c r="O1288" s="385"/>
      <c r="P1288" s="385"/>
      <c r="Q1288" s="385">
        <f t="shared" si="424"/>
        <v>184168.40000000002</v>
      </c>
    </row>
    <row r="1289" spans="1:17" ht="15.75" customHeight="1" x14ac:dyDescent="0.25">
      <c r="A1289" s="669">
        <v>5</v>
      </c>
      <c r="B1289" s="571">
        <v>71958000</v>
      </c>
      <c r="C1289" s="446" t="s">
        <v>12</v>
      </c>
      <c r="D1289" s="446" t="s">
        <v>12</v>
      </c>
      <c r="E1289" s="470" t="s">
        <v>144</v>
      </c>
      <c r="F1289" s="473">
        <v>6</v>
      </c>
      <c r="G1289" s="384" t="s">
        <v>106</v>
      </c>
      <c r="H1289" s="384">
        <v>2466.8000000000002</v>
      </c>
      <c r="I1289" s="384">
        <v>106</v>
      </c>
      <c r="J1289" s="481" t="s">
        <v>107</v>
      </c>
      <c r="K1289" s="372"/>
      <c r="L1289" s="385">
        <f>SUM(L1290:L1293)</f>
        <v>8811617.8000000007</v>
      </c>
      <c r="M1289" s="385">
        <f t="shared" ref="M1289:P1289" si="444">SUM(M1290:M1293)</f>
        <v>8811617.8000000007</v>
      </c>
      <c r="N1289" s="385">
        <f t="shared" si="444"/>
        <v>0</v>
      </c>
      <c r="O1289" s="385">
        <f t="shared" si="444"/>
        <v>0</v>
      </c>
      <c r="P1289" s="385">
        <f t="shared" si="444"/>
        <v>0</v>
      </c>
      <c r="Q1289" s="385">
        <f t="shared" si="424"/>
        <v>8811617.8000000007</v>
      </c>
    </row>
    <row r="1290" spans="1:17" ht="15.75" customHeight="1" x14ac:dyDescent="0.25">
      <c r="A1290" s="669"/>
      <c r="B1290" s="571">
        <v>71958000</v>
      </c>
      <c r="C1290" s="446" t="s">
        <v>12</v>
      </c>
      <c r="D1290" s="372"/>
      <c r="E1290" s="470"/>
      <c r="F1290" s="472"/>
      <c r="G1290" s="372"/>
      <c r="H1290" s="372"/>
      <c r="I1290" s="372"/>
      <c r="J1290" s="572" t="s">
        <v>208</v>
      </c>
      <c r="K1290" s="571">
        <v>8</v>
      </c>
      <c r="L1290" s="385">
        <v>4809000</v>
      </c>
      <c r="M1290" s="385">
        <f>L1290</f>
        <v>4809000</v>
      </c>
      <c r="N1290" s="385"/>
      <c r="O1290" s="385"/>
      <c r="P1290" s="385"/>
      <c r="Q1290" s="385">
        <f t="shared" si="424"/>
        <v>4809000</v>
      </c>
    </row>
    <row r="1291" spans="1:17" ht="15.75" customHeight="1" x14ac:dyDescent="0.25">
      <c r="A1291" s="669"/>
      <c r="B1291" s="571">
        <v>71958000</v>
      </c>
      <c r="C1291" s="446" t="s">
        <v>12</v>
      </c>
      <c r="D1291" s="372"/>
      <c r="E1291" s="470"/>
      <c r="F1291" s="472"/>
      <c r="G1291" s="372"/>
      <c r="H1291" s="372"/>
      <c r="I1291" s="372"/>
      <c r="J1291" s="572" t="s">
        <v>205</v>
      </c>
      <c r="K1291" s="571">
        <v>10</v>
      </c>
      <c r="L1291" s="385">
        <v>2470000</v>
      </c>
      <c r="M1291" s="385">
        <f t="shared" ref="M1291:M1293" si="445">L1291</f>
        <v>2470000</v>
      </c>
      <c r="N1291" s="385"/>
      <c r="O1291" s="385"/>
      <c r="P1291" s="385"/>
      <c r="Q1291" s="385">
        <f t="shared" si="424"/>
        <v>2470000</v>
      </c>
    </row>
    <row r="1292" spans="1:17" ht="31.5" customHeight="1" x14ac:dyDescent="0.25">
      <c r="A1292" s="669"/>
      <c r="B1292" s="571">
        <v>71958000</v>
      </c>
      <c r="C1292" s="446" t="s">
        <v>12</v>
      </c>
      <c r="D1292" s="372"/>
      <c r="E1292" s="470"/>
      <c r="F1292" s="472"/>
      <c r="G1292" s="372"/>
      <c r="H1292" s="372"/>
      <c r="I1292" s="372"/>
      <c r="J1292" s="572" t="s">
        <v>293</v>
      </c>
      <c r="K1292" s="571">
        <v>9</v>
      </c>
      <c r="L1292" s="385">
        <v>1348000</v>
      </c>
      <c r="M1292" s="385">
        <f t="shared" si="445"/>
        <v>1348000</v>
      </c>
      <c r="N1292" s="385"/>
      <c r="O1292" s="385"/>
      <c r="P1292" s="385"/>
      <c r="Q1292" s="385">
        <f t="shared" si="424"/>
        <v>1348000</v>
      </c>
    </row>
    <row r="1293" spans="1:17" ht="15.75" customHeight="1" x14ac:dyDescent="0.25">
      <c r="A1293" s="669"/>
      <c r="B1293" s="571">
        <v>71958000</v>
      </c>
      <c r="C1293" s="446" t="s">
        <v>12</v>
      </c>
      <c r="D1293" s="372"/>
      <c r="E1293" s="470"/>
      <c r="F1293" s="472"/>
      <c r="G1293" s="372"/>
      <c r="H1293" s="372"/>
      <c r="I1293" s="372"/>
      <c r="J1293" s="572" t="s">
        <v>207</v>
      </c>
      <c r="K1293" s="571">
        <v>21</v>
      </c>
      <c r="L1293" s="385">
        <f>(L1290+L1291+L1292)*2.14%</f>
        <v>184617.80000000002</v>
      </c>
      <c r="M1293" s="385">
        <f t="shared" si="445"/>
        <v>184617.80000000002</v>
      </c>
      <c r="N1293" s="385"/>
      <c r="O1293" s="385"/>
      <c r="P1293" s="385"/>
      <c r="Q1293" s="385">
        <f t="shared" si="424"/>
        <v>184617.80000000002</v>
      </c>
    </row>
    <row r="1294" spans="1:17" ht="15.75" customHeight="1" x14ac:dyDescent="0.25">
      <c r="A1294" s="669">
        <v>6</v>
      </c>
      <c r="B1294" s="571">
        <v>71958000</v>
      </c>
      <c r="C1294" s="446" t="s">
        <v>12</v>
      </c>
      <c r="D1294" s="446" t="s">
        <v>12</v>
      </c>
      <c r="E1294" s="470" t="s">
        <v>145</v>
      </c>
      <c r="F1294" s="471">
        <v>34</v>
      </c>
      <c r="G1294" s="384" t="s">
        <v>106</v>
      </c>
      <c r="H1294" s="384">
        <v>3277.7</v>
      </c>
      <c r="I1294" s="384">
        <v>168</v>
      </c>
      <c r="J1294" s="481" t="s">
        <v>107</v>
      </c>
      <c r="K1294" s="372"/>
      <c r="L1294" s="385">
        <f>SUM(L1295:L1298)</f>
        <v>11536713</v>
      </c>
      <c r="M1294" s="385">
        <f t="shared" ref="M1294:P1294" si="446">SUM(M1295:M1298)</f>
        <v>11536713</v>
      </c>
      <c r="N1294" s="385">
        <f t="shared" si="446"/>
        <v>0</v>
      </c>
      <c r="O1294" s="385">
        <f t="shared" si="446"/>
        <v>0</v>
      </c>
      <c r="P1294" s="385">
        <f t="shared" si="446"/>
        <v>0</v>
      </c>
      <c r="Q1294" s="385">
        <f t="shared" si="424"/>
        <v>11536713</v>
      </c>
    </row>
    <row r="1295" spans="1:17" ht="15.75" customHeight="1" x14ac:dyDescent="0.25">
      <c r="A1295" s="669"/>
      <c r="B1295" s="571">
        <v>71958000</v>
      </c>
      <c r="C1295" s="446" t="s">
        <v>12</v>
      </c>
      <c r="D1295" s="372"/>
      <c r="E1295" s="470"/>
      <c r="F1295" s="472"/>
      <c r="G1295" s="372"/>
      <c r="H1295" s="372"/>
      <c r="I1295" s="372"/>
      <c r="J1295" s="572" t="s">
        <v>208</v>
      </c>
      <c r="K1295" s="571">
        <v>8</v>
      </c>
      <c r="L1295" s="385">
        <v>6296000</v>
      </c>
      <c r="M1295" s="385">
        <f>L1295</f>
        <v>6296000</v>
      </c>
      <c r="N1295" s="385"/>
      <c r="O1295" s="385"/>
      <c r="P1295" s="385"/>
      <c r="Q1295" s="385">
        <f t="shared" si="424"/>
        <v>6296000</v>
      </c>
    </row>
    <row r="1296" spans="1:17" ht="15.75" customHeight="1" x14ac:dyDescent="0.25">
      <c r="A1296" s="669"/>
      <c r="B1296" s="571">
        <v>71958000</v>
      </c>
      <c r="C1296" s="446" t="s">
        <v>12</v>
      </c>
      <c r="D1296" s="372"/>
      <c r="E1296" s="470"/>
      <c r="F1296" s="472"/>
      <c r="G1296" s="372"/>
      <c r="H1296" s="372"/>
      <c r="I1296" s="372"/>
      <c r="J1296" s="572" t="s">
        <v>205</v>
      </c>
      <c r="K1296" s="571">
        <v>10</v>
      </c>
      <c r="L1296" s="385">
        <v>3234000</v>
      </c>
      <c r="M1296" s="385">
        <f t="shared" ref="M1296:M1298" si="447">L1296</f>
        <v>3234000</v>
      </c>
      <c r="N1296" s="385"/>
      <c r="O1296" s="385"/>
      <c r="P1296" s="385"/>
      <c r="Q1296" s="385">
        <f t="shared" si="424"/>
        <v>3234000</v>
      </c>
    </row>
    <row r="1297" spans="1:17" ht="31.5" customHeight="1" x14ac:dyDescent="0.25">
      <c r="A1297" s="669"/>
      <c r="B1297" s="571">
        <v>71958000</v>
      </c>
      <c r="C1297" s="446" t="s">
        <v>12</v>
      </c>
      <c r="D1297" s="372"/>
      <c r="E1297" s="470"/>
      <c r="F1297" s="472"/>
      <c r="G1297" s="372"/>
      <c r="H1297" s="372"/>
      <c r="I1297" s="372"/>
      <c r="J1297" s="572" t="s">
        <v>293</v>
      </c>
      <c r="K1297" s="571">
        <v>9</v>
      </c>
      <c r="L1297" s="385">
        <v>1765000</v>
      </c>
      <c r="M1297" s="385">
        <f t="shared" si="447"/>
        <v>1765000</v>
      </c>
      <c r="N1297" s="385"/>
      <c r="O1297" s="385"/>
      <c r="P1297" s="385"/>
      <c r="Q1297" s="385">
        <f t="shared" si="424"/>
        <v>1765000</v>
      </c>
    </row>
    <row r="1298" spans="1:17" ht="15.75" customHeight="1" x14ac:dyDescent="0.25">
      <c r="A1298" s="669"/>
      <c r="B1298" s="571">
        <v>71958000</v>
      </c>
      <c r="C1298" s="446" t="s">
        <v>12</v>
      </c>
      <c r="D1298" s="372"/>
      <c r="E1298" s="470"/>
      <c r="F1298" s="472"/>
      <c r="G1298" s="372"/>
      <c r="H1298" s="372"/>
      <c r="I1298" s="372"/>
      <c r="J1298" s="572" t="s">
        <v>207</v>
      </c>
      <c r="K1298" s="571">
        <v>21</v>
      </c>
      <c r="L1298" s="385">
        <f>(L1295+L1296+L1297)*2.14%</f>
        <v>241713.00000000003</v>
      </c>
      <c r="M1298" s="385">
        <f t="shared" si="447"/>
        <v>241713.00000000003</v>
      </c>
      <c r="N1298" s="385"/>
      <c r="O1298" s="385"/>
      <c r="P1298" s="385"/>
      <c r="Q1298" s="385">
        <f t="shared" si="424"/>
        <v>241713.00000000003</v>
      </c>
    </row>
    <row r="1299" spans="1:17" ht="15.75" customHeight="1" x14ac:dyDescent="0.25">
      <c r="A1299" s="669">
        <v>7</v>
      </c>
      <c r="B1299" s="571">
        <v>71958000</v>
      </c>
      <c r="C1299" s="446" t="s">
        <v>12</v>
      </c>
      <c r="D1299" s="446" t="s">
        <v>12</v>
      </c>
      <c r="E1299" s="470" t="s">
        <v>145</v>
      </c>
      <c r="F1299" s="471" t="s">
        <v>383</v>
      </c>
      <c r="G1299" s="384" t="s">
        <v>106</v>
      </c>
      <c r="H1299" s="384">
        <v>1657.8</v>
      </c>
      <c r="I1299" s="384">
        <v>69</v>
      </c>
      <c r="J1299" s="481" t="s">
        <v>107</v>
      </c>
      <c r="K1299" s="372"/>
      <c r="L1299" s="385">
        <f>SUM(L1300:L1303)</f>
        <v>5845472.2000000002</v>
      </c>
      <c r="M1299" s="385">
        <f t="shared" ref="M1299:P1299" si="448">SUM(M1300:M1303)</f>
        <v>5845472.2000000002</v>
      </c>
      <c r="N1299" s="385">
        <f t="shared" si="448"/>
        <v>0</v>
      </c>
      <c r="O1299" s="385">
        <f t="shared" si="448"/>
        <v>0</v>
      </c>
      <c r="P1299" s="385">
        <f t="shared" si="448"/>
        <v>0</v>
      </c>
      <c r="Q1299" s="385">
        <f t="shared" si="424"/>
        <v>5845472.2000000002</v>
      </c>
    </row>
    <row r="1300" spans="1:17" ht="15.75" customHeight="1" x14ac:dyDescent="0.25">
      <c r="A1300" s="669"/>
      <c r="B1300" s="571">
        <v>71958000</v>
      </c>
      <c r="C1300" s="446" t="s">
        <v>12</v>
      </c>
      <c r="D1300" s="372"/>
      <c r="E1300" s="470"/>
      <c r="F1300" s="472"/>
      <c r="G1300" s="372"/>
      <c r="H1300" s="372"/>
      <c r="I1300" s="372"/>
      <c r="J1300" s="572" t="s">
        <v>208</v>
      </c>
      <c r="K1300" s="571">
        <v>8</v>
      </c>
      <c r="L1300" s="385">
        <v>3190000</v>
      </c>
      <c r="M1300" s="385">
        <f>L1300</f>
        <v>3190000</v>
      </c>
      <c r="N1300" s="385"/>
      <c r="O1300" s="385"/>
      <c r="P1300" s="385"/>
      <c r="Q1300" s="385">
        <f t="shared" si="424"/>
        <v>3190000</v>
      </c>
    </row>
    <row r="1301" spans="1:17" ht="15.75" customHeight="1" x14ac:dyDescent="0.25">
      <c r="A1301" s="669"/>
      <c r="B1301" s="571">
        <v>71958000</v>
      </c>
      <c r="C1301" s="446" t="s">
        <v>12</v>
      </c>
      <c r="D1301" s="372"/>
      <c r="E1301" s="470"/>
      <c r="F1301" s="472"/>
      <c r="G1301" s="372"/>
      <c r="H1301" s="372"/>
      <c r="I1301" s="372"/>
      <c r="J1301" s="572" t="s">
        <v>205</v>
      </c>
      <c r="K1301" s="571">
        <v>10</v>
      </c>
      <c r="L1301" s="385">
        <v>1639000</v>
      </c>
      <c r="M1301" s="385">
        <f t="shared" ref="M1301:M1303" si="449">L1301</f>
        <v>1639000</v>
      </c>
      <c r="N1301" s="385"/>
      <c r="O1301" s="385"/>
      <c r="P1301" s="385"/>
      <c r="Q1301" s="385">
        <f t="shared" si="424"/>
        <v>1639000</v>
      </c>
    </row>
    <row r="1302" spans="1:17" ht="31.5" customHeight="1" x14ac:dyDescent="0.25">
      <c r="A1302" s="669"/>
      <c r="B1302" s="571">
        <v>71958000</v>
      </c>
      <c r="C1302" s="446" t="s">
        <v>12</v>
      </c>
      <c r="D1302" s="372"/>
      <c r="E1302" s="470"/>
      <c r="F1302" s="472"/>
      <c r="G1302" s="372"/>
      <c r="H1302" s="372"/>
      <c r="I1302" s="372"/>
      <c r="J1302" s="572" t="s">
        <v>293</v>
      </c>
      <c r="K1302" s="571">
        <v>9</v>
      </c>
      <c r="L1302" s="385">
        <v>894000</v>
      </c>
      <c r="M1302" s="385">
        <f t="shared" si="449"/>
        <v>894000</v>
      </c>
      <c r="N1302" s="385"/>
      <c r="O1302" s="385"/>
      <c r="P1302" s="385"/>
      <c r="Q1302" s="385">
        <f t="shared" si="424"/>
        <v>894000</v>
      </c>
    </row>
    <row r="1303" spans="1:17" ht="15.75" customHeight="1" x14ac:dyDescent="0.25">
      <c r="A1303" s="669"/>
      <c r="B1303" s="571">
        <v>71958000</v>
      </c>
      <c r="C1303" s="446" t="s">
        <v>12</v>
      </c>
      <c r="D1303" s="372"/>
      <c r="E1303" s="470"/>
      <c r="F1303" s="472"/>
      <c r="G1303" s="372"/>
      <c r="H1303" s="372"/>
      <c r="I1303" s="372"/>
      <c r="J1303" s="572" t="s">
        <v>207</v>
      </c>
      <c r="K1303" s="571">
        <v>21</v>
      </c>
      <c r="L1303" s="385">
        <f>(L1300+L1301+L1302)*2.14%</f>
        <v>122472.20000000001</v>
      </c>
      <c r="M1303" s="385">
        <f t="shared" si="449"/>
        <v>122472.20000000001</v>
      </c>
      <c r="N1303" s="385"/>
      <c r="O1303" s="385"/>
      <c r="P1303" s="385"/>
      <c r="Q1303" s="385">
        <f t="shared" si="424"/>
        <v>122472.20000000001</v>
      </c>
    </row>
    <row r="1304" spans="1:17" ht="15.75" customHeight="1" x14ac:dyDescent="0.25">
      <c r="A1304" s="669">
        <v>8</v>
      </c>
      <c r="B1304" s="571">
        <v>71958000</v>
      </c>
      <c r="C1304" s="446" t="s">
        <v>12</v>
      </c>
      <c r="D1304" s="446" t="s">
        <v>12</v>
      </c>
      <c r="E1304" s="470" t="s">
        <v>145</v>
      </c>
      <c r="F1304" s="471" t="s">
        <v>384</v>
      </c>
      <c r="G1304" s="384" t="s">
        <v>106</v>
      </c>
      <c r="H1304" s="384">
        <v>1647.8</v>
      </c>
      <c r="I1304" s="384">
        <v>73</v>
      </c>
      <c r="J1304" s="481" t="s">
        <v>107</v>
      </c>
      <c r="K1304" s="372"/>
      <c r="L1304" s="385">
        <f>SUM(L1305:L1308)</f>
        <v>5873050</v>
      </c>
      <c r="M1304" s="385">
        <f t="shared" ref="M1304:P1304" si="450">SUM(M1305:M1308)</f>
        <v>5873050</v>
      </c>
      <c r="N1304" s="385">
        <f t="shared" si="450"/>
        <v>0</v>
      </c>
      <c r="O1304" s="385">
        <f t="shared" si="450"/>
        <v>0</v>
      </c>
      <c r="P1304" s="385">
        <f t="shared" si="450"/>
        <v>0</v>
      </c>
      <c r="Q1304" s="385">
        <f t="shared" ref="Q1304:Q1367" si="451">M1304+N1304+O1304+P1304</f>
        <v>5873050</v>
      </c>
    </row>
    <row r="1305" spans="1:17" ht="15.75" customHeight="1" x14ac:dyDescent="0.25">
      <c r="A1305" s="669"/>
      <c r="B1305" s="571">
        <v>71958000</v>
      </c>
      <c r="C1305" s="446" t="s">
        <v>12</v>
      </c>
      <c r="D1305" s="372"/>
      <c r="E1305" s="470"/>
      <c r="F1305" s="472"/>
      <c r="G1305" s="372"/>
      <c r="H1305" s="372"/>
      <c r="I1305" s="372"/>
      <c r="J1305" s="572" t="s">
        <v>208</v>
      </c>
      <c r="K1305" s="571">
        <v>8</v>
      </c>
      <c r="L1305" s="385">
        <v>3205000</v>
      </c>
      <c r="M1305" s="385">
        <f>L1305</f>
        <v>3205000</v>
      </c>
      <c r="N1305" s="385"/>
      <c r="O1305" s="385"/>
      <c r="P1305" s="385"/>
      <c r="Q1305" s="385">
        <f t="shared" si="451"/>
        <v>3205000</v>
      </c>
    </row>
    <row r="1306" spans="1:17" ht="15.75" customHeight="1" x14ac:dyDescent="0.25">
      <c r="A1306" s="669"/>
      <c r="B1306" s="571">
        <v>71958000</v>
      </c>
      <c r="C1306" s="446" t="s">
        <v>12</v>
      </c>
      <c r="D1306" s="372"/>
      <c r="E1306" s="470"/>
      <c r="F1306" s="472"/>
      <c r="G1306" s="372"/>
      <c r="H1306" s="372"/>
      <c r="I1306" s="372"/>
      <c r="J1306" s="572" t="s">
        <v>205</v>
      </c>
      <c r="K1306" s="571">
        <v>10</v>
      </c>
      <c r="L1306" s="385">
        <v>1646000</v>
      </c>
      <c r="M1306" s="385">
        <f t="shared" ref="M1306:M1308" si="452">L1306</f>
        <v>1646000</v>
      </c>
      <c r="N1306" s="385"/>
      <c r="O1306" s="385"/>
      <c r="P1306" s="385"/>
      <c r="Q1306" s="385">
        <f t="shared" si="451"/>
        <v>1646000</v>
      </c>
    </row>
    <row r="1307" spans="1:17" ht="31.5" customHeight="1" x14ac:dyDescent="0.25">
      <c r="A1307" s="669"/>
      <c r="B1307" s="571">
        <v>71958000</v>
      </c>
      <c r="C1307" s="446" t="s">
        <v>12</v>
      </c>
      <c r="D1307" s="372"/>
      <c r="E1307" s="470"/>
      <c r="F1307" s="472"/>
      <c r="G1307" s="372"/>
      <c r="H1307" s="372"/>
      <c r="I1307" s="372"/>
      <c r="J1307" s="572" t="s">
        <v>293</v>
      </c>
      <c r="K1307" s="571">
        <v>9</v>
      </c>
      <c r="L1307" s="385">
        <v>899000</v>
      </c>
      <c r="M1307" s="385">
        <f t="shared" si="452"/>
        <v>899000</v>
      </c>
      <c r="N1307" s="385"/>
      <c r="O1307" s="385"/>
      <c r="P1307" s="385"/>
      <c r="Q1307" s="385">
        <f t="shared" si="451"/>
        <v>899000</v>
      </c>
    </row>
    <row r="1308" spans="1:17" ht="15.75" customHeight="1" x14ac:dyDescent="0.25">
      <c r="A1308" s="669"/>
      <c r="B1308" s="571">
        <v>71958000</v>
      </c>
      <c r="C1308" s="446" t="s">
        <v>12</v>
      </c>
      <c r="D1308" s="372"/>
      <c r="E1308" s="470"/>
      <c r="F1308" s="472"/>
      <c r="G1308" s="372"/>
      <c r="H1308" s="372"/>
      <c r="I1308" s="372"/>
      <c r="J1308" s="572" t="s">
        <v>207</v>
      </c>
      <c r="K1308" s="571">
        <v>21</v>
      </c>
      <c r="L1308" s="385">
        <f>(L1305+L1306+L1307)*2.14%</f>
        <v>123050.00000000001</v>
      </c>
      <c r="M1308" s="385">
        <f t="shared" si="452"/>
        <v>123050.00000000001</v>
      </c>
      <c r="N1308" s="385"/>
      <c r="O1308" s="385"/>
      <c r="P1308" s="385"/>
      <c r="Q1308" s="385">
        <f t="shared" si="451"/>
        <v>123050.00000000001</v>
      </c>
    </row>
    <row r="1309" spans="1:17" ht="15.75" customHeight="1" x14ac:dyDescent="0.25">
      <c r="A1309" s="669">
        <v>9</v>
      </c>
      <c r="B1309" s="571">
        <v>71958000</v>
      </c>
      <c r="C1309" s="446" t="s">
        <v>12</v>
      </c>
      <c r="D1309" s="446" t="s">
        <v>12</v>
      </c>
      <c r="E1309" s="470" t="s">
        <v>146</v>
      </c>
      <c r="F1309" s="471">
        <v>28</v>
      </c>
      <c r="G1309" s="384" t="s">
        <v>106</v>
      </c>
      <c r="H1309" s="384">
        <v>4913.3999999999996</v>
      </c>
      <c r="I1309" s="384">
        <v>241</v>
      </c>
      <c r="J1309" s="481" t="s">
        <v>107</v>
      </c>
      <c r="K1309" s="372"/>
      <c r="L1309" s="385">
        <f>SUM(L1310:L1313)</f>
        <v>17294344.800000001</v>
      </c>
      <c r="M1309" s="385">
        <f t="shared" ref="M1309:P1309" si="453">SUM(M1310:M1313)</f>
        <v>17294344.800000001</v>
      </c>
      <c r="N1309" s="385">
        <f t="shared" si="453"/>
        <v>0</v>
      </c>
      <c r="O1309" s="385">
        <f t="shared" si="453"/>
        <v>0</v>
      </c>
      <c r="P1309" s="385">
        <f t="shared" si="453"/>
        <v>0</v>
      </c>
      <c r="Q1309" s="385">
        <f t="shared" si="451"/>
        <v>17294344.800000001</v>
      </c>
    </row>
    <row r="1310" spans="1:17" ht="15.75" customHeight="1" x14ac:dyDescent="0.25">
      <c r="A1310" s="669"/>
      <c r="B1310" s="571">
        <v>71958000</v>
      </c>
      <c r="C1310" s="446" t="s">
        <v>12</v>
      </c>
      <c r="D1310" s="372"/>
      <c r="E1310" s="470"/>
      <c r="F1310" s="472"/>
      <c r="G1310" s="372"/>
      <c r="H1310" s="372"/>
      <c r="I1310" s="372"/>
      <c r="J1310" s="572" t="s">
        <v>208</v>
      </c>
      <c r="K1310" s="571">
        <v>8</v>
      </c>
      <c r="L1310" s="385">
        <v>9439000</v>
      </c>
      <c r="M1310" s="385">
        <f>L1310</f>
        <v>9439000</v>
      </c>
      <c r="N1310" s="385"/>
      <c r="O1310" s="385"/>
      <c r="P1310" s="385"/>
      <c r="Q1310" s="385">
        <f t="shared" si="451"/>
        <v>9439000</v>
      </c>
    </row>
    <row r="1311" spans="1:17" ht="15.75" customHeight="1" x14ac:dyDescent="0.25">
      <c r="A1311" s="669"/>
      <c r="B1311" s="571">
        <v>71958000</v>
      </c>
      <c r="C1311" s="446" t="s">
        <v>12</v>
      </c>
      <c r="D1311" s="372"/>
      <c r="E1311" s="470"/>
      <c r="F1311" s="472"/>
      <c r="G1311" s="372"/>
      <c r="H1311" s="372"/>
      <c r="I1311" s="372"/>
      <c r="J1311" s="572" t="s">
        <v>205</v>
      </c>
      <c r="K1311" s="571">
        <v>10</v>
      </c>
      <c r="L1311" s="385">
        <v>4848000</v>
      </c>
      <c r="M1311" s="385">
        <f t="shared" ref="M1311:M1313" si="454">L1311</f>
        <v>4848000</v>
      </c>
      <c r="N1311" s="385"/>
      <c r="O1311" s="385"/>
      <c r="P1311" s="385"/>
      <c r="Q1311" s="385">
        <f t="shared" si="451"/>
        <v>4848000</v>
      </c>
    </row>
    <row r="1312" spans="1:17" ht="31.5" customHeight="1" x14ac:dyDescent="0.25">
      <c r="A1312" s="669"/>
      <c r="B1312" s="571">
        <v>71958000</v>
      </c>
      <c r="C1312" s="446" t="s">
        <v>12</v>
      </c>
      <c r="D1312" s="372"/>
      <c r="E1312" s="470"/>
      <c r="F1312" s="472"/>
      <c r="G1312" s="372"/>
      <c r="H1312" s="372"/>
      <c r="I1312" s="372"/>
      <c r="J1312" s="572" t="s">
        <v>293</v>
      </c>
      <c r="K1312" s="571">
        <v>9</v>
      </c>
      <c r="L1312" s="385">
        <v>2645000</v>
      </c>
      <c r="M1312" s="385">
        <f t="shared" si="454"/>
        <v>2645000</v>
      </c>
      <c r="N1312" s="385"/>
      <c r="O1312" s="385"/>
      <c r="P1312" s="385"/>
      <c r="Q1312" s="385">
        <f t="shared" si="451"/>
        <v>2645000</v>
      </c>
    </row>
    <row r="1313" spans="1:17" ht="15.75" customHeight="1" x14ac:dyDescent="0.25">
      <c r="A1313" s="669"/>
      <c r="B1313" s="571">
        <v>71958000</v>
      </c>
      <c r="C1313" s="446" t="s">
        <v>12</v>
      </c>
      <c r="D1313" s="372"/>
      <c r="E1313" s="470"/>
      <c r="F1313" s="472"/>
      <c r="G1313" s="372"/>
      <c r="H1313" s="372"/>
      <c r="I1313" s="372"/>
      <c r="J1313" s="572" t="s">
        <v>207</v>
      </c>
      <c r="K1313" s="571">
        <v>21</v>
      </c>
      <c r="L1313" s="385">
        <f>(L1310+L1311+L1312)*2.14%</f>
        <v>362344.80000000005</v>
      </c>
      <c r="M1313" s="385">
        <f t="shared" si="454"/>
        <v>362344.80000000005</v>
      </c>
      <c r="N1313" s="385"/>
      <c r="O1313" s="385"/>
      <c r="P1313" s="385"/>
      <c r="Q1313" s="385">
        <f t="shared" si="451"/>
        <v>362344.80000000005</v>
      </c>
    </row>
    <row r="1314" spans="1:17" ht="15.75" customHeight="1" x14ac:dyDescent="0.25">
      <c r="A1314" s="669">
        <v>10</v>
      </c>
      <c r="B1314" s="571">
        <v>71958000</v>
      </c>
      <c r="C1314" s="446" t="s">
        <v>12</v>
      </c>
      <c r="D1314" s="446" t="s">
        <v>12</v>
      </c>
      <c r="E1314" s="470" t="s">
        <v>146</v>
      </c>
      <c r="F1314" s="471">
        <v>34</v>
      </c>
      <c r="G1314" s="384" t="s">
        <v>106</v>
      </c>
      <c r="H1314" s="384">
        <v>3280.9</v>
      </c>
      <c r="I1314" s="384">
        <v>184</v>
      </c>
      <c r="J1314" s="481" t="s">
        <v>107</v>
      </c>
      <c r="K1314" s="372"/>
      <c r="L1314" s="385">
        <f>SUM(L1315:L1318)</f>
        <v>11631703.199999999</v>
      </c>
      <c r="M1314" s="385">
        <f t="shared" ref="M1314:P1314" si="455">SUM(M1315:M1318)</f>
        <v>11631703.199999999</v>
      </c>
      <c r="N1314" s="385">
        <f t="shared" si="455"/>
        <v>0</v>
      </c>
      <c r="O1314" s="385">
        <f t="shared" si="455"/>
        <v>0</v>
      </c>
      <c r="P1314" s="385">
        <f t="shared" si="455"/>
        <v>0</v>
      </c>
      <c r="Q1314" s="385">
        <f t="shared" si="451"/>
        <v>11631703.199999999</v>
      </c>
    </row>
    <row r="1315" spans="1:17" ht="15.75" customHeight="1" x14ac:dyDescent="0.25">
      <c r="A1315" s="669"/>
      <c r="B1315" s="571">
        <v>71958000</v>
      </c>
      <c r="C1315" s="446" t="s">
        <v>12</v>
      </c>
      <c r="D1315" s="372"/>
      <c r="E1315" s="470"/>
      <c r="F1315" s="472"/>
      <c r="G1315" s="372"/>
      <c r="H1315" s="372"/>
      <c r="I1315" s="372"/>
      <c r="J1315" s="572" t="s">
        <v>208</v>
      </c>
      <c r="K1315" s="571">
        <v>8</v>
      </c>
      <c r="L1315" s="385">
        <v>6348000</v>
      </c>
      <c r="M1315" s="385">
        <f>L1315</f>
        <v>6348000</v>
      </c>
      <c r="N1315" s="385"/>
      <c r="O1315" s="385"/>
      <c r="P1315" s="385"/>
      <c r="Q1315" s="385">
        <f t="shared" si="451"/>
        <v>6348000</v>
      </c>
    </row>
    <row r="1316" spans="1:17" ht="15.75" customHeight="1" x14ac:dyDescent="0.25">
      <c r="A1316" s="669"/>
      <c r="B1316" s="571">
        <v>71958000</v>
      </c>
      <c r="C1316" s="446" t="s">
        <v>12</v>
      </c>
      <c r="D1316" s="372"/>
      <c r="E1316" s="470"/>
      <c r="F1316" s="472"/>
      <c r="G1316" s="372"/>
      <c r="H1316" s="372"/>
      <c r="I1316" s="372"/>
      <c r="J1316" s="572" t="s">
        <v>205</v>
      </c>
      <c r="K1316" s="571">
        <v>10</v>
      </c>
      <c r="L1316" s="385">
        <v>3261000</v>
      </c>
      <c r="M1316" s="385">
        <f t="shared" ref="M1316:M1318" si="456">L1316</f>
        <v>3261000</v>
      </c>
      <c r="N1316" s="385"/>
      <c r="O1316" s="385"/>
      <c r="P1316" s="385"/>
      <c r="Q1316" s="385">
        <f t="shared" si="451"/>
        <v>3261000</v>
      </c>
    </row>
    <row r="1317" spans="1:17" ht="31.5" customHeight="1" x14ac:dyDescent="0.25">
      <c r="A1317" s="669"/>
      <c r="B1317" s="571">
        <v>71958000</v>
      </c>
      <c r="C1317" s="446" t="s">
        <v>12</v>
      </c>
      <c r="D1317" s="372"/>
      <c r="E1317" s="470"/>
      <c r="F1317" s="472"/>
      <c r="G1317" s="372"/>
      <c r="H1317" s="372"/>
      <c r="I1317" s="372"/>
      <c r="J1317" s="572" t="s">
        <v>293</v>
      </c>
      <c r="K1317" s="571">
        <v>9</v>
      </c>
      <c r="L1317" s="385">
        <v>1779000</v>
      </c>
      <c r="M1317" s="385">
        <f t="shared" si="456"/>
        <v>1779000</v>
      </c>
      <c r="N1317" s="385"/>
      <c r="O1317" s="385"/>
      <c r="P1317" s="385"/>
      <c r="Q1317" s="385">
        <f t="shared" si="451"/>
        <v>1779000</v>
      </c>
    </row>
    <row r="1318" spans="1:17" ht="15.75" customHeight="1" x14ac:dyDescent="0.25">
      <c r="A1318" s="669"/>
      <c r="B1318" s="571">
        <v>71958000</v>
      </c>
      <c r="C1318" s="446" t="s">
        <v>12</v>
      </c>
      <c r="D1318" s="372"/>
      <c r="E1318" s="470"/>
      <c r="F1318" s="472"/>
      <c r="G1318" s="372"/>
      <c r="H1318" s="372"/>
      <c r="I1318" s="372"/>
      <c r="J1318" s="572" t="s">
        <v>207</v>
      </c>
      <c r="K1318" s="571">
        <v>21</v>
      </c>
      <c r="L1318" s="385">
        <f>(L1315+L1316+L1317)*2.14%</f>
        <v>243703.20000000004</v>
      </c>
      <c r="M1318" s="385">
        <f t="shared" si="456"/>
        <v>243703.20000000004</v>
      </c>
      <c r="N1318" s="385"/>
      <c r="O1318" s="385"/>
      <c r="P1318" s="385"/>
      <c r="Q1318" s="385">
        <f t="shared" si="451"/>
        <v>243703.20000000004</v>
      </c>
    </row>
    <row r="1319" spans="1:17" ht="15.75" customHeight="1" x14ac:dyDescent="0.25">
      <c r="A1319" s="669">
        <v>11</v>
      </c>
      <c r="B1319" s="571">
        <v>71958000</v>
      </c>
      <c r="C1319" s="446" t="s">
        <v>12</v>
      </c>
      <c r="D1319" s="446" t="s">
        <v>12</v>
      </c>
      <c r="E1319" s="470" t="s">
        <v>146</v>
      </c>
      <c r="F1319" s="471">
        <v>50</v>
      </c>
      <c r="G1319" s="384" t="s">
        <v>106</v>
      </c>
      <c r="H1319" s="384">
        <v>4922.8999999999996</v>
      </c>
      <c r="I1319" s="384">
        <v>262</v>
      </c>
      <c r="J1319" s="481" t="s">
        <v>107</v>
      </c>
      <c r="K1319" s="372"/>
      <c r="L1319" s="385">
        <f>SUM(L1320:L1327)</f>
        <v>32365101.800000001</v>
      </c>
      <c r="M1319" s="385">
        <f t="shared" ref="M1319:P1319" si="457">SUM(M1320:M1327)</f>
        <v>32365101.800000001</v>
      </c>
      <c r="N1319" s="385">
        <f t="shared" si="457"/>
        <v>0</v>
      </c>
      <c r="O1319" s="385">
        <f t="shared" si="457"/>
        <v>0</v>
      </c>
      <c r="P1319" s="385">
        <f t="shared" si="457"/>
        <v>0</v>
      </c>
      <c r="Q1319" s="385">
        <f t="shared" si="451"/>
        <v>32365101.800000001</v>
      </c>
    </row>
    <row r="1320" spans="1:17" ht="15.75" customHeight="1" x14ac:dyDescent="0.25">
      <c r="A1320" s="669"/>
      <c r="B1320" s="571">
        <v>71958000</v>
      </c>
      <c r="C1320" s="446" t="s">
        <v>12</v>
      </c>
      <c r="D1320" s="372"/>
      <c r="E1320" s="470"/>
      <c r="F1320" s="471"/>
      <c r="G1320" s="372"/>
      <c r="H1320" s="372"/>
      <c r="I1320" s="372"/>
      <c r="J1320" s="572" t="s">
        <v>208</v>
      </c>
      <c r="K1320" s="571">
        <v>8</v>
      </c>
      <c r="L1320" s="385">
        <v>9428000</v>
      </c>
      <c r="M1320" s="385">
        <f>L1320</f>
        <v>9428000</v>
      </c>
      <c r="N1320" s="385"/>
      <c r="O1320" s="385"/>
      <c r="P1320" s="385"/>
      <c r="Q1320" s="385">
        <f t="shared" si="451"/>
        <v>9428000</v>
      </c>
    </row>
    <row r="1321" spans="1:17" ht="15.75" customHeight="1" x14ac:dyDescent="0.25">
      <c r="A1321" s="669"/>
      <c r="B1321" s="571">
        <v>71958000</v>
      </c>
      <c r="C1321" s="446" t="s">
        <v>12</v>
      </c>
      <c r="D1321" s="372"/>
      <c r="E1321" s="470"/>
      <c r="F1321" s="471"/>
      <c r="G1321" s="372"/>
      <c r="H1321" s="372"/>
      <c r="I1321" s="372"/>
      <c r="J1321" s="572" t="s">
        <v>205</v>
      </c>
      <c r="K1321" s="571">
        <v>10</v>
      </c>
      <c r="L1321" s="385">
        <v>4843000</v>
      </c>
      <c r="M1321" s="385">
        <f t="shared" ref="M1321:M1327" si="458">L1321</f>
        <v>4843000</v>
      </c>
      <c r="N1321" s="385"/>
      <c r="O1321" s="385"/>
      <c r="P1321" s="385"/>
      <c r="Q1321" s="385">
        <f t="shared" si="451"/>
        <v>4843000</v>
      </c>
    </row>
    <row r="1322" spans="1:17" ht="31.5" customHeight="1" x14ac:dyDescent="0.25">
      <c r="A1322" s="669"/>
      <c r="B1322" s="571">
        <v>71958000</v>
      </c>
      <c r="C1322" s="446" t="s">
        <v>12</v>
      </c>
      <c r="D1322" s="446"/>
      <c r="E1322" s="446"/>
      <c r="F1322" s="571"/>
      <c r="G1322" s="571"/>
      <c r="H1322" s="620"/>
      <c r="I1322" s="571"/>
      <c r="J1322" s="572" t="s">
        <v>210</v>
      </c>
      <c r="K1322" s="571">
        <v>1</v>
      </c>
      <c r="L1322" s="385">
        <v>3189265</v>
      </c>
      <c r="M1322" s="385">
        <f t="shared" si="458"/>
        <v>3189265</v>
      </c>
      <c r="N1322" s="385"/>
      <c r="O1322" s="385"/>
      <c r="P1322" s="385"/>
      <c r="Q1322" s="385">
        <f t="shared" si="451"/>
        <v>3189265</v>
      </c>
    </row>
    <row r="1323" spans="1:17" ht="31.5" customHeight="1" x14ac:dyDescent="0.25">
      <c r="A1323" s="669"/>
      <c r="B1323" s="571">
        <v>71958000</v>
      </c>
      <c r="C1323" s="446" t="s">
        <v>12</v>
      </c>
      <c r="D1323" s="446"/>
      <c r="E1323" s="446"/>
      <c r="F1323" s="571"/>
      <c r="G1323" s="571"/>
      <c r="H1323" s="620"/>
      <c r="I1323" s="571"/>
      <c r="J1323" s="572" t="s">
        <v>219</v>
      </c>
      <c r="K1323" s="571">
        <v>3</v>
      </c>
      <c r="L1323" s="385">
        <v>6030219</v>
      </c>
      <c r="M1323" s="385">
        <f t="shared" si="458"/>
        <v>6030219</v>
      </c>
      <c r="N1323" s="385"/>
      <c r="O1323" s="385"/>
      <c r="P1323" s="385"/>
      <c r="Q1323" s="385">
        <f t="shared" si="451"/>
        <v>6030219</v>
      </c>
    </row>
    <row r="1324" spans="1:17" ht="31.5" customHeight="1" x14ac:dyDescent="0.25">
      <c r="A1324" s="669"/>
      <c r="B1324" s="571">
        <v>71958000</v>
      </c>
      <c r="C1324" s="446" t="s">
        <v>12</v>
      </c>
      <c r="D1324" s="446"/>
      <c r="E1324" s="446"/>
      <c r="F1324" s="571"/>
      <c r="G1324" s="571"/>
      <c r="H1324" s="620"/>
      <c r="I1324" s="571"/>
      <c r="J1324" s="572" t="s">
        <v>212</v>
      </c>
      <c r="K1324" s="571">
        <v>4</v>
      </c>
      <c r="L1324" s="385">
        <v>4298413</v>
      </c>
      <c r="M1324" s="385">
        <f t="shared" si="458"/>
        <v>4298413</v>
      </c>
      <c r="N1324" s="385"/>
      <c r="O1324" s="385"/>
      <c r="P1324" s="385"/>
      <c r="Q1324" s="385">
        <f t="shared" si="451"/>
        <v>4298413</v>
      </c>
    </row>
    <row r="1325" spans="1:17" ht="31.5" customHeight="1" x14ac:dyDescent="0.25">
      <c r="A1325" s="669"/>
      <c r="B1325" s="571">
        <v>71958000</v>
      </c>
      <c r="C1325" s="446" t="s">
        <v>12</v>
      </c>
      <c r="D1325" s="446"/>
      <c r="E1325" s="446"/>
      <c r="F1325" s="571"/>
      <c r="G1325" s="571"/>
      <c r="H1325" s="620"/>
      <c r="I1325" s="571"/>
      <c r="J1325" s="572" t="s">
        <v>214</v>
      </c>
      <c r="K1325" s="571">
        <v>5</v>
      </c>
      <c r="L1325" s="385">
        <v>1256103</v>
      </c>
      <c r="M1325" s="385">
        <f t="shared" si="458"/>
        <v>1256103</v>
      </c>
      <c r="N1325" s="385"/>
      <c r="O1325" s="385"/>
      <c r="P1325" s="385"/>
      <c r="Q1325" s="385">
        <f t="shared" si="451"/>
        <v>1256103</v>
      </c>
    </row>
    <row r="1326" spans="1:17" ht="31.5" customHeight="1" x14ac:dyDescent="0.25">
      <c r="A1326" s="669"/>
      <c r="B1326" s="571">
        <v>71958000</v>
      </c>
      <c r="C1326" s="446" t="s">
        <v>12</v>
      </c>
      <c r="D1326" s="372"/>
      <c r="E1326" s="470"/>
      <c r="F1326" s="471"/>
      <c r="G1326" s="372"/>
      <c r="H1326" s="372"/>
      <c r="I1326" s="372"/>
      <c r="J1326" s="572" t="s">
        <v>293</v>
      </c>
      <c r="K1326" s="571">
        <v>9</v>
      </c>
      <c r="L1326" s="385">
        <v>2642000</v>
      </c>
      <c r="M1326" s="385">
        <f t="shared" si="458"/>
        <v>2642000</v>
      </c>
      <c r="N1326" s="385"/>
      <c r="O1326" s="385"/>
      <c r="P1326" s="385"/>
      <c r="Q1326" s="385">
        <f t="shared" si="451"/>
        <v>2642000</v>
      </c>
    </row>
    <row r="1327" spans="1:17" ht="15.75" customHeight="1" x14ac:dyDescent="0.25">
      <c r="A1327" s="669"/>
      <c r="B1327" s="571">
        <v>71958000</v>
      </c>
      <c r="C1327" s="446" t="s">
        <v>12</v>
      </c>
      <c r="D1327" s="372"/>
      <c r="E1327" s="470"/>
      <c r="F1327" s="471"/>
      <c r="G1327" s="372"/>
      <c r="H1327" s="372"/>
      <c r="I1327" s="372"/>
      <c r="J1327" s="572" t="s">
        <v>207</v>
      </c>
      <c r="K1327" s="571">
        <v>21</v>
      </c>
      <c r="L1327" s="385">
        <f>(L1320+L1321+L1322+L1323+L1324+L1325+L1326)*2.14%</f>
        <v>678101.8</v>
      </c>
      <c r="M1327" s="385">
        <f t="shared" si="458"/>
        <v>678101.8</v>
      </c>
      <c r="N1327" s="385"/>
      <c r="O1327" s="385"/>
      <c r="P1327" s="385"/>
      <c r="Q1327" s="385">
        <f t="shared" si="451"/>
        <v>678101.8</v>
      </c>
    </row>
    <row r="1328" spans="1:17" ht="15.75" customHeight="1" x14ac:dyDescent="0.25">
      <c r="A1328" s="669">
        <v>12</v>
      </c>
      <c r="B1328" s="571">
        <v>71958000</v>
      </c>
      <c r="C1328" s="446" t="s">
        <v>12</v>
      </c>
      <c r="D1328" s="446" t="s">
        <v>12</v>
      </c>
      <c r="E1328" s="470" t="s">
        <v>146</v>
      </c>
      <c r="F1328" s="471">
        <v>52</v>
      </c>
      <c r="G1328" s="384" t="s">
        <v>106</v>
      </c>
      <c r="H1328" s="384">
        <v>4932</v>
      </c>
      <c r="I1328" s="384">
        <v>239</v>
      </c>
      <c r="J1328" s="481" t="s">
        <v>107</v>
      </c>
      <c r="K1328" s="372"/>
      <c r="L1328" s="385">
        <f t="shared" ref="L1328:P1328" si="459">SUM(L1329:L1335)</f>
        <v>22866081.800000001</v>
      </c>
      <c r="M1328" s="385">
        <f t="shared" si="459"/>
        <v>22866081.800000001</v>
      </c>
      <c r="N1328" s="385">
        <f t="shared" si="459"/>
        <v>0</v>
      </c>
      <c r="O1328" s="385">
        <f t="shared" si="459"/>
        <v>0</v>
      </c>
      <c r="P1328" s="385">
        <f t="shared" si="459"/>
        <v>0</v>
      </c>
      <c r="Q1328" s="385">
        <f t="shared" si="451"/>
        <v>22866081.800000001</v>
      </c>
    </row>
    <row r="1329" spans="1:17" ht="15.75" customHeight="1" x14ac:dyDescent="0.25">
      <c r="A1329" s="669"/>
      <c r="B1329" s="571">
        <v>71958000</v>
      </c>
      <c r="C1329" s="446" t="s">
        <v>12</v>
      </c>
      <c r="D1329" s="372"/>
      <c r="E1329" s="470"/>
      <c r="F1329" s="471"/>
      <c r="G1329" s="372"/>
      <c r="H1329" s="372"/>
      <c r="I1329" s="372"/>
      <c r="J1329" s="572" t="s">
        <v>205</v>
      </c>
      <c r="K1329" s="571">
        <v>10</v>
      </c>
      <c r="L1329" s="385">
        <v>4871000</v>
      </c>
      <c r="M1329" s="385">
        <f t="shared" ref="M1329:M1335" si="460">L1329</f>
        <v>4871000</v>
      </c>
      <c r="N1329" s="385"/>
      <c r="O1329" s="385"/>
      <c r="P1329" s="385"/>
      <c r="Q1329" s="385">
        <f t="shared" si="451"/>
        <v>4871000</v>
      </c>
    </row>
    <row r="1330" spans="1:17" ht="31.5" customHeight="1" x14ac:dyDescent="0.25">
      <c r="A1330" s="669"/>
      <c r="B1330" s="571">
        <v>71958000</v>
      </c>
      <c r="C1330" s="446" t="s">
        <v>12</v>
      </c>
      <c r="D1330" s="446"/>
      <c r="E1330" s="446"/>
      <c r="F1330" s="571"/>
      <c r="G1330" s="571"/>
      <c r="H1330" s="620"/>
      <c r="I1330" s="571"/>
      <c r="J1330" s="572" t="s">
        <v>210</v>
      </c>
      <c r="K1330" s="571">
        <v>1</v>
      </c>
      <c r="L1330" s="385">
        <v>3207281</v>
      </c>
      <c r="M1330" s="385">
        <f t="shared" si="460"/>
        <v>3207281</v>
      </c>
      <c r="N1330" s="385"/>
      <c r="O1330" s="385"/>
      <c r="P1330" s="385"/>
      <c r="Q1330" s="385">
        <f t="shared" si="451"/>
        <v>3207281</v>
      </c>
    </row>
    <row r="1331" spans="1:17" ht="31.5" customHeight="1" x14ac:dyDescent="0.25">
      <c r="A1331" s="669"/>
      <c r="B1331" s="571">
        <v>71958000</v>
      </c>
      <c r="C1331" s="446" t="s">
        <v>12</v>
      </c>
      <c r="D1331" s="446"/>
      <c r="E1331" s="446"/>
      <c r="F1331" s="571"/>
      <c r="G1331" s="571"/>
      <c r="H1331" s="620"/>
      <c r="I1331" s="571"/>
      <c r="J1331" s="572" t="s">
        <v>219</v>
      </c>
      <c r="K1331" s="571">
        <v>3</v>
      </c>
      <c r="L1331" s="385">
        <v>6064690</v>
      </c>
      <c r="M1331" s="385">
        <f t="shared" si="460"/>
        <v>6064690</v>
      </c>
      <c r="N1331" s="385"/>
      <c r="O1331" s="385"/>
      <c r="P1331" s="385"/>
      <c r="Q1331" s="385">
        <f t="shared" si="451"/>
        <v>6064690</v>
      </c>
    </row>
    <row r="1332" spans="1:17" ht="31.5" customHeight="1" x14ac:dyDescent="0.25">
      <c r="A1332" s="669"/>
      <c r="B1332" s="571">
        <v>71958000</v>
      </c>
      <c r="C1332" s="446" t="s">
        <v>12</v>
      </c>
      <c r="D1332" s="446"/>
      <c r="E1332" s="446"/>
      <c r="F1332" s="571"/>
      <c r="G1332" s="571"/>
      <c r="H1332" s="620"/>
      <c r="I1332" s="571"/>
      <c r="J1332" s="572" t="s">
        <v>212</v>
      </c>
      <c r="K1332" s="571">
        <v>4</v>
      </c>
      <c r="L1332" s="385">
        <v>4323579</v>
      </c>
      <c r="M1332" s="385">
        <f t="shared" si="460"/>
        <v>4323579</v>
      </c>
      <c r="N1332" s="385"/>
      <c r="O1332" s="385"/>
      <c r="P1332" s="385"/>
      <c r="Q1332" s="385">
        <f t="shared" si="451"/>
        <v>4323579</v>
      </c>
    </row>
    <row r="1333" spans="1:17" ht="31.5" customHeight="1" x14ac:dyDescent="0.25">
      <c r="A1333" s="669"/>
      <c r="B1333" s="571">
        <v>71958000</v>
      </c>
      <c r="C1333" s="446" t="s">
        <v>12</v>
      </c>
      <c r="D1333" s="446"/>
      <c r="E1333" s="446"/>
      <c r="F1333" s="571"/>
      <c r="G1333" s="571"/>
      <c r="H1333" s="620"/>
      <c r="I1333" s="571"/>
      <c r="J1333" s="572" t="s">
        <v>214</v>
      </c>
      <c r="K1333" s="571">
        <v>5</v>
      </c>
      <c r="L1333" s="385">
        <v>1263450</v>
      </c>
      <c r="M1333" s="385">
        <f t="shared" si="460"/>
        <v>1263450</v>
      </c>
      <c r="N1333" s="385"/>
      <c r="O1333" s="385"/>
      <c r="P1333" s="385"/>
      <c r="Q1333" s="385">
        <f t="shared" si="451"/>
        <v>1263450</v>
      </c>
    </row>
    <row r="1334" spans="1:17" ht="31.5" customHeight="1" x14ac:dyDescent="0.25">
      <c r="A1334" s="669"/>
      <c r="B1334" s="571">
        <v>71958000</v>
      </c>
      <c r="C1334" s="446" t="s">
        <v>12</v>
      </c>
      <c r="D1334" s="372"/>
      <c r="E1334" s="470"/>
      <c r="F1334" s="471"/>
      <c r="G1334" s="372"/>
      <c r="H1334" s="372"/>
      <c r="I1334" s="372"/>
      <c r="J1334" s="572" t="s">
        <v>293</v>
      </c>
      <c r="K1334" s="571">
        <v>9</v>
      </c>
      <c r="L1334" s="385">
        <v>2657000</v>
      </c>
      <c r="M1334" s="385">
        <f t="shared" si="460"/>
        <v>2657000</v>
      </c>
      <c r="N1334" s="385"/>
      <c r="O1334" s="385"/>
      <c r="P1334" s="385"/>
      <c r="Q1334" s="385">
        <f t="shared" si="451"/>
        <v>2657000</v>
      </c>
    </row>
    <row r="1335" spans="1:17" ht="15.75" customHeight="1" x14ac:dyDescent="0.25">
      <c r="A1335" s="669"/>
      <c r="B1335" s="571">
        <v>71958000</v>
      </c>
      <c r="C1335" s="446" t="s">
        <v>12</v>
      </c>
      <c r="D1335" s="372"/>
      <c r="E1335" s="470"/>
      <c r="F1335" s="471"/>
      <c r="G1335" s="372"/>
      <c r="H1335" s="372"/>
      <c r="I1335" s="372"/>
      <c r="J1335" s="572" t="s">
        <v>207</v>
      </c>
      <c r="K1335" s="571">
        <v>21</v>
      </c>
      <c r="L1335" s="385">
        <f>(L1329+L1330+L1331+L1332+L1333+L1334)*2.14%</f>
        <v>479081.80000000005</v>
      </c>
      <c r="M1335" s="385">
        <f t="shared" si="460"/>
        <v>479081.80000000005</v>
      </c>
      <c r="N1335" s="385"/>
      <c r="O1335" s="385"/>
      <c r="P1335" s="385"/>
      <c r="Q1335" s="385">
        <f t="shared" si="451"/>
        <v>479081.80000000005</v>
      </c>
    </row>
    <row r="1336" spans="1:17" ht="15.75" customHeight="1" x14ac:dyDescent="0.25">
      <c r="A1336" s="669">
        <v>13</v>
      </c>
      <c r="B1336" s="571">
        <v>71958000</v>
      </c>
      <c r="C1336" s="446" t="s">
        <v>12</v>
      </c>
      <c r="D1336" s="446" t="s">
        <v>12</v>
      </c>
      <c r="E1336" s="470" t="s">
        <v>146</v>
      </c>
      <c r="F1336" s="472" t="s">
        <v>292</v>
      </c>
      <c r="G1336" s="384" t="s">
        <v>106</v>
      </c>
      <c r="H1336" s="384">
        <v>4901.12</v>
      </c>
      <c r="I1336" s="384">
        <v>265</v>
      </c>
      <c r="J1336" s="481" t="s">
        <v>107</v>
      </c>
      <c r="K1336" s="372"/>
      <c r="L1336" s="385">
        <f>SUM(L1337:L1343)</f>
        <v>32532611.399999999</v>
      </c>
      <c r="M1336" s="385">
        <f t="shared" ref="M1336:P1336" si="461">SUM(M1337:M1343)</f>
        <v>32532611.399999999</v>
      </c>
      <c r="N1336" s="385">
        <f t="shared" si="461"/>
        <v>0</v>
      </c>
      <c r="O1336" s="385">
        <f t="shared" si="461"/>
        <v>0</v>
      </c>
      <c r="P1336" s="385">
        <f t="shared" si="461"/>
        <v>0</v>
      </c>
      <c r="Q1336" s="385">
        <f t="shared" si="451"/>
        <v>32532611.399999999</v>
      </c>
    </row>
    <row r="1337" spans="1:17" ht="15.75" customHeight="1" x14ac:dyDescent="0.25">
      <c r="A1337" s="669"/>
      <c r="B1337" s="571">
        <v>71958000</v>
      </c>
      <c r="C1337" s="446" t="s">
        <v>12</v>
      </c>
      <c r="D1337" s="372"/>
      <c r="E1337" s="470"/>
      <c r="F1337" s="471"/>
      <c r="G1337" s="372"/>
      <c r="H1337" s="372"/>
      <c r="I1337" s="372"/>
      <c r="J1337" s="572" t="s">
        <v>205</v>
      </c>
      <c r="K1337" s="571">
        <v>10</v>
      </c>
      <c r="L1337" s="385">
        <v>6493000</v>
      </c>
      <c r="M1337" s="385">
        <f>L1337</f>
        <v>6493000</v>
      </c>
      <c r="N1337" s="385"/>
      <c r="O1337" s="385"/>
      <c r="P1337" s="385"/>
      <c r="Q1337" s="385">
        <f t="shared" si="451"/>
        <v>6493000</v>
      </c>
    </row>
    <row r="1338" spans="1:17" ht="31.5" customHeight="1" x14ac:dyDescent="0.25">
      <c r="A1338" s="669"/>
      <c r="B1338" s="571">
        <v>71958000</v>
      </c>
      <c r="C1338" s="446" t="s">
        <v>12</v>
      </c>
      <c r="D1338" s="446"/>
      <c r="E1338" s="446"/>
      <c r="F1338" s="571"/>
      <c r="G1338" s="571"/>
      <c r="H1338" s="620"/>
      <c r="I1338" s="571"/>
      <c r="J1338" s="572" t="s">
        <v>210</v>
      </c>
      <c r="K1338" s="571">
        <v>1</v>
      </c>
      <c r="L1338" s="385">
        <v>2814612</v>
      </c>
      <c r="M1338" s="385">
        <f t="shared" ref="M1338:M1343" si="462">L1338</f>
        <v>2814612</v>
      </c>
      <c r="N1338" s="385"/>
      <c r="O1338" s="385"/>
      <c r="P1338" s="385"/>
      <c r="Q1338" s="385">
        <f t="shared" si="451"/>
        <v>2814612</v>
      </c>
    </row>
    <row r="1339" spans="1:17" ht="31.5" customHeight="1" x14ac:dyDescent="0.25">
      <c r="A1339" s="669"/>
      <c r="B1339" s="571">
        <v>71958000</v>
      </c>
      <c r="C1339" s="446" t="s">
        <v>12</v>
      </c>
      <c r="D1339" s="446"/>
      <c r="E1339" s="446"/>
      <c r="F1339" s="571"/>
      <c r="G1339" s="571"/>
      <c r="H1339" s="620"/>
      <c r="I1339" s="571"/>
      <c r="J1339" s="572" t="s">
        <v>219</v>
      </c>
      <c r="K1339" s="571">
        <v>3</v>
      </c>
      <c r="L1339" s="385">
        <v>9621309</v>
      </c>
      <c r="M1339" s="385">
        <f t="shared" si="462"/>
        <v>9621309</v>
      </c>
      <c r="N1339" s="385"/>
      <c r="O1339" s="385"/>
      <c r="P1339" s="385"/>
      <c r="Q1339" s="385">
        <f t="shared" si="451"/>
        <v>9621309</v>
      </c>
    </row>
    <row r="1340" spans="1:17" ht="31.5" customHeight="1" x14ac:dyDescent="0.25">
      <c r="A1340" s="669"/>
      <c r="B1340" s="571">
        <v>71958000</v>
      </c>
      <c r="C1340" s="446" t="s">
        <v>12</v>
      </c>
      <c r="D1340" s="446"/>
      <c r="E1340" s="446"/>
      <c r="F1340" s="571"/>
      <c r="G1340" s="571"/>
      <c r="H1340" s="620"/>
      <c r="I1340" s="571"/>
      <c r="J1340" s="572" t="s">
        <v>212</v>
      </c>
      <c r="K1340" s="571">
        <v>4</v>
      </c>
      <c r="L1340" s="385">
        <v>8286907</v>
      </c>
      <c r="M1340" s="385">
        <f t="shared" si="462"/>
        <v>8286907</v>
      </c>
      <c r="N1340" s="385"/>
      <c r="O1340" s="385"/>
      <c r="P1340" s="385"/>
      <c r="Q1340" s="385">
        <f t="shared" si="451"/>
        <v>8286907</v>
      </c>
    </row>
    <row r="1341" spans="1:17" ht="31.5" customHeight="1" x14ac:dyDescent="0.25">
      <c r="A1341" s="669"/>
      <c r="B1341" s="571">
        <v>71958000</v>
      </c>
      <c r="C1341" s="446" t="s">
        <v>12</v>
      </c>
      <c r="D1341" s="446"/>
      <c r="E1341" s="446"/>
      <c r="F1341" s="571"/>
      <c r="G1341" s="571"/>
      <c r="H1341" s="620"/>
      <c r="I1341" s="571"/>
      <c r="J1341" s="572" t="s">
        <v>214</v>
      </c>
      <c r="K1341" s="571">
        <v>5</v>
      </c>
      <c r="L1341" s="385">
        <v>2632172</v>
      </c>
      <c r="M1341" s="385">
        <f t="shared" si="462"/>
        <v>2632172</v>
      </c>
      <c r="N1341" s="385"/>
      <c r="O1341" s="385"/>
      <c r="P1341" s="385"/>
      <c r="Q1341" s="385">
        <f t="shared" si="451"/>
        <v>2632172</v>
      </c>
    </row>
    <row r="1342" spans="1:17" ht="31.5" customHeight="1" x14ac:dyDescent="0.25">
      <c r="A1342" s="669"/>
      <c r="B1342" s="571">
        <v>71958000</v>
      </c>
      <c r="C1342" s="446" t="s">
        <v>12</v>
      </c>
      <c r="D1342" s="372"/>
      <c r="E1342" s="470"/>
      <c r="F1342" s="471"/>
      <c r="G1342" s="372"/>
      <c r="H1342" s="372"/>
      <c r="I1342" s="372"/>
      <c r="J1342" s="572" t="s">
        <v>293</v>
      </c>
      <c r="K1342" s="571">
        <v>9</v>
      </c>
      <c r="L1342" s="385">
        <v>2003000</v>
      </c>
      <c r="M1342" s="385">
        <f t="shared" si="462"/>
        <v>2003000</v>
      </c>
      <c r="N1342" s="385"/>
      <c r="O1342" s="385"/>
      <c r="P1342" s="385"/>
      <c r="Q1342" s="385">
        <f t="shared" si="451"/>
        <v>2003000</v>
      </c>
    </row>
    <row r="1343" spans="1:17" ht="15.75" customHeight="1" x14ac:dyDescent="0.25">
      <c r="A1343" s="669"/>
      <c r="B1343" s="571">
        <v>71958000</v>
      </c>
      <c r="C1343" s="446" t="s">
        <v>12</v>
      </c>
      <c r="D1343" s="372"/>
      <c r="E1343" s="470"/>
      <c r="F1343" s="474"/>
      <c r="G1343" s="372"/>
      <c r="H1343" s="372"/>
      <c r="I1343" s="372"/>
      <c r="J1343" s="572" t="s">
        <v>207</v>
      </c>
      <c r="K1343" s="571">
        <v>21</v>
      </c>
      <c r="L1343" s="385">
        <f>(L1337+L1338+L1339+L1340+L1341+L1342)*2.14%</f>
        <v>681611.4</v>
      </c>
      <c r="M1343" s="385">
        <f t="shared" si="462"/>
        <v>681611.4</v>
      </c>
      <c r="N1343" s="385"/>
      <c r="O1343" s="385"/>
      <c r="P1343" s="385"/>
      <c r="Q1343" s="385">
        <f t="shared" si="451"/>
        <v>681611.4</v>
      </c>
    </row>
    <row r="1344" spans="1:17" ht="15.75" customHeight="1" x14ac:dyDescent="0.25">
      <c r="A1344" s="669">
        <v>14</v>
      </c>
      <c r="B1344" s="571">
        <v>71958000</v>
      </c>
      <c r="C1344" s="446" t="s">
        <v>12</v>
      </c>
      <c r="D1344" s="446" t="s">
        <v>12</v>
      </c>
      <c r="E1344" s="470" t="s">
        <v>146</v>
      </c>
      <c r="F1344" s="472">
        <v>59</v>
      </c>
      <c r="G1344" s="384" t="s">
        <v>106</v>
      </c>
      <c r="H1344" s="384">
        <v>4834.1000000000004</v>
      </c>
      <c r="I1344" s="384">
        <v>218</v>
      </c>
      <c r="J1344" s="481" t="s">
        <v>107</v>
      </c>
      <c r="K1344" s="372"/>
      <c r="L1344" s="385">
        <f>SUM(L1345:L1351)</f>
        <v>29862671.800000001</v>
      </c>
      <c r="M1344" s="385">
        <f t="shared" ref="M1344:P1344" si="463">SUM(M1345:M1351)</f>
        <v>29862671.800000001</v>
      </c>
      <c r="N1344" s="385">
        <f t="shared" si="463"/>
        <v>0</v>
      </c>
      <c r="O1344" s="385">
        <f t="shared" si="463"/>
        <v>0</v>
      </c>
      <c r="P1344" s="385">
        <f t="shared" si="463"/>
        <v>0</v>
      </c>
      <c r="Q1344" s="385">
        <f t="shared" si="451"/>
        <v>29862671.800000001</v>
      </c>
    </row>
    <row r="1345" spans="1:17" ht="15.75" customHeight="1" x14ac:dyDescent="0.25">
      <c r="A1345" s="669"/>
      <c r="B1345" s="571">
        <v>71958000</v>
      </c>
      <c r="C1345" s="446" t="s">
        <v>12</v>
      </c>
      <c r="D1345" s="372"/>
      <c r="E1345" s="470"/>
      <c r="F1345" s="471"/>
      <c r="G1345" s="372"/>
      <c r="H1345" s="372"/>
      <c r="I1345" s="372"/>
      <c r="J1345" s="572" t="s">
        <v>205</v>
      </c>
      <c r="K1345" s="571">
        <v>10</v>
      </c>
      <c r="L1345" s="385">
        <v>5960000</v>
      </c>
      <c r="M1345" s="385">
        <f>L1345</f>
        <v>5960000</v>
      </c>
      <c r="N1345" s="385"/>
      <c r="O1345" s="385"/>
      <c r="P1345" s="385"/>
      <c r="Q1345" s="385">
        <f t="shared" si="451"/>
        <v>5960000</v>
      </c>
    </row>
    <row r="1346" spans="1:17" ht="31.5" customHeight="1" x14ac:dyDescent="0.25">
      <c r="A1346" s="669"/>
      <c r="B1346" s="571">
        <v>71958000</v>
      </c>
      <c r="C1346" s="446" t="s">
        <v>12</v>
      </c>
      <c r="D1346" s="446"/>
      <c r="E1346" s="446"/>
      <c r="F1346" s="571"/>
      <c r="G1346" s="571"/>
      <c r="H1346" s="620"/>
      <c r="I1346" s="571"/>
      <c r="J1346" s="572" t="s">
        <v>210</v>
      </c>
      <c r="K1346" s="571">
        <v>1</v>
      </c>
      <c r="L1346" s="385">
        <v>1989125</v>
      </c>
      <c r="M1346" s="385">
        <f t="shared" ref="M1346:M1351" si="464">L1346</f>
        <v>1989125</v>
      </c>
      <c r="N1346" s="385"/>
      <c r="O1346" s="385"/>
      <c r="P1346" s="385"/>
      <c r="Q1346" s="385">
        <f t="shared" si="451"/>
        <v>1989125</v>
      </c>
    </row>
    <row r="1347" spans="1:17" ht="31.5" customHeight="1" x14ac:dyDescent="0.25">
      <c r="A1347" s="669"/>
      <c r="B1347" s="571">
        <v>71958000</v>
      </c>
      <c r="C1347" s="446" t="s">
        <v>12</v>
      </c>
      <c r="D1347" s="446"/>
      <c r="E1347" s="446"/>
      <c r="F1347" s="571"/>
      <c r="G1347" s="571"/>
      <c r="H1347" s="620"/>
      <c r="I1347" s="571"/>
      <c r="J1347" s="572" t="s">
        <v>219</v>
      </c>
      <c r="K1347" s="571">
        <v>3</v>
      </c>
      <c r="L1347" s="385">
        <v>5637496</v>
      </c>
      <c r="M1347" s="385">
        <f t="shared" si="464"/>
        <v>5637496</v>
      </c>
      <c r="N1347" s="385"/>
      <c r="O1347" s="385"/>
      <c r="P1347" s="385"/>
      <c r="Q1347" s="385">
        <f t="shared" si="451"/>
        <v>5637496</v>
      </c>
    </row>
    <row r="1348" spans="1:17" ht="31.5" customHeight="1" x14ac:dyDescent="0.25">
      <c r="A1348" s="669"/>
      <c r="B1348" s="571">
        <v>71958000</v>
      </c>
      <c r="C1348" s="446" t="s">
        <v>12</v>
      </c>
      <c r="D1348" s="446"/>
      <c r="E1348" s="446"/>
      <c r="F1348" s="571"/>
      <c r="G1348" s="571"/>
      <c r="H1348" s="620"/>
      <c r="I1348" s="571"/>
      <c r="J1348" s="572" t="s">
        <v>212</v>
      </c>
      <c r="K1348" s="571">
        <v>4</v>
      </c>
      <c r="L1348" s="385">
        <v>10163055</v>
      </c>
      <c r="M1348" s="385">
        <f t="shared" si="464"/>
        <v>10163055</v>
      </c>
      <c r="N1348" s="385"/>
      <c r="O1348" s="385"/>
      <c r="P1348" s="385"/>
      <c r="Q1348" s="385">
        <f t="shared" si="451"/>
        <v>10163055</v>
      </c>
    </row>
    <row r="1349" spans="1:17" ht="31.5" customHeight="1" x14ac:dyDescent="0.25">
      <c r="A1349" s="669"/>
      <c r="B1349" s="571">
        <v>71958000</v>
      </c>
      <c r="C1349" s="446" t="s">
        <v>12</v>
      </c>
      <c r="D1349" s="446"/>
      <c r="E1349" s="446"/>
      <c r="F1349" s="571"/>
      <c r="G1349" s="571"/>
      <c r="H1349" s="620"/>
      <c r="I1349" s="571"/>
      <c r="J1349" s="572" t="s">
        <v>214</v>
      </c>
      <c r="K1349" s="571">
        <v>5</v>
      </c>
      <c r="L1349" s="385">
        <v>3649324</v>
      </c>
      <c r="M1349" s="385">
        <f t="shared" si="464"/>
        <v>3649324</v>
      </c>
      <c r="N1349" s="385"/>
      <c r="O1349" s="385"/>
      <c r="P1349" s="385"/>
      <c r="Q1349" s="385">
        <f t="shared" si="451"/>
        <v>3649324</v>
      </c>
    </row>
    <row r="1350" spans="1:17" ht="31.5" customHeight="1" x14ac:dyDescent="0.25">
      <c r="A1350" s="669"/>
      <c r="B1350" s="571">
        <v>71958000</v>
      </c>
      <c r="C1350" s="446" t="s">
        <v>12</v>
      </c>
      <c r="D1350" s="372"/>
      <c r="E1350" s="470"/>
      <c r="F1350" s="471"/>
      <c r="G1350" s="372"/>
      <c r="H1350" s="372"/>
      <c r="I1350" s="372"/>
      <c r="J1350" s="572" t="s">
        <v>293</v>
      </c>
      <c r="K1350" s="571">
        <v>9</v>
      </c>
      <c r="L1350" s="385">
        <v>1838000</v>
      </c>
      <c r="M1350" s="385">
        <f t="shared" si="464"/>
        <v>1838000</v>
      </c>
      <c r="N1350" s="385"/>
      <c r="O1350" s="385"/>
      <c r="P1350" s="385"/>
      <c r="Q1350" s="385">
        <f t="shared" si="451"/>
        <v>1838000</v>
      </c>
    </row>
    <row r="1351" spans="1:17" ht="15.75" customHeight="1" x14ac:dyDescent="0.25">
      <c r="A1351" s="669"/>
      <c r="B1351" s="571">
        <v>71958000</v>
      </c>
      <c r="C1351" s="446" t="s">
        <v>12</v>
      </c>
      <c r="D1351" s="372"/>
      <c r="E1351" s="470"/>
      <c r="F1351" s="474"/>
      <c r="G1351" s="372"/>
      <c r="H1351" s="372"/>
      <c r="I1351" s="372"/>
      <c r="J1351" s="572" t="s">
        <v>207</v>
      </c>
      <c r="K1351" s="571">
        <v>21</v>
      </c>
      <c r="L1351" s="385">
        <f>(L1345+L1346+L1347+L1348+L1349+L1350)*2.14%</f>
        <v>625671.80000000005</v>
      </c>
      <c r="M1351" s="385">
        <f t="shared" si="464"/>
        <v>625671.80000000005</v>
      </c>
      <c r="N1351" s="385"/>
      <c r="O1351" s="385"/>
      <c r="P1351" s="385"/>
      <c r="Q1351" s="385">
        <f t="shared" si="451"/>
        <v>625671.80000000005</v>
      </c>
    </row>
    <row r="1352" spans="1:17" ht="15.75" customHeight="1" x14ac:dyDescent="0.25">
      <c r="A1352" s="669">
        <v>15</v>
      </c>
      <c r="B1352" s="571">
        <v>71958000</v>
      </c>
      <c r="C1352" s="446" t="s">
        <v>12</v>
      </c>
      <c r="D1352" s="446" t="s">
        <v>12</v>
      </c>
      <c r="E1352" s="470" t="s">
        <v>146</v>
      </c>
      <c r="F1352" s="472">
        <v>61</v>
      </c>
      <c r="G1352" s="384" t="s">
        <v>106</v>
      </c>
      <c r="H1352" s="384">
        <v>4874.1000000000004</v>
      </c>
      <c r="I1352" s="384">
        <v>211</v>
      </c>
      <c r="J1352" s="481" t="s">
        <v>107</v>
      </c>
      <c r="K1352" s="372"/>
      <c r="L1352" s="385">
        <f>SUM(L1353:L1359)</f>
        <v>28506252.600000001</v>
      </c>
      <c r="M1352" s="385">
        <f t="shared" ref="M1352:P1352" si="465">SUM(M1353:M1359)</f>
        <v>28506252.600000001</v>
      </c>
      <c r="N1352" s="385">
        <f t="shared" si="465"/>
        <v>0</v>
      </c>
      <c r="O1352" s="385">
        <f t="shared" si="465"/>
        <v>0</v>
      </c>
      <c r="P1352" s="385">
        <f t="shared" si="465"/>
        <v>0</v>
      </c>
      <c r="Q1352" s="385">
        <f t="shared" si="451"/>
        <v>28506252.600000001</v>
      </c>
    </row>
    <row r="1353" spans="1:17" ht="15.75" customHeight="1" x14ac:dyDescent="0.25">
      <c r="A1353" s="669"/>
      <c r="B1353" s="571">
        <v>71958000</v>
      </c>
      <c r="C1353" s="446" t="s">
        <v>12</v>
      </c>
      <c r="D1353" s="372"/>
      <c r="E1353" s="470"/>
      <c r="F1353" s="471"/>
      <c r="G1353" s="372"/>
      <c r="H1353" s="372"/>
      <c r="I1353" s="372"/>
      <c r="J1353" s="572" t="s">
        <v>205</v>
      </c>
      <c r="K1353" s="571">
        <v>10</v>
      </c>
      <c r="L1353" s="385">
        <v>5689000</v>
      </c>
      <c r="M1353" s="385">
        <f>L1353</f>
        <v>5689000</v>
      </c>
      <c r="N1353" s="385"/>
      <c r="O1353" s="385"/>
      <c r="P1353" s="385"/>
      <c r="Q1353" s="385">
        <f t="shared" si="451"/>
        <v>5689000</v>
      </c>
    </row>
    <row r="1354" spans="1:17" ht="31.5" customHeight="1" x14ac:dyDescent="0.25">
      <c r="A1354" s="669"/>
      <c r="B1354" s="571">
        <v>71958000</v>
      </c>
      <c r="C1354" s="446" t="s">
        <v>12</v>
      </c>
      <c r="D1354" s="446"/>
      <c r="E1354" s="446"/>
      <c r="F1354" s="571"/>
      <c r="G1354" s="571"/>
      <c r="H1354" s="620"/>
      <c r="I1354" s="571"/>
      <c r="J1354" s="572" t="s">
        <v>210</v>
      </c>
      <c r="K1354" s="571">
        <v>1</v>
      </c>
      <c r="L1354" s="385">
        <v>1899724</v>
      </c>
      <c r="M1354" s="385">
        <f t="shared" ref="M1354:M1359" si="466">L1354</f>
        <v>1899724</v>
      </c>
      <c r="N1354" s="385"/>
      <c r="O1354" s="385"/>
      <c r="P1354" s="385"/>
      <c r="Q1354" s="385">
        <f t="shared" si="451"/>
        <v>1899724</v>
      </c>
    </row>
    <row r="1355" spans="1:17" ht="31.5" customHeight="1" x14ac:dyDescent="0.25">
      <c r="A1355" s="669"/>
      <c r="B1355" s="571">
        <v>71958000</v>
      </c>
      <c r="C1355" s="446" t="s">
        <v>12</v>
      </c>
      <c r="D1355" s="446"/>
      <c r="E1355" s="446"/>
      <c r="F1355" s="571"/>
      <c r="G1355" s="571"/>
      <c r="H1355" s="620"/>
      <c r="I1355" s="571"/>
      <c r="J1355" s="572" t="s">
        <v>219</v>
      </c>
      <c r="K1355" s="571">
        <v>3</v>
      </c>
      <c r="L1355" s="385">
        <v>5383189</v>
      </c>
      <c r="M1355" s="385">
        <f t="shared" si="466"/>
        <v>5383189</v>
      </c>
      <c r="N1355" s="385"/>
      <c r="O1355" s="385"/>
      <c r="P1355" s="385"/>
      <c r="Q1355" s="385">
        <f t="shared" si="451"/>
        <v>5383189</v>
      </c>
    </row>
    <row r="1356" spans="1:17" ht="31.5" customHeight="1" x14ac:dyDescent="0.25">
      <c r="A1356" s="669"/>
      <c r="B1356" s="571">
        <v>71958000</v>
      </c>
      <c r="C1356" s="446" t="s">
        <v>12</v>
      </c>
      <c r="D1356" s="446"/>
      <c r="E1356" s="446"/>
      <c r="F1356" s="571"/>
      <c r="G1356" s="571"/>
      <c r="H1356" s="620"/>
      <c r="I1356" s="571"/>
      <c r="J1356" s="572" t="s">
        <v>212</v>
      </c>
      <c r="K1356" s="571">
        <v>4</v>
      </c>
      <c r="L1356" s="385">
        <v>9698629</v>
      </c>
      <c r="M1356" s="385">
        <f t="shared" si="466"/>
        <v>9698629</v>
      </c>
      <c r="N1356" s="385"/>
      <c r="O1356" s="385"/>
      <c r="P1356" s="385"/>
      <c r="Q1356" s="385">
        <f t="shared" si="451"/>
        <v>9698629</v>
      </c>
    </row>
    <row r="1357" spans="1:17" ht="31.5" customHeight="1" x14ac:dyDescent="0.25">
      <c r="A1357" s="669"/>
      <c r="B1357" s="571">
        <v>71958000</v>
      </c>
      <c r="C1357" s="446" t="s">
        <v>12</v>
      </c>
      <c r="D1357" s="446"/>
      <c r="E1357" s="446"/>
      <c r="F1357" s="571"/>
      <c r="G1357" s="571"/>
      <c r="H1357" s="620"/>
      <c r="I1357" s="571"/>
      <c r="J1357" s="572" t="s">
        <v>214</v>
      </c>
      <c r="K1357" s="571">
        <v>5</v>
      </c>
      <c r="L1357" s="385">
        <v>3483458</v>
      </c>
      <c r="M1357" s="385">
        <f t="shared" si="466"/>
        <v>3483458</v>
      </c>
      <c r="N1357" s="385"/>
      <c r="O1357" s="385"/>
      <c r="P1357" s="385"/>
      <c r="Q1357" s="385">
        <f t="shared" si="451"/>
        <v>3483458</v>
      </c>
    </row>
    <row r="1358" spans="1:17" ht="31.5" customHeight="1" x14ac:dyDescent="0.25">
      <c r="A1358" s="669"/>
      <c r="B1358" s="571">
        <v>71958000</v>
      </c>
      <c r="C1358" s="446" t="s">
        <v>12</v>
      </c>
      <c r="D1358" s="372"/>
      <c r="E1358" s="470"/>
      <c r="F1358" s="471"/>
      <c r="G1358" s="372"/>
      <c r="H1358" s="372"/>
      <c r="I1358" s="372"/>
      <c r="J1358" s="572" t="s">
        <v>293</v>
      </c>
      <c r="K1358" s="571">
        <v>9</v>
      </c>
      <c r="L1358" s="385">
        <v>1755000</v>
      </c>
      <c r="M1358" s="385">
        <f t="shared" si="466"/>
        <v>1755000</v>
      </c>
      <c r="N1358" s="385"/>
      <c r="O1358" s="385"/>
      <c r="P1358" s="385"/>
      <c r="Q1358" s="385">
        <f t="shared" si="451"/>
        <v>1755000</v>
      </c>
    </row>
    <row r="1359" spans="1:17" ht="15.75" customHeight="1" x14ac:dyDescent="0.25">
      <c r="A1359" s="669"/>
      <c r="B1359" s="571">
        <v>71958000</v>
      </c>
      <c r="C1359" s="446" t="s">
        <v>12</v>
      </c>
      <c r="D1359" s="372"/>
      <c r="E1359" s="470"/>
      <c r="F1359" s="474"/>
      <c r="G1359" s="372"/>
      <c r="H1359" s="372"/>
      <c r="I1359" s="372"/>
      <c r="J1359" s="572" t="s">
        <v>207</v>
      </c>
      <c r="K1359" s="571">
        <v>21</v>
      </c>
      <c r="L1359" s="385">
        <f>(L1353+L1354+L1355+L1356+L1357+L1358)*2.14%</f>
        <v>597252.60000000009</v>
      </c>
      <c r="M1359" s="385">
        <f t="shared" si="466"/>
        <v>597252.60000000009</v>
      </c>
      <c r="N1359" s="385"/>
      <c r="O1359" s="385"/>
      <c r="P1359" s="385"/>
      <c r="Q1359" s="385">
        <f t="shared" si="451"/>
        <v>597252.60000000009</v>
      </c>
    </row>
    <row r="1360" spans="1:17" ht="33" customHeight="1" x14ac:dyDescent="0.25">
      <c r="A1360" s="669">
        <v>16</v>
      </c>
      <c r="B1360" s="571">
        <v>71958000</v>
      </c>
      <c r="C1360" s="446" t="s">
        <v>12</v>
      </c>
      <c r="D1360" s="446" t="s">
        <v>473</v>
      </c>
      <c r="E1360" s="470" t="s">
        <v>116</v>
      </c>
      <c r="F1360" s="472">
        <v>24</v>
      </c>
      <c r="G1360" s="384" t="s">
        <v>106</v>
      </c>
      <c r="H1360" s="384">
        <v>1386.2</v>
      </c>
      <c r="I1360" s="384">
        <v>56</v>
      </c>
      <c r="J1360" s="481" t="s">
        <v>107</v>
      </c>
      <c r="K1360" s="372"/>
      <c r="L1360" s="385">
        <f>SUM(L1361:L1364)</f>
        <v>6802524</v>
      </c>
      <c r="M1360" s="385">
        <f t="shared" ref="M1360:P1360" si="467">SUM(M1361:M1364)</f>
        <v>6802524</v>
      </c>
      <c r="N1360" s="385">
        <f t="shared" si="467"/>
        <v>0</v>
      </c>
      <c r="O1360" s="385">
        <f t="shared" si="467"/>
        <v>0</v>
      </c>
      <c r="P1360" s="385">
        <f t="shared" si="467"/>
        <v>0</v>
      </c>
      <c r="Q1360" s="385">
        <f t="shared" si="451"/>
        <v>6802524</v>
      </c>
    </row>
    <row r="1361" spans="1:17" ht="33" customHeight="1" x14ac:dyDescent="0.25">
      <c r="A1361" s="669"/>
      <c r="B1361" s="571">
        <v>71958000</v>
      </c>
      <c r="C1361" s="446" t="s">
        <v>12</v>
      </c>
      <c r="D1361" s="446" t="s">
        <v>473</v>
      </c>
      <c r="E1361" s="470"/>
      <c r="F1361" s="472"/>
      <c r="G1361" s="372"/>
      <c r="H1361" s="372"/>
      <c r="I1361" s="372"/>
      <c r="J1361" s="572" t="s">
        <v>208</v>
      </c>
      <c r="K1361" s="571">
        <v>8</v>
      </c>
      <c r="L1361" s="385">
        <v>3900000</v>
      </c>
      <c r="M1361" s="385">
        <f>L1361</f>
        <v>3900000</v>
      </c>
      <c r="N1361" s="385"/>
      <c r="O1361" s="385"/>
      <c r="P1361" s="385"/>
      <c r="Q1361" s="385">
        <f t="shared" si="451"/>
        <v>3900000</v>
      </c>
    </row>
    <row r="1362" spans="1:17" ht="33" customHeight="1" x14ac:dyDescent="0.25">
      <c r="A1362" s="669"/>
      <c r="B1362" s="571">
        <v>71958000</v>
      </c>
      <c r="C1362" s="446" t="s">
        <v>12</v>
      </c>
      <c r="D1362" s="446" t="s">
        <v>473</v>
      </c>
      <c r="E1362" s="470"/>
      <c r="F1362" s="472"/>
      <c r="G1362" s="372"/>
      <c r="H1362" s="372"/>
      <c r="I1362" s="372"/>
      <c r="J1362" s="572" t="s">
        <v>205</v>
      </c>
      <c r="K1362" s="571">
        <v>10</v>
      </c>
      <c r="L1362" s="385">
        <v>1518000</v>
      </c>
      <c r="M1362" s="385">
        <f t="shared" ref="M1362:M1364" si="468">L1362</f>
        <v>1518000</v>
      </c>
      <c r="N1362" s="385"/>
      <c r="O1362" s="385"/>
      <c r="P1362" s="385"/>
      <c r="Q1362" s="385">
        <f t="shared" si="451"/>
        <v>1518000</v>
      </c>
    </row>
    <row r="1363" spans="1:17" ht="33" customHeight="1" x14ac:dyDescent="0.25">
      <c r="A1363" s="669"/>
      <c r="B1363" s="571">
        <v>71958000</v>
      </c>
      <c r="C1363" s="446" t="s">
        <v>12</v>
      </c>
      <c r="D1363" s="446" t="s">
        <v>473</v>
      </c>
      <c r="E1363" s="470"/>
      <c r="F1363" s="472"/>
      <c r="G1363" s="372"/>
      <c r="H1363" s="372"/>
      <c r="I1363" s="372"/>
      <c r="J1363" s="572" t="s">
        <v>293</v>
      </c>
      <c r="K1363" s="571">
        <v>9</v>
      </c>
      <c r="L1363" s="385">
        <v>1242000</v>
      </c>
      <c r="M1363" s="385">
        <f t="shared" si="468"/>
        <v>1242000</v>
      </c>
      <c r="N1363" s="385"/>
      <c r="O1363" s="385"/>
      <c r="P1363" s="385"/>
      <c r="Q1363" s="385">
        <f t="shared" si="451"/>
        <v>1242000</v>
      </c>
    </row>
    <row r="1364" spans="1:17" ht="33" customHeight="1" x14ac:dyDescent="0.25">
      <c r="A1364" s="669"/>
      <c r="B1364" s="571">
        <v>71958000</v>
      </c>
      <c r="C1364" s="446" t="s">
        <v>12</v>
      </c>
      <c r="D1364" s="446" t="s">
        <v>473</v>
      </c>
      <c r="E1364" s="470"/>
      <c r="F1364" s="472"/>
      <c r="G1364" s="372"/>
      <c r="H1364" s="372"/>
      <c r="I1364" s="372"/>
      <c r="J1364" s="572" t="s">
        <v>207</v>
      </c>
      <c r="K1364" s="571">
        <v>21</v>
      </c>
      <c r="L1364" s="385">
        <f>(L1361+L1362+L1363)*2.14%</f>
        <v>142524.00000000003</v>
      </c>
      <c r="M1364" s="385">
        <f t="shared" si="468"/>
        <v>142524.00000000003</v>
      </c>
      <c r="N1364" s="385"/>
      <c r="O1364" s="385"/>
      <c r="P1364" s="385"/>
      <c r="Q1364" s="385">
        <f t="shared" si="451"/>
        <v>142524.00000000003</v>
      </c>
    </row>
    <row r="1365" spans="1:17" ht="33" customHeight="1" x14ac:dyDescent="0.25">
      <c r="A1365" s="669">
        <v>17</v>
      </c>
      <c r="B1365" s="571">
        <v>71958000</v>
      </c>
      <c r="C1365" s="446" t="s">
        <v>12</v>
      </c>
      <c r="D1365" s="446" t="s">
        <v>473</v>
      </c>
      <c r="E1365" s="470" t="s">
        <v>145</v>
      </c>
      <c r="F1365" s="472" t="s">
        <v>385</v>
      </c>
      <c r="G1365" s="384" t="s">
        <v>106</v>
      </c>
      <c r="H1365" s="384">
        <v>1458.9</v>
      </c>
      <c r="I1365" s="384">
        <v>56</v>
      </c>
      <c r="J1365" s="481" t="s">
        <v>107</v>
      </c>
      <c r="K1365" s="372"/>
      <c r="L1365" s="385">
        <f>SUM(L1366:L1369)</f>
        <v>10020955.4</v>
      </c>
      <c r="M1365" s="385">
        <f t="shared" ref="M1365:P1365" si="469">SUM(M1366:M1369)</f>
        <v>10020955.4</v>
      </c>
      <c r="N1365" s="385">
        <f t="shared" si="469"/>
        <v>0</v>
      </c>
      <c r="O1365" s="385">
        <f t="shared" si="469"/>
        <v>0</v>
      </c>
      <c r="P1365" s="385">
        <f t="shared" si="469"/>
        <v>0</v>
      </c>
      <c r="Q1365" s="385">
        <f t="shared" si="451"/>
        <v>10020955.4</v>
      </c>
    </row>
    <row r="1366" spans="1:17" ht="33" customHeight="1" x14ac:dyDescent="0.25">
      <c r="A1366" s="669"/>
      <c r="B1366" s="571">
        <v>71958000</v>
      </c>
      <c r="C1366" s="446" t="s">
        <v>12</v>
      </c>
      <c r="D1366" s="446" t="s">
        <v>473</v>
      </c>
      <c r="E1366" s="470"/>
      <c r="F1366" s="472"/>
      <c r="G1366" s="372"/>
      <c r="H1366" s="372"/>
      <c r="I1366" s="372"/>
      <c r="J1366" s="572" t="s">
        <v>208</v>
      </c>
      <c r="K1366" s="571">
        <v>8</v>
      </c>
      <c r="L1366" s="385">
        <v>6509000</v>
      </c>
      <c r="M1366" s="385">
        <f>L1366</f>
        <v>6509000</v>
      </c>
      <c r="N1366" s="385"/>
      <c r="O1366" s="385"/>
      <c r="P1366" s="385"/>
      <c r="Q1366" s="385">
        <f t="shared" si="451"/>
        <v>6509000</v>
      </c>
    </row>
    <row r="1367" spans="1:17" ht="33" customHeight="1" x14ac:dyDescent="0.25">
      <c r="A1367" s="669"/>
      <c r="B1367" s="571">
        <v>71958000</v>
      </c>
      <c r="C1367" s="446" t="s">
        <v>12</v>
      </c>
      <c r="D1367" s="446" t="s">
        <v>473</v>
      </c>
      <c r="E1367" s="470"/>
      <c r="F1367" s="472"/>
      <c r="G1367" s="372"/>
      <c r="H1367" s="372"/>
      <c r="I1367" s="372"/>
      <c r="J1367" s="572" t="s">
        <v>205</v>
      </c>
      <c r="K1367" s="571">
        <v>10</v>
      </c>
      <c r="L1367" s="385">
        <v>1536000</v>
      </c>
      <c r="M1367" s="385">
        <f t="shared" ref="M1367:M1369" si="470">L1367</f>
        <v>1536000</v>
      </c>
      <c r="N1367" s="385"/>
      <c r="O1367" s="385"/>
      <c r="P1367" s="385"/>
      <c r="Q1367" s="385">
        <f t="shared" si="451"/>
        <v>1536000</v>
      </c>
    </row>
    <row r="1368" spans="1:17" ht="33" customHeight="1" x14ac:dyDescent="0.25">
      <c r="A1368" s="669"/>
      <c r="B1368" s="571">
        <v>71958000</v>
      </c>
      <c r="C1368" s="446" t="s">
        <v>12</v>
      </c>
      <c r="D1368" s="446" t="s">
        <v>473</v>
      </c>
      <c r="E1368" s="470"/>
      <c r="F1368" s="472"/>
      <c r="G1368" s="372"/>
      <c r="H1368" s="372"/>
      <c r="I1368" s="372"/>
      <c r="J1368" s="572" t="s">
        <v>293</v>
      </c>
      <c r="K1368" s="571">
        <v>9</v>
      </c>
      <c r="L1368" s="385">
        <v>1766000</v>
      </c>
      <c r="M1368" s="385">
        <f t="shared" si="470"/>
        <v>1766000</v>
      </c>
      <c r="N1368" s="385"/>
      <c r="O1368" s="385"/>
      <c r="P1368" s="385"/>
      <c r="Q1368" s="385">
        <f t="shared" ref="Q1368:Q1431" si="471">M1368+N1368+O1368+P1368</f>
        <v>1766000</v>
      </c>
    </row>
    <row r="1369" spans="1:17" ht="33" customHeight="1" x14ac:dyDescent="0.25">
      <c r="A1369" s="669"/>
      <c r="B1369" s="571">
        <v>71958000</v>
      </c>
      <c r="C1369" s="446" t="s">
        <v>12</v>
      </c>
      <c r="D1369" s="446" t="s">
        <v>473</v>
      </c>
      <c r="E1369" s="470"/>
      <c r="F1369" s="472"/>
      <c r="G1369" s="372"/>
      <c r="H1369" s="372"/>
      <c r="I1369" s="372"/>
      <c r="J1369" s="572" t="s">
        <v>207</v>
      </c>
      <c r="K1369" s="571">
        <v>21</v>
      </c>
      <c r="L1369" s="385">
        <f>(L1366+L1367+L1368)*2.14%</f>
        <v>209955.40000000002</v>
      </c>
      <c r="M1369" s="385">
        <f t="shared" si="470"/>
        <v>209955.40000000002</v>
      </c>
      <c r="N1369" s="385"/>
      <c r="O1369" s="385"/>
      <c r="P1369" s="385"/>
      <c r="Q1369" s="385">
        <f t="shared" si="471"/>
        <v>209955.40000000002</v>
      </c>
    </row>
    <row r="1370" spans="1:17" ht="33" customHeight="1" x14ac:dyDescent="0.25">
      <c r="A1370" s="669">
        <v>18</v>
      </c>
      <c r="B1370" s="571">
        <v>71958000</v>
      </c>
      <c r="C1370" s="446" t="s">
        <v>12</v>
      </c>
      <c r="D1370" s="446" t="s">
        <v>473</v>
      </c>
      <c r="E1370" s="470" t="s">
        <v>145</v>
      </c>
      <c r="F1370" s="472">
        <v>24</v>
      </c>
      <c r="G1370" s="384" t="s">
        <v>106</v>
      </c>
      <c r="H1370" s="384">
        <v>446.2</v>
      </c>
      <c r="I1370" s="384">
        <v>45</v>
      </c>
      <c r="J1370" s="481" t="s">
        <v>107</v>
      </c>
      <c r="K1370" s="372"/>
      <c r="L1370" s="385">
        <f>SUM(L1371:L1374)</f>
        <v>1824220.4</v>
      </c>
      <c r="M1370" s="385">
        <f t="shared" ref="M1370:P1370" si="472">SUM(M1371:M1374)</f>
        <v>1824220.4</v>
      </c>
      <c r="N1370" s="385">
        <f t="shared" si="472"/>
        <v>0</v>
      </c>
      <c r="O1370" s="385">
        <f t="shared" si="472"/>
        <v>0</v>
      </c>
      <c r="P1370" s="385">
        <f t="shared" si="472"/>
        <v>0</v>
      </c>
      <c r="Q1370" s="385">
        <f t="shared" si="471"/>
        <v>1824220.4</v>
      </c>
    </row>
    <row r="1371" spans="1:17" ht="33" customHeight="1" x14ac:dyDescent="0.25">
      <c r="A1371" s="669"/>
      <c r="B1371" s="571">
        <v>71958000</v>
      </c>
      <c r="C1371" s="446" t="s">
        <v>12</v>
      </c>
      <c r="D1371" s="446" t="s">
        <v>473</v>
      </c>
      <c r="E1371" s="470"/>
      <c r="F1371" s="472"/>
      <c r="G1371" s="372"/>
      <c r="H1371" s="372"/>
      <c r="I1371" s="372"/>
      <c r="J1371" s="572" t="s">
        <v>208</v>
      </c>
      <c r="K1371" s="571">
        <v>8</v>
      </c>
      <c r="L1371" s="385">
        <v>1186000</v>
      </c>
      <c r="M1371" s="385">
        <f>L1371</f>
        <v>1186000</v>
      </c>
      <c r="N1371" s="385"/>
      <c r="O1371" s="385"/>
      <c r="P1371" s="385"/>
      <c r="Q1371" s="385">
        <f t="shared" si="471"/>
        <v>1186000</v>
      </c>
    </row>
    <row r="1372" spans="1:17" ht="33" customHeight="1" x14ac:dyDescent="0.25">
      <c r="A1372" s="669"/>
      <c r="B1372" s="571">
        <v>71958000</v>
      </c>
      <c r="C1372" s="446" t="s">
        <v>12</v>
      </c>
      <c r="D1372" s="446" t="s">
        <v>473</v>
      </c>
      <c r="E1372" s="470"/>
      <c r="F1372" s="472"/>
      <c r="G1372" s="372"/>
      <c r="H1372" s="372"/>
      <c r="I1372" s="372"/>
      <c r="J1372" s="572" t="s">
        <v>205</v>
      </c>
      <c r="K1372" s="571">
        <v>10</v>
      </c>
      <c r="L1372" s="385">
        <v>199000</v>
      </c>
      <c r="M1372" s="385">
        <f t="shared" ref="M1372:M1374" si="473">L1372</f>
        <v>199000</v>
      </c>
      <c r="N1372" s="385"/>
      <c r="O1372" s="385"/>
      <c r="P1372" s="385"/>
      <c r="Q1372" s="385">
        <f t="shared" si="471"/>
        <v>199000</v>
      </c>
    </row>
    <row r="1373" spans="1:17" ht="33" customHeight="1" x14ac:dyDescent="0.25">
      <c r="A1373" s="669"/>
      <c r="B1373" s="571">
        <v>71958000</v>
      </c>
      <c r="C1373" s="446" t="s">
        <v>12</v>
      </c>
      <c r="D1373" s="446" t="s">
        <v>473</v>
      </c>
      <c r="E1373" s="470"/>
      <c r="F1373" s="472"/>
      <c r="G1373" s="372"/>
      <c r="H1373" s="372"/>
      <c r="I1373" s="372"/>
      <c r="J1373" s="572" t="s">
        <v>293</v>
      </c>
      <c r="K1373" s="571">
        <v>9</v>
      </c>
      <c r="L1373" s="385">
        <v>401000</v>
      </c>
      <c r="M1373" s="385">
        <f t="shared" si="473"/>
        <v>401000</v>
      </c>
      <c r="N1373" s="385"/>
      <c r="O1373" s="385"/>
      <c r="P1373" s="385"/>
      <c r="Q1373" s="385">
        <f t="shared" si="471"/>
        <v>401000</v>
      </c>
    </row>
    <row r="1374" spans="1:17" ht="33" customHeight="1" x14ac:dyDescent="0.25">
      <c r="A1374" s="669"/>
      <c r="B1374" s="571">
        <v>71958000</v>
      </c>
      <c r="C1374" s="446" t="s">
        <v>12</v>
      </c>
      <c r="D1374" s="446" t="s">
        <v>473</v>
      </c>
      <c r="E1374" s="470"/>
      <c r="F1374" s="472"/>
      <c r="G1374" s="372"/>
      <c r="H1374" s="372"/>
      <c r="I1374" s="372"/>
      <c r="J1374" s="572" t="s">
        <v>207</v>
      </c>
      <c r="K1374" s="571">
        <v>21</v>
      </c>
      <c r="L1374" s="385">
        <f>(L1371+L1372+L1373)*2.14%</f>
        <v>38220.400000000001</v>
      </c>
      <c r="M1374" s="385">
        <f t="shared" si="473"/>
        <v>38220.400000000001</v>
      </c>
      <c r="N1374" s="385"/>
      <c r="O1374" s="385"/>
      <c r="P1374" s="385"/>
      <c r="Q1374" s="385">
        <f t="shared" si="471"/>
        <v>38220.400000000001</v>
      </c>
    </row>
    <row r="1375" spans="1:17" ht="15.75" customHeight="1" x14ac:dyDescent="0.25">
      <c r="A1375" s="669">
        <v>19</v>
      </c>
      <c r="B1375" s="571">
        <v>71958000</v>
      </c>
      <c r="C1375" s="446" t="s">
        <v>12</v>
      </c>
      <c r="D1375" s="446" t="s">
        <v>12</v>
      </c>
      <c r="E1375" s="470" t="s">
        <v>386</v>
      </c>
      <c r="F1375" s="471">
        <v>10</v>
      </c>
      <c r="G1375" s="384" t="s">
        <v>106</v>
      </c>
      <c r="H1375" s="384">
        <v>1629.3</v>
      </c>
      <c r="I1375" s="384">
        <v>70</v>
      </c>
      <c r="J1375" s="481" t="s">
        <v>107</v>
      </c>
      <c r="K1375" s="372"/>
      <c r="L1375" s="385">
        <f>SUM(L1376:L1377)</f>
        <v>220000</v>
      </c>
      <c r="M1375" s="385">
        <f t="shared" ref="M1375:P1375" si="474">SUM(M1376:M1377)</f>
        <v>20000</v>
      </c>
      <c r="N1375" s="385">
        <f t="shared" si="474"/>
        <v>0</v>
      </c>
      <c r="O1375" s="385">
        <f t="shared" si="474"/>
        <v>190000</v>
      </c>
      <c r="P1375" s="385">
        <f t="shared" si="474"/>
        <v>10000</v>
      </c>
      <c r="Q1375" s="385">
        <f t="shared" si="471"/>
        <v>220000</v>
      </c>
    </row>
    <row r="1376" spans="1:17" ht="51.75" customHeight="1" x14ac:dyDescent="0.25">
      <c r="A1376" s="669"/>
      <c r="B1376" s="571">
        <v>71958000</v>
      </c>
      <c r="C1376" s="446" t="s">
        <v>12</v>
      </c>
      <c r="D1376" s="372"/>
      <c r="E1376" s="470"/>
      <c r="F1376" s="472"/>
      <c r="G1376" s="372"/>
      <c r="H1376" s="372"/>
      <c r="I1376" s="372"/>
      <c r="J1376" s="570" t="s">
        <v>117</v>
      </c>
      <c r="K1376" s="571">
        <v>20</v>
      </c>
      <c r="L1376" s="385">
        <v>200000</v>
      </c>
      <c r="M1376" s="385"/>
      <c r="N1376" s="385"/>
      <c r="O1376" s="419">
        <f>L1376*0.95</f>
        <v>190000</v>
      </c>
      <c r="P1376" s="419">
        <f>L1376*0.05</f>
        <v>10000</v>
      </c>
      <c r="Q1376" s="385">
        <f t="shared" si="471"/>
        <v>200000</v>
      </c>
    </row>
    <row r="1377" spans="1:17" ht="50.25" customHeight="1" x14ac:dyDescent="0.25">
      <c r="A1377" s="669"/>
      <c r="B1377" s="571">
        <v>71958000</v>
      </c>
      <c r="C1377" s="446" t="s">
        <v>12</v>
      </c>
      <c r="D1377" s="572"/>
      <c r="E1377" s="591"/>
      <c r="F1377" s="342"/>
      <c r="G1377" s="621"/>
      <c r="H1377" s="415"/>
      <c r="I1377" s="342"/>
      <c r="J1377" s="570" t="s">
        <v>305</v>
      </c>
      <c r="K1377" s="363" t="s">
        <v>110</v>
      </c>
      <c r="L1377" s="362">
        <v>20000</v>
      </c>
      <c r="M1377" s="362">
        <f>L1377</f>
        <v>20000</v>
      </c>
      <c r="N1377" s="362"/>
      <c r="O1377" s="411"/>
      <c r="P1377" s="362"/>
      <c r="Q1377" s="385">
        <f t="shared" si="471"/>
        <v>20000</v>
      </c>
    </row>
    <row r="1378" spans="1:17" ht="15.75" customHeight="1" x14ac:dyDescent="0.25">
      <c r="A1378" s="669">
        <v>20</v>
      </c>
      <c r="B1378" s="571">
        <v>71958000</v>
      </c>
      <c r="C1378" s="446" t="s">
        <v>12</v>
      </c>
      <c r="D1378" s="446" t="s">
        <v>12</v>
      </c>
      <c r="E1378" s="470" t="s">
        <v>386</v>
      </c>
      <c r="F1378" s="471" t="s">
        <v>387</v>
      </c>
      <c r="G1378" s="384" t="s">
        <v>106</v>
      </c>
      <c r="H1378" s="384">
        <v>1631.1</v>
      </c>
      <c r="I1378" s="384">
        <v>91</v>
      </c>
      <c r="J1378" s="481" t="s">
        <v>107</v>
      </c>
      <c r="K1378" s="372"/>
      <c r="L1378" s="385">
        <f>SUM(L1379:L1380)</f>
        <v>220000</v>
      </c>
      <c r="M1378" s="385">
        <f t="shared" ref="M1378:P1378" si="475">SUM(M1379:M1380)</f>
        <v>20000</v>
      </c>
      <c r="N1378" s="385">
        <f t="shared" si="475"/>
        <v>0</v>
      </c>
      <c r="O1378" s="385">
        <f t="shared" si="475"/>
        <v>190000</v>
      </c>
      <c r="P1378" s="385">
        <f t="shared" si="475"/>
        <v>10000</v>
      </c>
      <c r="Q1378" s="385">
        <f t="shared" si="471"/>
        <v>220000</v>
      </c>
    </row>
    <row r="1379" spans="1:17" ht="51.75" customHeight="1" x14ac:dyDescent="0.25">
      <c r="A1379" s="669"/>
      <c r="B1379" s="571">
        <v>71958000</v>
      </c>
      <c r="C1379" s="446" t="s">
        <v>12</v>
      </c>
      <c r="D1379" s="372"/>
      <c r="E1379" s="470"/>
      <c r="F1379" s="472"/>
      <c r="G1379" s="372"/>
      <c r="H1379" s="372"/>
      <c r="I1379" s="372"/>
      <c r="J1379" s="570" t="s">
        <v>117</v>
      </c>
      <c r="K1379" s="571">
        <v>20</v>
      </c>
      <c r="L1379" s="385">
        <v>200000</v>
      </c>
      <c r="M1379" s="385"/>
      <c r="N1379" s="385"/>
      <c r="O1379" s="419">
        <f>L1379*0.95</f>
        <v>190000</v>
      </c>
      <c r="P1379" s="419">
        <f>L1379*0.05</f>
        <v>10000</v>
      </c>
      <c r="Q1379" s="385">
        <f t="shared" si="471"/>
        <v>200000</v>
      </c>
    </row>
    <row r="1380" spans="1:17" ht="50.25" customHeight="1" x14ac:dyDescent="0.25">
      <c r="A1380" s="669"/>
      <c r="B1380" s="571">
        <v>71958000</v>
      </c>
      <c r="C1380" s="446" t="s">
        <v>12</v>
      </c>
      <c r="D1380" s="572"/>
      <c r="E1380" s="591"/>
      <c r="F1380" s="342"/>
      <c r="G1380" s="621"/>
      <c r="H1380" s="415"/>
      <c r="I1380" s="342"/>
      <c r="J1380" s="570" t="s">
        <v>305</v>
      </c>
      <c r="K1380" s="363" t="s">
        <v>110</v>
      </c>
      <c r="L1380" s="362">
        <v>20000</v>
      </c>
      <c r="M1380" s="362">
        <f>L1380</f>
        <v>20000</v>
      </c>
      <c r="N1380" s="362"/>
      <c r="O1380" s="411"/>
      <c r="P1380" s="362"/>
      <c r="Q1380" s="385">
        <f t="shared" si="471"/>
        <v>20000</v>
      </c>
    </row>
    <row r="1381" spans="1:17" ht="15.75" customHeight="1" x14ac:dyDescent="0.25">
      <c r="A1381" s="669">
        <v>21</v>
      </c>
      <c r="B1381" s="571">
        <v>71958000</v>
      </c>
      <c r="C1381" s="446" t="s">
        <v>12</v>
      </c>
      <c r="D1381" s="446" t="s">
        <v>12</v>
      </c>
      <c r="E1381" s="470" t="s">
        <v>386</v>
      </c>
      <c r="F1381" s="471" t="s">
        <v>385</v>
      </c>
      <c r="G1381" s="384" t="s">
        <v>106</v>
      </c>
      <c r="H1381" s="384">
        <v>1636.2</v>
      </c>
      <c r="I1381" s="384">
        <v>70</v>
      </c>
      <c r="J1381" s="481" t="s">
        <v>107</v>
      </c>
      <c r="K1381" s="372"/>
      <c r="L1381" s="385">
        <f>SUM(L1382:L1383)</f>
        <v>220000</v>
      </c>
      <c r="M1381" s="385">
        <f t="shared" ref="M1381:P1381" si="476">SUM(M1382:M1383)</f>
        <v>20000</v>
      </c>
      <c r="N1381" s="385">
        <f t="shared" si="476"/>
        <v>0</v>
      </c>
      <c r="O1381" s="385">
        <f t="shared" si="476"/>
        <v>190000</v>
      </c>
      <c r="P1381" s="385">
        <f t="shared" si="476"/>
        <v>10000</v>
      </c>
      <c r="Q1381" s="385">
        <f t="shared" si="471"/>
        <v>220000</v>
      </c>
    </row>
    <row r="1382" spans="1:17" ht="51.75" customHeight="1" x14ac:dyDescent="0.25">
      <c r="A1382" s="669"/>
      <c r="B1382" s="571">
        <v>71958000</v>
      </c>
      <c r="C1382" s="446" t="s">
        <v>12</v>
      </c>
      <c r="D1382" s="372"/>
      <c r="E1382" s="470"/>
      <c r="F1382" s="472"/>
      <c r="G1382" s="372"/>
      <c r="H1382" s="372"/>
      <c r="I1382" s="372"/>
      <c r="J1382" s="570" t="s">
        <v>117</v>
      </c>
      <c r="K1382" s="571">
        <v>20</v>
      </c>
      <c r="L1382" s="385">
        <v>200000</v>
      </c>
      <c r="M1382" s="385"/>
      <c r="N1382" s="385"/>
      <c r="O1382" s="419">
        <f>L1382*0.95</f>
        <v>190000</v>
      </c>
      <c r="P1382" s="419">
        <f>L1382*0.05</f>
        <v>10000</v>
      </c>
      <c r="Q1382" s="385">
        <f t="shared" si="471"/>
        <v>200000</v>
      </c>
    </row>
    <row r="1383" spans="1:17" ht="50.25" customHeight="1" x14ac:dyDescent="0.25">
      <c r="A1383" s="669"/>
      <c r="B1383" s="571">
        <v>71958000</v>
      </c>
      <c r="C1383" s="446" t="s">
        <v>12</v>
      </c>
      <c r="D1383" s="572"/>
      <c r="E1383" s="591"/>
      <c r="F1383" s="342"/>
      <c r="G1383" s="621"/>
      <c r="H1383" s="415"/>
      <c r="I1383" s="342"/>
      <c r="J1383" s="570" t="s">
        <v>305</v>
      </c>
      <c r="K1383" s="363" t="s">
        <v>110</v>
      </c>
      <c r="L1383" s="362">
        <v>20000</v>
      </c>
      <c r="M1383" s="362">
        <f>L1383</f>
        <v>20000</v>
      </c>
      <c r="N1383" s="362"/>
      <c r="O1383" s="411"/>
      <c r="P1383" s="362"/>
      <c r="Q1383" s="385">
        <f t="shared" si="471"/>
        <v>20000</v>
      </c>
    </row>
    <row r="1384" spans="1:17" ht="15.75" customHeight="1" x14ac:dyDescent="0.25">
      <c r="A1384" s="669">
        <v>22</v>
      </c>
      <c r="B1384" s="571">
        <v>71958000</v>
      </c>
      <c r="C1384" s="446" t="s">
        <v>12</v>
      </c>
      <c r="D1384" s="446" t="s">
        <v>12</v>
      </c>
      <c r="E1384" s="470" t="s">
        <v>123</v>
      </c>
      <c r="F1384" s="471">
        <v>17</v>
      </c>
      <c r="G1384" s="384" t="s">
        <v>106</v>
      </c>
      <c r="H1384" s="384">
        <v>3271.8</v>
      </c>
      <c r="I1384" s="384">
        <v>172</v>
      </c>
      <c r="J1384" s="481" t="s">
        <v>107</v>
      </c>
      <c r="K1384" s="372"/>
      <c r="L1384" s="385">
        <f>SUM(L1385:L1386)</f>
        <v>320000</v>
      </c>
      <c r="M1384" s="385">
        <f t="shared" ref="M1384:P1384" si="477">SUM(M1385:M1386)</f>
        <v>20000</v>
      </c>
      <c r="N1384" s="385">
        <f t="shared" si="477"/>
        <v>0</v>
      </c>
      <c r="O1384" s="385">
        <f t="shared" si="477"/>
        <v>285000</v>
      </c>
      <c r="P1384" s="385">
        <f t="shared" si="477"/>
        <v>15000</v>
      </c>
      <c r="Q1384" s="385">
        <f t="shared" si="471"/>
        <v>320000</v>
      </c>
    </row>
    <row r="1385" spans="1:17" ht="51.75" customHeight="1" x14ac:dyDescent="0.25">
      <c r="A1385" s="669"/>
      <c r="B1385" s="571">
        <v>71958000</v>
      </c>
      <c r="C1385" s="446" t="s">
        <v>12</v>
      </c>
      <c r="D1385" s="372"/>
      <c r="E1385" s="470"/>
      <c r="F1385" s="472"/>
      <c r="G1385" s="372"/>
      <c r="H1385" s="372"/>
      <c r="I1385" s="372"/>
      <c r="J1385" s="570" t="s">
        <v>117</v>
      </c>
      <c r="K1385" s="571">
        <v>20</v>
      </c>
      <c r="L1385" s="385">
        <v>300000</v>
      </c>
      <c r="M1385" s="385"/>
      <c r="N1385" s="385"/>
      <c r="O1385" s="419">
        <f>L1385*0.95</f>
        <v>285000</v>
      </c>
      <c r="P1385" s="419">
        <f>L1385*0.05</f>
        <v>15000</v>
      </c>
      <c r="Q1385" s="385">
        <f t="shared" si="471"/>
        <v>300000</v>
      </c>
    </row>
    <row r="1386" spans="1:17" ht="50.25" customHeight="1" x14ac:dyDescent="0.25">
      <c r="A1386" s="669"/>
      <c r="B1386" s="571">
        <v>71958000</v>
      </c>
      <c r="C1386" s="446" t="s">
        <v>12</v>
      </c>
      <c r="D1386" s="572"/>
      <c r="E1386" s="591"/>
      <c r="F1386" s="342"/>
      <c r="G1386" s="621"/>
      <c r="H1386" s="415"/>
      <c r="I1386" s="342"/>
      <c r="J1386" s="570" t="s">
        <v>305</v>
      </c>
      <c r="K1386" s="363" t="s">
        <v>110</v>
      </c>
      <c r="L1386" s="362">
        <v>20000</v>
      </c>
      <c r="M1386" s="362">
        <f>L1386</f>
        <v>20000</v>
      </c>
      <c r="N1386" s="362"/>
      <c r="O1386" s="411"/>
      <c r="P1386" s="362"/>
      <c r="Q1386" s="385">
        <f t="shared" si="471"/>
        <v>20000</v>
      </c>
    </row>
    <row r="1387" spans="1:17" ht="15.75" customHeight="1" x14ac:dyDescent="0.25">
      <c r="A1387" s="669">
        <v>23</v>
      </c>
      <c r="B1387" s="571">
        <v>71958000</v>
      </c>
      <c r="C1387" s="446" t="s">
        <v>12</v>
      </c>
      <c r="D1387" s="446" t="s">
        <v>12</v>
      </c>
      <c r="E1387" s="470" t="s">
        <v>144</v>
      </c>
      <c r="F1387" s="471">
        <v>22</v>
      </c>
      <c r="G1387" s="384" t="s">
        <v>106</v>
      </c>
      <c r="H1387" s="384">
        <v>4951.3999999999996</v>
      </c>
      <c r="I1387" s="384">
        <v>216</v>
      </c>
      <c r="J1387" s="481" t="s">
        <v>107</v>
      </c>
      <c r="K1387" s="372"/>
      <c r="L1387" s="385">
        <f>SUM(L1388:L1389)</f>
        <v>720000</v>
      </c>
      <c r="M1387" s="385">
        <f t="shared" ref="M1387:P1387" si="478">SUM(M1388:M1389)</f>
        <v>20000</v>
      </c>
      <c r="N1387" s="385">
        <f t="shared" si="478"/>
        <v>0</v>
      </c>
      <c r="O1387" s="385">
        <f t="shared" si="478"/>
        <v>665000</v>
      </c>
      <c r="P1387" s="385">
        <f t="shared" si="478"/>
        <v>35000</v>
      </c>
      <c r="Q1387" s="385">
        <f t="shared" si="471"/>
        <v>720000</v>
      </c>
    </row>
    <row r="1388" spans="1:17" ht="51.75" customHeight="1" x14ac:dyDescent="0.25">
      <c r="A1388" s="669"/>
      <c r="B1388" s="571">
        <v>71958000</v>
      </c>
      <c r="C1388" s="446" t="s">
        <v>12</v>
      </c>
      <c r="D1388" s="372"/>
      <c r="E1388" s="470"/>
      <c r="F1388" s="472"/>
      <c r="G1388" s="372"/>
      <c r="H1388" s="372"/>
      <c r="I1388" s="372"/>
      <c r="J1388" s="570" t="s">
        <v>117</v>
      </c>
      <c r="K1388" s="571">
        <v>20</v>
      </c>
      <c r="L1388" s="385">
        <v>700000</v>
      </c>
      <c r="M1388" s="385"/>
      <c r="N1388" s="385"/>
      <c r="O1388" s="419">
        <f>L1388*0.95</f>
        <v>665000</v>
      </c>
      <c r="P1388" s="419">
        <f>L1388*0.05</f>
        <v>35000</v>
      </c>
      <c r="Q1388" s="385">
        <f t="shared" si="471"/>
        <v>700000</v>
      </c>
    </row>
    <row r="1389" spans="1:17" ht="50.25" customHeight="1" x14ac:dyDescent="0.25">
      <c r="A1389" s="669"/>
      <c r="B1389" s="571">
        <v>71958000</v>
      </c>
      <c r="C1389" s="446" t="s">
        <v>12</v>
      </c>
      <c r="D1389" s="572"/>
      <c r="E1389" s="591"/>
      <c r="F1389" s="342"/>
      <c r="G1389" s="621"/>
      <c r="H1389" s="415"/>
      <c r="I1389" s="342"/>
      <c r="J1389" s="570" t="s">
        <v>305</v>
      </c>
      <c r="K1389" s="363" t="s">
        <v>110</v>
      </c>
      <c r="L1389" s="362">
        <v>20000</v>
      </c>
      <c r="M1389" s="362">
        <f>L1389</f>
        <v>20000</v>
      </c>
      <c r="N1389" s="362"/>
      <c r="O1389" s="411"/>
      <c r="P1389" s="362"/>
      <c r="Q1389" s="385">
        <f t="shared" si="471"/>
        <v>20000</v>
      </c>
    </row>
    <row r="1390" spans="1:17" ht="15.75" customHeight="1" x14ac:dyDescent="0.25">
      <c r="A1390" s="669">
        <v>24</v>
      </c>
      <c r="B1390" s="571">
        <v>71958000</v>
      </c>
      <c r="C1390" s="446" t="s">
        <v>12</v>
      </c>
      <c r="D1390" s="446" t="s">
        <v>12</v>
      </c>
      <c r="E1390" s="470" t="s">
        <v>144</v>
      </c>
      <c r="F1390" s="471">
        <v>26</v>
      </c>
      <c r="G1390" s="384" t="s">
        <v>106</v>
      </c>
      <c r="H1390" s="384">
        <v>6582.5</v>
      </c>
      <c r="I1390" s="384">
        <v>316</v>
      </c>
      <c r="J1390" s="481" t="s">
        <v>107</v>
      </c>
      <c r="K1390" s="372"/>
      <c r="L1390" s="385">
        <f>SUM(L1391:L1392)</f>
        <v>420000</v>
      </c>
      <c r="M1390" s="385">
        <f t="shared" ref="M1390:P1390" si="479">SUM(M1391:M1392)</f>
        <v>20000</v>
      </c>
      <c r="N1390" s="385">
        <f t="shared" si="479"/>
        <v>0</v>
      </c>
      <c r="O1390" s="385">
        <f t="shared" si="479"/>
        <v>380000</v>
      </c>
      <c r="P1390" s="385">
        <f t="shared" si="479"/>
        <v>20000</v>
      </c>
      <c r="Q1390" s="385">
        <f t="shared" si="471"/>
        <v>420000</v>
      </c>
    </row>
    <row r="1391" spans="1:17" ht="51.75" customHeight="1" x14ac:dyDescent="0.25">
      <c r="A1391" s="669"/>
      <c r="B1391" s="571">
        <v>71958000</v>
      </c>
      <c r="C1391" s="446" t="s">
        <v>12</v>
      </c>
      <c r="D1391" s="372"/>
      <c r="E1391" s="470"/>
      <c r="F1391" s="472"/>
      <c r="G1391" s="372"/>
      <c r="H1391" s="372"/>
      <c r="I1391" s="372"/>
      <c r="J1391" s="570" t="s">
        <v>117</v>
      </c>
      <c r="K1391" s="571">
        <v>20</v>
      </c>
      <c r="L1391" s="385">
        <v>400000</v>
      </c>
      <c r="M1391" s="385"/>
      <c r="N1391" s="385"/>
      <c r="O1391" s="419">
        <f>L1391*0.95</f>
        <v>380000</v>
      </c>
      <c r="P1391" s="419">
        <f>L1391*0.05</f>
        <v>20000</v>
      </c>
      <c r="Q1391" s="385">
        <f t="shared" si="471"/>
        <v>400000</v>
      </c>
    </row>
    <row r="1392" spans="1:17" ht="50.25" customHeight="1" x14ac:dyDescent="0.25">
      <c r="A1392" s="669"/>
      <c r="B1392" s="571">
        <v>71958000</v>
      </c>
      <c r="C1392" s="446" t="s">
        <v>12</v>
      </c>
      <c r="D1392" s="572"/>
      <c r="E1392" s="591"/>
      <c r="F1392" s="342"/>
      <c r="G1392" s="621"/>
      <c r="H1392" s="415"/>
      <c r="I1392" s="342"/>
      <c r="J1392" s="570" t="s">
        <v>305</v>
      </c>
      <c r="K1392" s="363" t="s">
        <v>110</v>
      </c>
      <c r="L1392" s="362">
        <v>20000</v>
      </c>
      <c r="M1392" s="362">
        <f>L1392</f>
        <v>20000</v>
      </c>
      <c r="N1392" s="362"/>
      <c r="O1392" s="411"/>
      <c r="P1392" s="362"/>
      <c r="Q1392" s="385">
        <f t="shared" si="471"/>
        <v>20000</v>
      </c>
    </row>
    <row r="1393" spans="1:17" ht="15.75" customHeight="1" x14ac:dyDescent="0.25">
      <c r="A1393" s="669">
        <v>25</v>
      </c>
      <c r="B1393" s="571">
        <v>71958000</v>
      </c>
      <c r="C1393" s="446" t="s">
        <v>12</v>
      </c>
      <c r="D1393" s="446" t="s">
        <v>12</v>
      </c>
      <c r="E1393" s="470" t="s">
        <v>145</v>
      </c>
      <c r="F1393" s="471">
        <v>40</v>
      </c>
      <c r="G1393" s="384" t="s">
        <v>106</v>
      </c>
      <c r="H1393" s="384">
        <v>4829.8</v>
      </c>
      <c r="I1393" s="384">
        <v>218</v>
      </c>
      <c r="J1393" s="481" t="s">
        <v>107</v>
      </c>
      <c r="K1393" s="372"/>
      <c r="L1393" s="385">
        <f>SUM(L1394:L1395)</f>
        <v>400000</v>
      </c>
      <c r="M1393" s="385">
        <f t="shared" ref="M1393:P1393" si="480">SUM(M1394:M1395)</f>
        <v>20000</v>
      </c>
      <c r="N1393" s="385">
        <f t="shared" si="480"/>
        <v>0</v>
      </c>
      <c r="O1393" s="385">
        <f t="shared" si="480"/>
        <v>361000</v>
      </c>
      <c r="P1393" s="385">
        <f t="shared" si="480"/>
        <v>19000</v>
      </c>
      <c r="Q1393" s="385">
        <f t="shared" si="471"/>
        <v>400000</v>
      </c>
    </row>
    <row r="1394" spans="1:17" ht="51.75" customHeight="1" x14ac:dyDescent="0.25">
      <c r="A1394" s="669"/>
      <c r="B1394" s="571">
        <v>71958000</v>
      </c>
      <c r="C1394" s="446" t="s">
        <v>12</v>
      </c>
      <c r="D1394" s="372"/>
      <c r="E1394" s="470"/>
      <c r="F1394" s="472"/>
      <c r="G1394" s="372"/>
      <c r="H1394" s="372"/>
      <c r="I1394" s="372"/>
      <c r="J1394" s="570" t="s">
        <v>117</v>
      </c>
      <c r="K1394" s="571">
        <v>20</v>
      </c>
      <c r="L1394" s="385">
        <v>380000</v>
      </c>
      <c r="M1394" s="385"/>
      <c r="N1394" s="385"/>
      <c r="O1394" s="419">
        <f>L1394*0.95</f>
        <v>361000</v>
      </c>
      <c r="P1394" s="419">
        <f>L1394*0.05</f>
        <v>19000</v>
      </c>
      <c r="Q1394" s="385">
        <f t="shared" si="471"/>
        <v>380000</v>
      </c>
    </row>
    <row r="1395" spans="1:17" ht="50.25" customHeight="1" x14ac:dyDescent="0.25">
      <c r="A1395" s="669"/>
      <c r="B1395" s="571">
        <v>71958000</v>
      </c>
      <c r="C1395" s="446" t="s">
        <v>12</v>
      </c>
      <c r="D1395" s="572"/>
      <c r="E1395" s="591"/>
      <c r="F1395" s="342"/>
      <c r="G1395" s="621"/>
      <c r="H1395" s="415"/>
      <c r="I1395" s="342"/>
      <c r="J1395" s="570" t="s">
        <v>305</v>
      </c>
      <c r="K1395" s="363" t="s">
        <v>110</v>
      </c>
      <c r="L1395" s="362">
        <v>20000</v>
      </c>
      <c r="M1395" s="362">
        <f>L1395</f>
        <v>20000</v>
      </c>
      <c r="N1395" s="362"/>
      <c r="O1395" s="411"/>
      <c r="P1395" s="362"/>
      <c r="Q1395" s="385">
        <f t="shared" si="471"/>
        <v>20000</v>
      </c>
    </row>
    <row r="1396" spans="1:17" ht="15.75" customHeight="1" x14ac:dyDescent="0.25">
      <c r="A1396" s="669">
        <v>26</v>
      </c>
      <c r="B1396" s="571">
        <v>71958000</v>
      </c>
      <c r="C1396" s="446" t="s">
        <v>12</v>
      </c>
      <c r="D1396" s="446" t="s">
        <v>12</v>
      </c>
      <c r="E1396" s="470" t="s">
        <v>146</v>
      </c>
      <c r="F1396" s="471">
        <v>71</v>
      </c>
      <c r="G1396" s="384" t="s">
        <v>106</v>
      </c>
      <c r="H1396" s="384">
        <v>4952.8999999999996</v>
      </c>
      <c r="I1396" s="384">
        <v>246</v>
      </c>
      <c r="J1396" s="481" t="s">
        <v>107</v>
      </c>
      <c r="K1396" s="372"/>
      <c r="L1396" s="385">
        <f>SUM(L1397:L1398)</f>
        <v>260399.35999999999</v>
      </c>
      <c r="M1396" s="385">
        <f t="shared" ref="M1396:P1396" si="481">SUM(M1397:M1398)</f>
        <v>20000</v>
      </c>
      <c r="N1396" s="385">
        <f t="shared" si="481"/>
        <v>0</v>
      </c>
      <c r="O1396" s="385">
        <f t="shared" si="481"/>
        <v>228379.39199999996</v>
      </c>
      <c r="P1396" s="385">
        <f t="shared" si="481"/>
        <v>12019.968000000001</v>
      </c>
      <c r="Q1396" s="385">
        <f t="shared" si="471"/>
        <v>260399.35999999996</v>
      </c>
    </row>
    <row r="1397" spans="1:17" ht="51.75" customHeight="1" x14ac:dyDescent="0.25">
      <c r="A1397" s="669"/>
      <c r="B1397" s="571">
        <v>71958000</v>
      </c>
      <c r="C1397" s="446" t="s">
        <v>12</v>
      </c>
      <c r="D1397" s="372"/>
      <c r="E1397" s="470"/>
      <c r="F1397" s="472"/>
      <c r="G1397" s="372"/>
      <c r="H1397" s="372"/>
      <c r="I1397" s="372"/>
      <c r="J1397" s="570" t="s">
        <v>117</v>
      </c>
      <c r="K1397" s="571">
        <v>20</v>
      </c>
      <c r="L1397" s="385">
        <v>240399.35999999999</v>
      </c>
      <c r="M1397" s="385"/>
      <c r="N1397" s="385"/>
      <c r="O1397" s="419">
        <f>L1397*0.95</f>
        <v>228379.39199999996</v>
      </c>
      <c r="P1397" s="419">
        <f>L1397*0.05</f>
        <v>12019.968000000001</v>
      </c>
      <c r="Q1397" s="385">
        <f t="shared" si="471"/>
        <v>240399.35999999996</v>
      </c>
    </row>
    <row r="1398" spans="1:17" ht="50.25" customHeight="1" x14ac:dyDescent="0.25">
      <c r="A1398" s="669"/>
      <c r="B1398" s="571">
        <v>71958000</v>
      </c>
      <c r="C1398" s="446" t="s">
        <v>12</v>
      </c>
      <c r="D1398" s="572"/>
      <c r="E1398" s="591"/>
      <c r="F1398" s="342"/>
      <c r="G1398" s="621"/>
      <c r="H1398" s="415"/>
      <c r="I1398" s="342"/>
      <c r="J1398" s="570" t="s">
        <v>305</v>
      </c>
      <c r="K1398" s="363" t="s">
        <v>110</v>
      </c>
      <c r="L1398" s="362">
        <v>20000</v>
      </c>
      <c r="M1398" s="362">
        <f>L1398</f>
        <v>20000</v>
      </c>
      <c r="N1398" s="362"/>
      <c r="O1398" s="411"/>
      <c r="P1398" s="362"/>
      <c r="Q1398" s="385">
        <f t="shared" si="471"/>
        <v>20000</v>
      </c>
    </row>
    <row r="1399" spans="1:17" ht="15.75" customHeight="1" x14ac:dyDescent="0.25">
      <c r="A1399" s="669">
        <v>27</v>
      </c>
      <c r="B1399" s="571">
        <v>71958000</v>
      </c>
      <c r="C1399" s="446" t="s">
        <v>12</v>
      </c>
      <c r="D1399" s="446" t="s">
        <v>12</v>
      </c>
      <c r="E1399" s="470" t="s">
        <v>146</v>
      </c>
      <c r="F1399" s="473">
        <v>73</v>
      </c>
      <c r="G1399" s="384" t="s">
        <v>106</v>
      </c>
      <c r="H1399" s="384">
        <v>4942.3</v>
      </c>
      <c r="I1399" s="384">
        <v>233</v>
      </c>
      <c r="J1399" s="481" t="s">
        <v>107</v>
      </c>
      <c r="K1399" s="372"/>
      <c r="L1399" s="385">
        <f>SUM(L1400:L1401)</f>
        <v>649612.98</v>
      </c>
      <c r="M1399" s="385">
        <f t="shared" ref="M1399:P1399" si="482">SUM(M1400:M1401)</f>
        <v>20000</v>
      </c>
      <c r="N1399" s="385">
        <f t="shared" si="482"/>
        <v>0</v>
      </c>
      <c r="O1399" s="385">
        <f t="shared" si="482"/>
        <v>598132.33100000001</v>
      </c>
      <c r="P1399" s="385">
        <f t="shared" si="482"/>
        <v>31480.649000000001</v>
      </c>
      <c r="Q1399" s="385">
        <f t="shared" si="471"/>
        <v>649612.98</v>
      </c>
    </row>
    <row r="1400" spans="1:17" ht="51.75" customHeight="1" x14ac:dyDescent="0.25">
      <c r="A1400" s="669"/>
      <c r="B1400" s="571">
        <v>71958000</v>
      </c>
      <c r="C1400" s="446" t="s">
        <v>12</v>
      </c>
      <c r="D1400" s="372"/>
      <c r="E1400" s="470"/>
      <c r="F1400" s="472"/>
      <c r="G1400" s="372"/>
      <c r="H1400" s="372"/>
      <c r="I1400" s="372"/>
      <c r="J1400" s="570" t="s">
        <v>117</v>
      </c>
      <c r="K1400" s="571">
        <v>20</v>
      </c>
      <c r="L1400" s="385">
        <v>629612.98</v>
      </c>
      <c r="M1400" s="385"/>
      <c r="N1400" s="385"/>
      <c r="O1400" s="419">
        <f>L1400*0.95</f>
        <v>598132.33100000001</v>
      </c>
      <c r="P1400" s="419">
        <f>L1400*0.05</f>
        <v>31480.649000000001</v>
      </c>
      <c r="Q1400" s="385">
        <f t="shared" si="471"/>
        <v>629612.98</v>
      </c>
    </row>
    <row r="1401" spans="1:17" ht="50.25" customHeight="1" x14ac:dyDescent="0.25">
      <c r="A1401" s="669"/>
      <c r="B1401" s="571">
        <v>71958000</v>
      </c>
      <c r="C1401" s="446" t="s">
        <v>12</v>
      </c>
      <c r="D1401" s="572"/>
      <c r="E1401" s="591"/>
      <c r="F1401" s="342"/>
      <c r="G1401" s="621"/>
      <c r="H1401" s="415"/>
      <c r="I1401" s="342"/>
      <c r="J1401" s="570" t="s">
        <v>305</v>
      </c>
      <c r="K1401" s="363" t="s">
        <v>110</v>
      </c>
      <c r="L1401" s="362">
        <v>20000</v>
      </c>
      <c r="M1401" s="362">
        <f>L1401</f>
        <v>20000</v>
      </c>
      <c r="N1401" s="362"/>
      <c r="O1401" s="411"/>
      <c r="P1401" s="362"/>
      <c r="Q1401" s="385">
        <f t="shared" si="471"/>
        <v>20000</v>
      </c>
    </row>
    <row r="1402" spans="1:17" ht="15.75" customHeight="1" x14ac:dyDescent="0.25">
      <c r="A1402" s="669">
        <v>28</v>
      </c>
      <c r="B1402" s="571">
        <v>71958000</v>
      </c>
      <c r="C1402" s="446" t="s">
        <v>12</v>
      </c>
      <c r="D1402" s="446" t="s">
        <v>12</v>
      </c>
      <c r="E1402" s="470" t="s">
        <v>146</v>
      </c>
      <c r="F1402" s="473">
        <v>75</v>
      </c>
      <c r="G1402" s="384" t="s">
        <v>106</v>
      </c>
      <c r="H1402" s="384">
        <v>4947.2</v>
      </c>
      <c r="I1402" s="384">
        <v>239</v>
      </c>
      <c r="J1402" s="481" t="s">
        <v>107</v>
      </c>
      <c r="K1402" s="372"/>
      <c r="L1402" s="385">
        <f>SUM(L1403:L1404)</f>
        <v>658397.30000000005</v>
      </c>
      <c r="M1402" s="385">
        <f t="shared" ref="M1402:P1402" si="483">SUM(M1403:M1404)</f>
        <v>20000</v>
      </c>
      <c r="N1402" s="385">
        <f t="shared" si="483"/>
        <v>0</v>
      </c>
      <c r="O1402" s="385">
        <f t="shared" si="483"/>
        <v>606477.43500000006</v>
      </c>
      <c r="P1402" s="385">
        <f t="shared" si="483"/>
        <v>31919.865000000005</v>
      </c>
      <c r="Q1402" s="385">
        <f t="shared" si="471"/>
        <v>658397.30000000005</v>
      </c>
    </row>
    <row r="1403" spans="1:17" ht="51.75" customHeight="1" x14ac:dyDescent="0.25">
      <c r="A1403" s="669"/>
      <c r="B1403" s="571">
        <v>71958000</v>
      </c>
      <c r="C1403" s="446" t="s">
        <v>12</v>
      </c>
      <c r="D1403" s="372"/>
      <c r="E1403" s="470"/>
      <c r="F1403" s="472"/>
      <c r="G1403" s="372"/>
      <c r="H1403" s="372"/>
      <c r="I1403" s="372"/>
      <c r="J1403" s="570" t="s">
        <v>117</v>
      </c>
      <c r="K1403" s="571">
        <v>20</v>
      </c>
      <c r="L1403" s="385">
        <v>638397.30000000005</v>
      </c>
      <c r="M1403" s="385"/>
      <c r="N1403" s="385"/>
      <c r="O1403" s="419">
        <f>L1403*0.95</f>
        <v>606477.43500000006</v>
      </c>
      <c r="P1403" s="419">
        <f>L1403*0.05</f>
        <v>31919.865000000005</v>
      </c>
      <c r="Q1403" s="385">
        <f t="shared" si="471"/>
        <v>638397.30000000005</v>
      </c>
    </row>
    <row r="1404" spans="1:17" ht="50.25" customHeight="1" x14ac:dyDescent="0.25">
      <c r="A1404" s="669"/>
      <c r="B1404" s="571">
        <v>71958000</v>
      </c>
      <c r="C1404" s="446" t="s">
        <v>12</v>
      </c>
      <c r="D1404" s="572"/>
      <c r="E1404" s="591"/>
      <c r="F1404" s="342"/>
      <c r="G1404" s="621"/>
      <c r="H1404" s="415"/>
      <c r="I1404" s="342"/>
      <c r="J1404" s="570" t="s">
        <v>305</v>
      </c>
      <c r="K1404" s="363" t="s">
        <v>110</v>
      </c>
      <c r="L1404" s="362">
        <v>20000</v>
      </c>
      <c r="M1404" s="362">
        <f>L1404</f>
        <v>20000</v>
      </c>
      <c r="N1404" s="362"/>
      <c r="O1404" s="411"/>
      <c r="P1404" s="362"/>
      <c r="Q1404" s="385">
        <f t="shared" si="471"/>
        <v>20000</v>
      </c>
    </row>
    <row r="1405" spans="1:17" ht="15.75" customHeight="1" x14ac:dyDescent="0.25">
      <c r="A1405" s="669">
        <v>29</v>
      </c>
      <c r="B1405" s="571">
        <v>71958000</v>
      </c>
      <c r="C1405" s="446" t="s">
        <v>12</v>
      </c>
      <c r="D1405" s="446" t="s">
        <v>12</v>
      </c>
      <c r="E1405" s="470" t="s">
        <v>146</v>
      </c>
      <c r="F1405" s="471">
        <v>77</v>
      </c>
      <c r="G1405" s="384" t="s">
        <v>106</v>
      </c>
      <c r="H1405" s="384">
        <v>6578.2</v>
      </c>
      <c r="I1405" s="384">
        <v>311</v>
      </c>
      <c r="J1405" s="481" t="s">
        <v>107</v>
      </c>
      <c r="K1405" s="372"/>
      <c r="L1405" s="385">
        <f>SUM(L1406:L1407)</f>
        <v>651778.68000000005</v>
      </c>
      <c r="M1405" s="385">
        <f t="shared" ref="M1405:P1405" si="484">SUM(M1406:M1407)</f>
        <v>20000</v>
      </c>
      <c r="N1405" s="385">
        <f t="shared" si="484"/>
        <v>0</v>
      </c>
      <c r="O1405" s="385">
        <f t="shared" si="484"/>
        <v>600189.74600000004</v>
      </c>
      <c r="P1405" s="385">
        <f t="shared" si="484"/>
        <v>31588.934000000005</v>
      </c>
      <c r="Q1405" s="385">
        <f t="shared" si="471"/>
        <v>651778.68000000005</v>
      </c>
    </row>
    <row r="1406" spans="1:17" ht="51.75" customHeight="1" x14ac:dyDescent="0.25">
      <c r="A1406" s="669"/>
      <c r="B1406" s="571">
        <v>71958000</v>
      </c>
      <c r="C1406" s="446" t="s">
        <v>12</v>
      </c>
      <c r="D1406" s="372"/>
      <c r="E1406" s="470"/>
      <c r="F1406" s="472"/>
      <c r="G1406" s="372"/>
      <c r="H1406" s="372"/>
      <c r="I1406" s="372"/>
      <c r="J1406" s="570" t="s">
        <v>117</v>
      </c>
      <c r="K1406" s="571">
        <v>20</v>
      </c>
      <c r="L1406" s="385">
        <v>631778.68000000005</v>
      </c>
      <c r="M1406" s="385"/>
      <c r="N1406" s="385"/>
      <c r="O1406" s="419">
        <f>L1406*0.95</f>
        <v>600189.74600000004</v>
      </c>
      <c r="P1406" s="419">
        <f>L1406*0.05</f>
        <v>31588.934000000005</v>
      </c>
      <c r="Q1406" s="385">
        <f t="shared" si="471"/>
        <v>631778.68000000005</v>
      </c>
    </row>
    <row r="1407" spans="1:17" ht="50.25" customHeight="1" x14ac:dyDescent="0.25">
      <c r="A1407" s="669"/>
      <c r="B1407" s="571">
        <v>71958000</v>
      </c>
      <c r="C1407" s="446" t="s">
        <v>12</v>
      </c>
      <c r="D1407" s="572"/>
      <c r="E1407" s="591"/>
      <c r="F1407" s="342"/>
      <c r="G1407" s="621"/>
      <c r="H1407" s="415"/>
      <c r="I1407" s="342"/>
      <c r="J1407" s="570" t="s">
        <v>305</v>
      </c>
      <c r="K1407" s="363" t="s">
        <v>110</v>
      </c>
      <c r="L1407" s="362">
        <v>20000</v>
      </c>
      <c r="M1407" s="362">
        <f>L1407</f>
        <v>20000</v>
      </c>
      <c r="N1407" s="362"/>
      <c r="O1407" s="411"/>
      <c r="P1407" s="362"/>
      <c r="Q1407" s="385">
        <f t="shared" si="471"/>
        <v>20000</v>
      </c>
    </row>
    <row r="1408" spans="1:17" ht="15.75" customHeight="1" x14ac:dyDescent="0.25">
      <c r="A1408" s="669">
        <v>30</v>
      </c>
      <c r="B1408" s="571">
        <v>71958000</v>
      </c>
      <c r="C1408" s="446" t="s">
        <v>12</v>
      </c>
      <c r="D1408" s="446" t="s">
        <v>12</v>
      </c>
      <c r="E1408" s="470" t="s">
        <v>146</v>
      </c>
      <c r="F1408" s="471">
        <v>79</v>
      </c>
      <c r="G1408" s="384" t="s">
        <v>106</v>
      </c>
      <c r="H1408" s="384">
        <v>6625.3</v>
      </c>
      <c r="I1408" s="384">
        <v>313</v>
      </c>
      <c r="J1408" s="481" t="s">
        <v>107</v>
      </c>
      <c r="K1408" s="372"/>
      <c r="L1408" s="385">
        <f>SUM(L1409:L1410)</f>
        <v>304620.65000000002</v>
      </c>
      <c r="M1408" s="385">
        <f t="shared" ref="M1408:P1408" si="485">SUM(M1409:M1410)</f>
        <v>20000</v>
      </c>
      <c r="N1408" s="385">
        <f t="shared" si="485"/>
        <v>0</v>
      </c>
      <c r="O1408" s="385">
        <f t="shared" si="485"/>
        <v>270389.61749999999</v>
      </c>
      <c r="P1408" s="385">
        <f t="shared" si="485"/>
        <v>14231.032500000001</v>
      </c>
      <c r="Q1408" s="385">
        <f t="shared" si="471"/>
        <v>304620.65000000002</v>
      </c>
    </row>
    <row r="1409" spans="1:17" ht="51.75" customHeight="1" x14ac:dyDescent="0.25">
      <c r="A1409" s="669"/>
      <c r="B1409" s="571">
        <v>71958000</v>
      </c>
      <c r="C1409" s="446" t="s">
        <v>12</v>
      </c>
      <c r="D1409" s="372"/>
      <c r="E1409" s="470"/>
      <c r="F1409" s="472"/>
      <c r="G1409" s="372"/>
      <c r="H1409" s="372"/>
      <c r="I1409" s="372"/>
      <c r="J1409" s="570" t="s">
        <v>117</v>
      </c>
      <c r="K1409" s="571">
        <v>20</v>
      </c>
      <c r="L1409" s="385">
        <v>284620.65000000002</v>
      </c>
      <c r="M1409" s="385"/>
      <c r="N1409" s="385"/>
      <c r="O1409" s="419">
        <f>L1409*0.95</f>
        <v>270389.61749999999</v>
      </c>
      <c r="P1409" s="419">
        <f>L1409*0.05</f>
        <v>14231.032500000001</v>
      </c>
      <c r="Q1409" s="385">
        <f t="shared" si="471"/>
        <v>284620.65000000002</v>
      </c>
    </row>
    <row r="1410" spans="1:17" ht="50.25" customHeight="1" x14ac:dyDescent="0.25">
      <c r="A1410" s="669"/>
      <c r="B1410" s="571">
        <v>71958000</v>
      </c>
      <c r="C1410" s="446" t="s">
        <v>12</v>
      </c>
      <c r="D1410" s="572"/>
      <c r="E1410" s="591"/>
      <c r="F1410" s="342"/>
      <c r="G1410" s="621"/>
      <c r="H1410" s="415"/>
      <c r="I1410" s="342"/>
      <c r="J1410" s="570" t="s">
        <v>305</v>
      </c>
      <c r="K1410" s="363" t="s">
        <v>110</v>
      </c>
      <c r="L1410" s="362">
        <v>20000</v>
      </c>
      <c r="M1410" s="362">
        <f>L1410</f>
        <v>20000</v>
      </c>
      <c r="N1410" s="362"/>
      <c r="O1410" s="411"/>
      <c r="P1410" s="362"/>
      <c r="Q1410" s="385">
        <f t="shared" si="471"/>
        <v>20000</v>
      </c>
    </row>
    <row r="1411" spans="1:17" ht="15.75" customHeight="1" x14ac:dyDescent="0.25">
      <c r="A1411" s="669">
        <v>31</v>
      </c>
      <c r="B1411" s="571">
        <v>71958000</v>
      </c>
      <c r="C1411" s="446" t="s">
        <v>12</v>
      </c>
      <c r="D1411" s="446" t="s">
        <v>12</v>
      </c>
      <c r="E1411" s="470" t="s">
        <v>146</v>
      </c>
      <c r="F1411" s="471" t="s">
        <v>388</v>
      </c>
      <c r="G1411" s="384" t="s">
        <v>106</v>
      </c>
      <c r="H1411" s="384">
        <v>3302.3</v>
      </c>
      <c r="I1411" s="384">
        <v>142</v>
      </c>
      <c r="J1411" s="481" t="s">
        <v>107</v>
      </c>
      <c r="K1411" s="372"/>
      <c r="L1411" s="385">
        <f>SUM(L1412:L1413)</f>
        <v>514658.68</v>
      </c>
      <c r="M1411" s="385">
        <f t="shared" ref="M1411:P1411" si="486">SUM(M1412:M1413)</f>
        <v>20000</v>
      </c>
      <c r="N1411" s="385">
        <f t="shared" si="486"/>
        <v>0</v>
      </c>
      <c r="O1411" s="385">
        <f t="shared" si="486"/>
        <v>469925.74599999998</v>
      </c>
      <c r="P1411" s="385">
        <f t="shared" si="486"/>
        <v>24732.934000000001</v>
      </c>
      <c r="Q1411" s="385">
        <f t="shared" si="471"/>
        <v>514658.68</v>
      </c>
    </row>
    <row r="1412" spans="1:17" ht="51.75" customHeight="1" x14ac:dyDescent="0.25">
      <c r="A1412" s="669"/>
      <c r="B1412" s="571">
        <v>71958000</v>
      </c>
      <c r="C1412" s="446" t="s">
        <v>12</v>
      </c>
      <c r="D1412" s="372"/>
      <c r="E1412" s="470"/>
      <c r="F1412" s="472"/>
      <c r="G1412" s="372"/>
      <c r="H1412" s="372"/>
      <c r="I1412" s="372"/>
      <c r="J1412" s="570" t="s">
        <v>117</v>
      </c>
      <c r="K1412" s="571">
        <v>20</v>
      </c>
      <c r="L1412" s="385">
        <v>494658.68</v>
      </c>
      <c r="M1412" s="385"/>
      <c r="N1412" s="385"/>
      <c r="O1412" s="419">
        <f>L1412*0.95</f>
        <v>469925.74599999998</v>
      </c>
      <c r="P1412" s="419">
        <f>L1412*0.05</f>
        <v>24732.934000000001</v>
      </c>
      <c r="Q1412" s="385">
        <f t="shared" si="471"/>
        <v>494658.68</v>
      </c>
    </row>
    <row r="1413" spans="1:17" ht="50.25" customHeight="1" x14ac:dyDescent="0.25">
      <c r="A1413" s="669"/>
      <c r="B1413" s="571">
        <v>71958000</v>
      </c>
      <c r="C1413" s="446" t="s">
        <v>12</v>
      </c>
      <c r="D1413" s="572"/>
      <c r="E1413" s="591"/>
      <c r="F1413" s="342"/>
      <c r="G1413" s="621"/>
      <c r="H1413" s="415"/>
      <c r="I1413" s="342"/>
      <c r="J1413" s="570" t="s">
        <v>305</v>
      </c>
      <c r="K1413" s="363" t="s">
        <v>110</v>
      </c>
      <c r="L1413" s="362">
        <v>20000</v>
      </c>
      <c r="M1413" s="362">
        <f>L1413</f>
        <v>20000</v>
      </c>
      <c r="N1413" s="362"/>
      <c r="O1413" s="411"/>
      <c r="P1413" s="362"/>
      <c r="Q1413" s="385">
        <f t="shared" si="471"/>
        <v>20000</v>
      </c>
    </row>
    <row r="1414" spans="1:17" ht="15.75" customHeight="1" x14ac:dyDescent="0.25">
      <c r="A1414" s="669">
        <v>32</v>
      </c>
      <c r="B1414" s="571">
        <v>71958000</v>
      </c>
      <c r="C1414" s="446" t="s">
        <v>12</v>
      </c>
      <c r="D1414" s="446" t="s">
        <v>12</v>
      </c>
      <c r="E1414" s="470" t="s">
        <v>146</v>
      </c>
      <c r="F1414" s="471" t="s">
        <v>389</v>
      </c>
      <c r="G1414" s="384" t="s">
        <v>106</v>
      </c>
      <c r="H1414" s="384">
        <v>5770.8</v>
      </c>
      <c r="I1414" s="384">
        <v>274</v>
      </c>
      <c r="J1414" s="481" t="s">
        <v>107</v>
      </c>
      <c r="K1414" s="372"/>
      <c r="L1414" s="385">
        <f>SUM(L1415:L1416)</f>
        <v>718812.86</v>
      </c>
      <c r="M1414" s="385">
        <f t="shared" ref="M1414:P1414" si="487">SUM(M1415:M1416)</f>
        <v>20000</v>
      </c>
      <c r="N1414" s="385">
        <f t="shared" si="487"/>
        <v>0</v>
      </c>
      <c r="O1414" s="385">
        <f t="shared" si="487"/>
        <v>663872.21699999995</v>
      </c>
      <c r="P1414" s="385">
        <f t="shared" si="487"/>
        <v>34940.643000000004</v>
      </c>
      <c r="Q1414" s="385">
        <f t="shared" si="471"/>
        <v>718812.86</v>
      </c>
    </row>
    <row r="1415" spans="1:17" ht="51.75" customHeight="1" x14ac:dyDescent="0.25">
      <c r="A1415" s="669"/>
      <c r="B1415" s="571">
        <v>71958000</v>
      </c>
      <c r="C1415" s="446" t="s">
        <v>12</v>
      </c>
      <c r="D1415" s="372"/>
      <c r="E1415" s="470"/>
      <c r="F1415" s="472"/>
      <c r="G1415" s="372"/>
      <c r="H1415" s="372"/>
      <c r="I1415" s="372"/>
      <c r="J1415" s="570" t="s">
        <v>117</v>
      </c>
      <c r="K1415" s="571">
        <v>20</v>
      </c>
      <c r="L1415" s="385">
        <v>698812.86</v>
      </c>
      <c r="M1415" s="385"/>
      <c r="N1415" s="385"/>
      <c r="O1415" s="419">
        <f>L1415*0.95</f>
        <v>663872.21699999995</v>
      </c>
      <c r="P1415" s="419">
        <f>L1415*0.05</f>
        <v>34940.643000000004</v>
      </c>
      <c r="Q1415" s="385">
        <f t="shared" si="471"/>
        <v>698812.86</v>
      </c>
    </row>
    <row r="1416" spans="1:17" ht="50.25" customHeight="1" x14ac:dyDescent="0.25">
      <c r="A1416" s="669"/>
      <c r="B1416" s="571">
        <v>71958000</v>
      </c>
      <c r="C1416" s="446" t="s">
        <v>12</v>
      </c>
      <c r="D1416" s="572"/>
      <c r="E1416" s="591"/>
      <c r="F1416" s="342"/>
      <c r="G1416" s="621"/>
      <c r="H1416" s="415"/>
      <c r="I1416" s="342"/>
      <c r="J1416" s="570" t="s">
        <v>305</v>
      </c>
      <c r="K1416" s="363" t="s">
        <v>110</v>
      </c>
      <c r="L1416" s="362">
        <v>20000</v>
      </c>
      <c r="M1416" s="362">
        <f>L1416</f>
        <v>20000</v>
      </c>
      <c r="N1416" s="362"/>
      <c r="O1416" s="411"/>
      <c r="P1416" s="362"/>
      <c r="Q1416" s="385">
        <f t="shared" si="471"/>
        <v>20000</v>
      </c>
    </row>
    <row r="1417" spans="1:17" ht="15.75" customHeight="1" x14ac:dyDescent="0.25">
      <c r="A1417" s="673" t="s">
        <v>74</v>
      </c>
      <c r="B1417" s="673"/>
      <c r="C1417" s="673"/>
      <c r="D1417" s="673"/>
      <c r="E1417" s="673"/>
      <c r="F1417" s="579">
        <v>38</v>
      </c>
      <c r="G1417" s="360" t="s">
        <v>2</v>
      </c>
      <c r="H1417" s="359">
        <f>H1419+H1422+H1425+H1428+H1431+H1434+H1439+H1444+H1447+H1450+H1453+H1456+H1461+H1466+H1471+H1476+H1481+H1484+H1487+H1490+H1494+H1497+H1500+H1503+H1506+H1509+H1513+H1516+H1519+H1522+H1525+H1528+H1531+H1534+H1539+H1542+H1547+H1552</f>
        <v>129309.9</v>
      </c>
      <c r="I1417" s="359">
        <f>I1419+I1422+I1425+I1428+I1431+I1434+I1439+I1444+I1447+I1450+I1453+I1456+I1461+I1466+I1471+I1476+I1481+I1484+I1487+I1490+I1494+I1497+I1500+I1503+I1506+I1509+I1513+I1516+I1519+I1522+I1525+I1528+I1531+I1534+I1539+I1542+I1547+I1552</f>
        <v>5523</v>
      </c>
      <c r="J1417" s="360" t="s">
        <v>2</v>
      </c>
      <c r="K1417" s="360" t="s">
        <v>2</v>
      </c>
      <c r="L1417" s="415">
        <f t="shared" ref="L1417:P1417" si="488">L1419+L1422+L1425+L1428+L1431+L1434+L1439+L1444+L1447+L1450+L1453+L1456+L1461+L1466+L1471+L1476+L1481+L1484+L1487+L1490+L1494+L1497+L1500+L1503+L1506+L1509+L1513+L1516+L1519+L1522+L1525+L1528+L1531+L1534+L1539+L1542+L1547+L1552</f>
        <v>164458915.21000001</v>
      </c>
      <c r="M1417" s="415">
        <f t="shared" si="488"/>
        <v>160292277</v>
      </c>
      <c r="N1417" s="415">
        <f t="shared" si="488"/>
        <v>0</v>
      </c>
      <c r="O1417" s="415">
        <f>O1419+O1422+O1425+O1428+O1431+O1434+O1439+O1444+O1447+O1450+O1453+O1456+O1461+O1466+O1471+O1476+O1481+O1484+O1487+O1490+O1494+O1497+O1500+O1503+O1506+O1509+O1513+O1516+O1519+O1522+O1525+O1528+O1531+O1534+O1539+O1542+O1547+O1552+O1418</f>
        <v>3958999.9995000004</v>
      </c>
      <c r="P1417" s="415">
        <f t="shared" si="488"/>
        <v>208331.91049999997</v>
      </c>
      <c r="Q1417" s="385">
        <f t="shared" si="471"/>
        <v>164459608.91</v>
      </c>
    </row>
    <row r="1418" spans="1:17" ht="15.75" customHeight="1" x14ac:dyDescent="0.25">
      <c r="A1418" s="579"/>
      <c r="B1418" s="654" t="s">
        <v>447</v>
      </c>
      <c r="C1418" s="655"/>
      <c r="D1418" s="655"/>
      <c r="E1418" s="655"/>
      <c r="F1418" s="655"/>
      <c r="G1418" s="655"/>
      <c r="H1418" s="655"/>
      <c r="I1418" s="656"/>
      <c r="J1418" s="579" t="s">
        <v>2</v>
      </c>
      <c r="K1418" s="343" t="s">
        <v>2</v>
      </c>
      <c r="L1418" s="419"/>
      <c r="M1418" s="419"/>
      <c r="N1418" s="419"/>
      <c r="O1418" s="419">
        <v>693.7</v>
      </c>
      <c r="P1418" s="419"/>
      <c r="Q1418" s="385">
        <f t="shared" si="471"/>
        <v>693.7</v>
      </c>
    </row>
    <row r="1419" spans="1:17" ht="15.75" customHeight="1" x14ac:dyDescent="0.25">
      <c r="A1419" s="666">
        <v>1</v>
      </c>
      <c r="B1419" s="358">
        <v>71916000</v>
      </c>
      <c r="C1419" s="572" t="s">
        <v>11</v>
      </c>
      <c r="D1419" s="572" t="s">
        <v>41</v>
      </c>
      <c r="E1419" s="622" t="s">
        <v>277</v>
      </c>
      <c r="F1419" s="360" t="s">
        <v>279</v>
      </c>
      <c r="G1419" s="360" t="s">
        <v>106</v>
      </c>
      <c r="H1419" s="575">
        <v>3527</v>
      </c>
      <c r="I1419" s="339">
        <v>126</v>
      </c>
      <c r="J1419" s="570" t="s">
        <v>107</v>
      </c>
      <c r="K1419" s="360" t="s">
        <v>2</v>
      </c>
      <c r="L1419" s="362">
        <f>L1420+L1421</f>
        <v>4255704</v>
      </c>
      <c r="M1419" s="362">
        <f t="shared" ref="M1419:P1419" si="489">M1420+M1421</f>
        <v>4255704</v>
      </c>
      <c r="N1419" s="362">
        <f t="shared" si="489"/>
        <v>0</v>
      </c>
      <c r="O1419" s="362">
        <f t="shared" si="489"/>
        <v>0</v>
      </c>
      <c r="P1419" s="362">
        <f t="shared" si="489"/>
        <v>0</v>
      </c>
      <c r="Q1419" s="385">
        <f t="shared" si="471"/>
        <v>4255704</v>
      </c>
    </row>
    <row r="1420" spans="1:17" ht="47.25" customHeight="1" x14ac:dyDescent="0.25">
      <c r="A1420" s="667"/>
      <c r="B1420" s="358">
        <v>71916000</v>
      </c>
      <c r="C1420" s="572" t="s">
        <v>11</v>
      </c>
      <c r="D1420" s="572"/>
      <c r="E1420" s="622"/>
      <c r="F1420" s="339"/>
      <c r="G1420" s="360"/>
      <c r="H1420" s="575"/>
      <c r="I1420" s="339"/>
      <c r="J1420" s="416" t="s">
        <v>393</v>
      </c>
      <c r="K1420" s="360" t="s">
        <v>278</v>
      </c>
      <c r="L1420" s="362">
        <f>M1420</f>
        <v>4166540</v>
      </c>
      <c r="M1420" s="362">
        <v>4166540</v>
      </c>
      <c r="N1420" s="415"/>
      <c r="O1420" s="415"/>
      <c r="P1420" s="415"/>
      <c r="Q1420" s="385">
        <f t="shared" si="471"/>
        <v>4166540</v>
      </c>
    </row>
    <row r="1421" spans="1:17" ht="15.75" customHeight="1" x14ac:dyDescent="0.25">
      <c r="A1421" s="668"/>
      <c r="B1421" s="358">
        <v>71916000</v>
      </c>
      <c r="C1421" s="572" t="s">
        <v>11</v>
      </c>
      <c r="D1421" s="572"/>
      <c r="E1421" s="622"/>
      <c r="F1421" s="339"/>
      <c r="G1421" s="360"/>
      <c r="H1421" s="575"/>
      <c r="I1421" s="339"/>
      <c r="J1421" s="416" t="s">
        <v>207</v>
      </c>
      <c r="K1421" s="360" t="s">
        <v>304</v>
      </c>
      <c r="L1421" s="362">
        <f>M1421</f>
        <v>89164</v>
      </c>
      <c r="M1421" s="362">
        <v>89164</v>
      </c>
      <c r="N1421" s="415"/>
      <c r="O1421" s="415"/>
      <c r="P1421" s="415"/>
      <c r="Q1421" s="385">
        <f t="shared" si="471"/>
        <v>89164</v>
      </c>
    </row>
    <row r="1422" spans="1:17" ht="31.5" customHeight="1" x14ac:dyDescent="0.25">
      <c r="A1422" s="660">
        <v>2</v>
      </c>
      <c r="B1422" s="361">
        <v>71916000</v>
      </c>
      <c r="C1422" s="570" t="s">
        <v>11</v>
      </c>
      <c r="D1422" s="570" t="s">
        <v>41</v>
      </c>
      <c r="E1422" s="591" t="s">
        <v>423</v>
      </c>
      <c r="F1422" s="342">
        <v>18</v>
      </c>
      <c r="G1422" s="343" t="s">
        <v>106</v>
      </c>
      <c r="H1422" s="359">
        <v>2530.6</v>
      </c>
      <c r="I1422" s="342">
        <v>98</v>
      </c>
      <c r="J1422" s="570" t="s">
        <v>107</v>
      </c>
      <c r="K1422" s="579" t="s">
        <v>2</v>
      </c>
      <c r="L1422" s="362">
        <f>L1423+L1424</f>
        <v>142937</v>
      </c>
      <c r="M1422" s="362">
        <f t="shared" ref="M1422:P1422" si="490">M1423+M1424</f>
        <v>20000</v>
      </c>
      <c r="N1422" s="362">
        <f t="shared" si="490"/>
        <v>0</v>
      </c>
      <c r="O1422" s="362">
        <f t="shared" si="490"/>
        <v>116790.15</v>
      </c>
      <c r="P1422" s="362">
        <f t="shared" si="490"/>
        <v>6146.85</v>
      </c>
      <c r="Q1422" s="385">
        <f t="shared" si="471"/>
        <v>142937</v>
      </c>
    </row>
    <row r="1423" spans="1:17" ht="51.75" customHeight="1" x14ac:dyDescent="0.25">
      <c r="A1423" s="661"/>
      <c r="B1423" s="361">
        <v>71916000</v>
      </c>
      <c r="C1423" s="570" t="s">
        <v>11</v>
      </c>
      <c r="D1423" s="364"/>
      <c r="E1423" s="364"/>
      <c r="F1423" s="365"/>
      <c r="G1423" s="343"/>
      <c r="H1423" s="576"/>
      <c r="I1423" s="342"/>
      <c r="J1423" s="570" t="s">
        <v>117</v>
      </c>
      <c r="K1423" s="363" t="s">
        <v>109</v>
      </c>
      <c r="L1423" s="362">
        <v>122937</v>
      </c>
      <c r="M1423" s="362"/>
      <c r="N1423" s="419"/>
      <c r="O1423" s="419">
        <f>L1423*0.95</f>
        <v>116790.15</v>
      </c>
      <c r="P1423" s="419">
        <f>L1423*0.05</f>
        <v>6146.85</v>
      </c>
      <c r="Q1423" s="385">
        <f t="shared" si="471"/>
        <v>122937</v>
      </c>
    </row>
    <row r="1424" spans="1:17" ht="50.25" customHeight="1" x14ac:dyDescent="0.25">
      <c r="A1424" s="662"/>
      <c r="B1424" s="361">
        <v>71916000</v>
      </c>
      <c r="C1424" s="570" t="s">
        <v>11</v>
      </c>
      <c r="D1424" s="364"/>
      <c r="E1424" s="364"/>
      <c r="F1424" s="365"/>
      <c r="G1424" s="343"/>
      <c r="H1424" s="576"/>
      <c r="I1424" s="342"/>
      <c r="J1424" s="570" t="s">
        <v>305</v>
      </c>
      <c r="K1424" s="363" t="s">
        <v>110</v>
      </c>
      <c r="L1424" s="362">
        <v>20000</v>
      </c>
      <c r="M1424" s="362">
        <v>20000</v>
      </c>
      <c r="N1424" s="419"/>
      <c r="O1424" s="419"/>
      <c r="P1424" s="419"/>
      <c r="Q1424" s="385">
        <f t="shared" si="471"/>
        <v>20000</v>
      </c>
    </row>
    <row r="1425" spans="1:17" ht="15.75" customHeight="1" x14ac:dyDescent="0.25">
      <c r="A1425" s="666">
        <v>3</v>
      </c>
      <c r="B1425" s="358">
        <v>71916000</v>
      </c>
      <c r="C1425" s="572" t="s">
        <v>11</v>
      </c>
      <c r="D1425" s="572" t="s">
        <v>41</v>
      </c>
      <c r="E1425" s="591" t="s">
        <v>395</v>
      </c>
      <c r="F1425" s="339">
        <v>1</v>
      </c>
      <c r="G1425" s="360" t="s">
        <v>106</v>
      </c>
      <c r="H1425" s="575">
        <v>4641.8999999999996</v>
      </c>
      <c r="I1425" s="339">
        <v>106</v>
      </c>
      <c r="J1425" s="570" t="s">
        <v>107</v>
      </c>
      <c r="K1425" s="579" t="s">
        <v>2</v>
      </c>
      <c r="L1425" s="362">
        <f>L1426+L1427</f>
        <v>161550.92000000001</v>
      </c>
      <c r="M1425" s="362">
        <f t="shared" ref="M1425:P1425" si="491">M1426+M1427</f>
        <v>20000</v>
      </c>
      <c r="N1425" s="362">
        <f t="shared" si="491"/>
        <v>0</v>
      </c>
      <c r="O1425" s="362">
        <f t="shared" si="491"/>
        <v>134473.37400000001</v>
      </c>
      <c r="P1425" s="362">
        <f t="shared" si="491"/>
        <v>7077.5460000000012</v>
      </c>
      <c r="Q1425" s="385">
        <f t="shared" si="471"/>
        <v>161550.92000000001</v>
      </c>
    </row>
    <row r="1426" spans="1:17" ht="51.75" customHeight="1" x14ac:dyDescent="0.25">
      <c r="A1426" s="667"/>
      <c r="B1426" s="358">
        <v>71916000</v>
      </c>
      <c r="C1426" s="572" t="s">
        <v>11</v>
      </c>
      <c r="D1426" s="572"/>
      <c r="E1426" s="622"/>
      <c r="F1426" s="339"/>
      <c r="G1426" s="360"/>
      <c r="H1426" s="575"/>
      <c r="I1426" s="339"/>
      <c r="J1426" s="570" t="s">
        <v>117</v>
      </c>
      <c r="K1426" s="363" t="s">
        <v>109</v>
      </c>
      <c r="L1426" s="362">
        <v>141550.92000000001</v>
      </c>
      <c r="M1426" s="362"/>
      <c r="N1426" s="415"/>
      <c r="O1426" s="419">
        <f>L1426*0.95</f>
        <v>134473.37400000001</v>
      </c>
      <c r="P1426" s="419">
        <f>L1426*0.05</f>
        <v>7077.5460000000012</v>
      </c>
      <c r="Q1426" s="385">
        <f t="shared" si="471"/>
        <v>141550.92000000001</v>
      </c>
    </row>
    <row r="1427" spans="1:17" ht="50.25" customHeight="1" x14ac:dyDescent="0.25">
      <c r="A1427" s="668"/>
      <c r="B1427" s="358">
        <v>71916000</v>
      </c>
      <c r="C1427" s="572" t="s">
        <v>11</v>
      </c>
      <c r="D1427" s="572"/>
      <c r="E1427" s="622"/>
      <c r="F1427" s="339"/>
      <c r="G1427" s="360"/>
      <c r="H1427" s="575"/>
      <c r="I1427" s="339"/>
      <c r="J1427" s="570" t="s">
        <v>305</v>
      </c>
      <c r="K1427" s="363" t="s">
        <v>110</v>
      </c>
      <c r="L1427" s="362">
        <v>20000</v>
      </c>
      <c r="M1427" s="362">
        <v>20000</v>
      </c>
      <c r="N1427" s="415"/>
      <c r="O1427" s="415"/>
      <c r="P1427" s="415"/>
      <c r="Q1427" s="385">
        <f t="shared" si="471"/>
        <v>20000</v>
      </c>
    </row>
    <row r="1428" spans="1:17" ht="31.5" customHeight="1" x14ac:dyDescent="0.25">
      <c r="A1428" s="666">
        <v>4</v>
      </c>
      <c r="B1428" s="361">
        <v>71916000</v>
      </c>
      <c r="C1428" s="570" t="s">
        <v>11</v>
      </c>
      <c r="D1428" s="570" t="s">
        <v>41</v>
      </c>
      <c r="E1428" s="591" t="s">
        <v>423</v>
      </c>
      <c r="F1428" s="342">
        <v>3</v>
      </c>
      <c r="G1428" s="343" t="s">
        <v>106</v>
      </c>
      <c r="H1428" s="359">
        <v>984</v>
      </c>
      <c r="I1428" s="342">
        <v>39</v>
      </c>
      <c r="J1428" s="570" t="s">
        <v>107</v>
      </c>
      <c r="K1428" s="579" t="s">
        <v>2</v>
      </c>
      <c r="L1428" s="362">
        <f>L1429+L1430</f>
        <v>198426.74</v>
      </c>
      <c r="M1428" s="362">
        <f t="shared" ref="M1428:P1428" si="492">M1429+M1430</f>
        <v>20000</v>
      </c>
      <c r="N1428" s="362">
        <f t="shared" si="492"/>
        <v>0</v>
      </c>
      <c r="O1428" s="362">
        <f t="shared" si="492"/>
        <v>169505.40299999999</v>
      </c>
      <c r="P1428" s="362">
        <f t="shared" si="492"/>
        <v>8921.3369999999995</v>
      </c>
      <c r="Q1428" s="385">
        <f t="shared" si="471"/>
        <v>198426.74</v>
      </c>
    </row>
    <row r="1429" spans="1:17" ht="51.75" customHeight="1" x14ac:dyDescent="0.25">
      <c r="A1429" s="667"/>
      <c r="B1429" s="358">
        <v>71916000</v>
      </c>
      <c r="C1429" s="572" t="s">
        <v>11</v>
      </c>
      <c r="D1429" s="572"/>
      <c r="E1429" s="622"/>
      <c r="F1429" s="339"/>
      <c r="G1429" s="360"/>
      <c r="H1429" s="575"/>
      <c r="I1429" s="339"/>
      <c r="J1429" s="570" t="s">
        <v>117</v>
      </c>
      <c r="K1429" s="363" t="s">
        <v>109</v>
      </c>
      <c r="L1429" s="362">
        <v>178426.74</v>
      </c>
      <c r="M1429" s="362"/>
      <c r="N1429" s="415"/>
      <c r="O1429" s="419">
        <f>L1429*0.95</f>
        <v>169505.40299999999</v>
      </c>
      <c r="P1429" s="419">
        <f>L1429*0.05</f>
        <v>8921.3369999999995</v>
      </c>
      <c r="Q1429" s="385">
        <f t="shared" si="471"/>
        <v>178426.74</v>
      </c>
    </row>
    <row r="1430" spans="1:17" ht="50.25" customHeight="1" x14ac:dyDescent="0.25">
      <c r="A1430" s="668"/>
      <c r="B1430" s="358">
        <v>71916000</v>
      </c>
      <c r="C1430" s="572" t="s">
        <v>11</v>
      </c>
      <c r="D1430" s="572"/>
      <c r="E1430" s="622"/>
      <c r="F1430" s="339"/>
      <c r="G1430" s="360"/>
      <c r="H1430" s="575"/>
      <c r="I1430" s="339"/>
      <c r="J1430" s="570" t="s">
        <v>305</v>
      </c>
      <c r="K1430" s="363" t="s">
        <v>110</v>
      </c>
      <c r="L1430" s="362">
        <v>20000</v>
      </c>
      <c r="M1430" s="362">
        <v>20000</v>
      </c>
      <c r="N1430" s="415"/>
      <c r="O1430" s="415"/>
      <c r="P1430" s="415"/>
      <c r="Q1430" s="385">
        <f t="shared" si="471"/>
        <v>20000</v>
      </c>
    </row>
    <row r="1431" spans="1:17" ht="31.5" customHeight="1" x14ac:dyDescent="0.25">
      <c r="A1431" s="666">
        <v>5</v>
      </c>
      <c r="B1431" s="358">
        <v>71916000</v>
      </c>
      <c r="C1431" s="572" t="s">
        <v>11</v>
      </c>
      <c r="D1431" s="572" t="s">
        <v>41</v>
      </c>
      <c r="E1431" s="591" t="s">
        <v>423</v>
      </c>
      <c r="F1431" s="339">
        <v>32</v>
      </c>
      <c r="G1431" s="360" t="s">
        <v>106</v>
      </c>
      <c r="H1431" s="575">
        <v>1114.8</v>
      </c>
      <c r="I1431" s="339">
        <v>45</v>
      </c>
      <c r="J1431" s="570" t="s">
        <v>107</v>
      </c>
      <c r="K1431" s="360" t="s">
        <v>2</v>
      </c>
      <c r="L1431" s="362">
        <f>L1432+L1433</f>
        <v>2370706</v>
      </c>
      <c r="M1431" s="362">
        <f t="shared" ref="M1431:P1431" si="493">M1432+M1433</f>
        <v>2370706</v>
      </c>
      <c r="N1431" s="362">
        <f t="shared" si="493"/>
        <v>0</v>
      </c>
      <c r="O1431" s="362">
        <f t="shared" si="493"/>
        <v>0</v>
      </c>
      <c r="P1431" s="362">
        <f t="shared" si="493"/>
        <v>0</v>
      </c>
      <c r="Q1431" s="385">
        <f t="shared" si="471"/>
        <v>2370706</v>
      </c>
    </row>
    <row r="1432" spans="1:17" ht="15.75" customHeight="1" x14ac:dyDescent="0.25">
      <c r="A1432" s="667"/>
      <c r="B1432" s="361">
        <v>71916000</v>
      </c>
      <c r="C1432" s="570" t="s">
        <v>11</v>
      </c>
      <c r="D1432" s="570"/>
      <c r="E1432" s="590"/>
      <c r="F1432" s="342"/>
      <c r="G1432" s="343"/>
      <c r="H1432" s="359"/>
      <c r="I1432" s="342"/>
      <c r="J1432" s="570" t="s">
        <v>208</v>
      </c>
      <c r="K1432" s="363" t="s">
        <v>209</v>
      </c>
      <c r="L1432" s="362">
        <f>M1432</f>
        <v>2321035</v>
      </c>
      <c r="M1432" s="362">
        <v>2321035</v>
      </c>
      <c r="N1432" s="362"/>
      <c r="O1432" s="362"/>
      <c r="P1432" s="362"/>
      <c r="Q1432" s="385">
        <f t="shared" ref="Q1432:Q1495" si="494">M1432+N1432+O1432+P1432</f>
        <v>2321035</v>
      </c>
    </row>
    <row r="1433" spans="1:17" ht="15.75" customHeight="1" x14ac:dyDescent="0.25">
      <c r="A1433" s="668"/>
      <c r="B1433" s="358">
        <v>71916000</v>
      </c>
      <c r="C1433" s="572" t="s">
        <v>11</v>
      </c>
      <c r="D1433" s="572"/>
      <c r="E1433" s="481"/>
      <c r="F1433" s="339"/>
      <c r="G1433" s="360"/>
      <c r="H1433" s="575"/>
      <c r="I1433" s="339"/>
      <c r="J1433" s="416" t="s">
        <v>207</v>
      </c>
      <c r="K1433" s="360" t="s">
        <v>304</v>
      </c>
      <c r="L1433" s="411">
        <f>M1433</f>
        <v>49671</v>
      </c>
      <c r="M1433" s="362">
        <v>49671</v>
      </c>
      <c r="N1433" s="415"/>
      <c r="O1433" s="415"/>
      <c r="P1433" s="415"/>
      <c r="Q1433" s="385">
        <f t="shared" si="494"/>
        <v>49671</v>
      </c>
    </row>
    <row r="1434" spans="1:17" ht="31.5" customHeight="1" x14ac:dyDescent="0.25">
      <c r="A1434" s="666">
        <v>6</v>
      </c>
      <c r="B1434" s="358">
        <v>71916000</v>
      </c>
      <c r="C1434" s="572" t="s">
        <v>11</v>
      </c>
      <c r="D1434" s="572" t="s">
        <v>41</v>
      </c>
      <c r="E1434" s="591" t="s">
        <v>423</v>
      </c>
      <c r="F1434" s="339">
        <v>34</v>
      </c>
      <c r="G1434" s="360" t="s">
        <v>106</v>
      </c>
      <c r="H1434" s="575">
        <v>10241.299999999999</v>
      </c>
      <c r="I1434" s="339">
        <v>419</v>
      </c>
      <c r="J1434" s="570" t="s">
        <v>107</v>
      </c>
      <c r="K1434" s="360" t="s">
        <v>2</v>
      </c>
      <c r="L1434" s="362">
        <f>L1435+L1436+L1437+L1438</f>
        <v>18985591</v>
      </c>
      <c r="M1434" s="362">
        <f t="shared" ref="M1434:P1434" si="495">M1435+M1436+M1437+M1438</f>
        <v>18985591</v>
      </c>
      <c r="N1434" s="362">
        <f t="shared" si="495"/>
        <v>0</v>
      </c>
      <c r="O1434" s="362">
        <f t="shared" si="495"/>
        <v>0</v>
      </c>
      <c r="P1434" s="362">
        <f t="shared" si="495"/>
        <v>0</v>
      </c>
      <c r="Q1434" s="385">
        <f t="shared" si="494"/>
        <v>18985591</v>
      </c>
    </row>
    <row r="1435" spans="1:17" ht="31.5" customHeight="1" x14ac:dyDescent="0.25">
      <c r="A1435" s="667"/>
      <c r="B1435" s="358">
        <v>71916000</v>
      </c>
      <c r="C1435" s="572" t="s">
        <v>11</v>
      </c>
      <c r="D1435" s="572"/>
      <c r="E1435" s="622"/>
      <c r="F1435" s="339"/>
      <c r="G1435" s="360"/>
      <c r="H1435" s="575"/>
      <c r="I1435" s="339"/>
      <c r="J1435" s="570" t="s">
        <v>210</v>
      </c>
      <c r="K1435" s="363" t="s">
        <v>211</v>
      </c>
      <c r="L1435" s="362">
        <f>M1435</f>
        <v>5816575</v>
      </c>
      <c r="M1435" s="362">
        <v>5816575</v>
      </c>
      <c r="N1435" s="415"/>
      <c r="O1435" s="415"/>
      <c r="P1435" s="415"/>
      <c r="Q1435" s="385">
        <f t="shared" si="494"/>
        <v>5816575</v>
      </c>
    </row>
    <row r="1436" spans="1:17" ht="31.5" customHeight="1" x14ac:dyDescent="0.25">
      <c r="A1436" s="667"/>
      <c r="B1436" s="358">
        <v>71916000</v>
      </c>
      <c r="C1436" s="572" t="s">
        <v>11</v>
      </c>
      <c r="D1436" s="572"/>
      <c r="E1436" s="622"/>
      <c r="F1436" s="339"/>
      <c r="G1436" s="360"/>
      <c r="H1436" s="575"/>
      <c r="I1436" s="339"/>
      <c r="J1436" s="570" t="s">
        <v>212</v>
      </c>
      <c r="K1436" s="363" t="s">
        <v>213</v>
      </c>
      <c r="L1436" s="362">
        <f t="shared" ref="L1436:L1438" si="496">M1436</f>
        <v>6998675</v>
      </c>
      <c r="M1436" s="362">
        <v>6998675</v>
      </c>
      <c r="N1436" s="415"/>
      <c r="O1436" s="415"/>
      <c r="P1436" s="415"/>
      <c r="Q1436" s="385">
        <f t="shared" si="494"/>
        <v>6998675</v>
      </c>
    </row>
    <row r="1437" spans="1:17" ht="15.75" customHeight="1" x14ac:dyDescent="0.25">
      <c r="A1437" s="667"/>
      <c r="B1437" s="358">
        <v>71916000</v>
      </c>
      <c r="C1437" s="572" t="s">
        <v>11</v>
      </c>
      <c r="D1437" s="364"/>
      <c r="E1437" s="364"/>
      <c r="F1437" s="365"/>
      <c r="G1437" s="343"/>
      <c r="H1437" s="576"/>
      <c r="I1437" s="342"/>
      <c r="J1437" s="570" t="s">
        <v>208</v>
      </c>
      <c r="K1437" s="363" t="s">
        <v>209</v>
      </c>
      <c r="L1437" s="362">
        <f t="shared" si="496"/>
        <v>5772561</v>
      </c>
      <c r="M1437" s="362">
        <v>5772561</v>
      </c>
      <c r="N1437" s="419"/>
      <c r="O1437" s="419"/>
      <c r="P1437" s="419"/>
      <c r="Q1437" s="385">
        <f t="shared" si="494"/>
        <v>5772561</v>
      </c>
    </row>
    <row r="1438" spans="1:17" ht="15.75" customHeight="1" x14ac:dyDescent="0.25">
      <c r="A1438" s="668"/>
      <c r="B1438" s="358">
        <v>71916000</v>
      </c>
      <c r="C1438" s="572" t="s">
        <v>11</v>
      </c>
      <c r="D1438" s="364"/>
      <c r="E1438" s="364"/>
      <c r="F1438" s="365"/>
      <c r="G1438" s="343"/>
      <c r="H1438" s="576"/>
      <c r="I1438" s="342"/>
      <c r="J1438" s="416" t="s">
        <v>207</v>
      </c>
      <c r="K1438" s="360" t="s">
        <v>304</v>
      </c>
      <c r="L1438" s="362">
        <f t="shared" si="496"/>
        <v>397780</v>
      </c>
      <c r="M1438" s="362">
        <v>397780</v>
      </c>
      <c r="N1438" s="419"/>
      <c r="O1438" s="419"/>
      <c r="P1438" s="419"/>
      <c r="Q1438" s="385">
        <f t="shared" si="494"/>
        <v>397780</v>
      </c>
    </row>
    <row r="1439" spans="1:17" ht="31.5" customHeight="1" x14ac:dyDescent="0.25">
      <c r="A1439" s="666">
        <v>7</v>
      </c>
      <c r="B1439" s="358">
        <v>71916000</v>
      </c>
      <c r="C1439" s="572" t="s">
        <v>11</v>
      </c>
      <c r="D1439" s="572" t="s">
        <v>41</v>
      </c>
      <c r="E1439" s="591" t="s">
        <v>423</v>
      </c>
      <c r="F1439" s="339">
        <v>39</v>
      </c>
      <c r="G1439" s="360" t="s">
        <v>106</v>
      </c>
      <c r="H1439" s="576">
        <v>3697.3</v>
      </c>
      <c r="I1439" s="365">
        <v>152</v>
      </c>
      <c r="J1439" s="570" t="s">
        <v>107</v>
      </c>
      <c r="K1439" s="360" t="s">
        <v>2</v>
      </c>
      <c r="L1439" s="362">
        <f>L1440+L1441+L1442+L1443</f>
        <v>12687076</v>
      </c>
      <c r="M1439" s="362">
        <f t="shared" ref="M1439:P1439" si="497">M1440+M1441+M1442+M1443</f>
        <v>12687076</v>
      </c>
      <c r="N1439" s="362">
        <f t="shared" si="497"/>
        <v>0</v>
      </c>
      <c r="O1439" s="362">
        <f t="shared" si="497"/>
        <v>0</v>
      </c>
      <c r="P1439" s="362">
        <f t="shared" si="497"/>
        <v>0</v>
      </c>
      <c r="Q1439" s="385">
        <f t="shared" si="494"/>
        <v>12687076</v>
      </c>
    </row>
    <row r="1440" spans="1:17" ht="31.5" customHeight="1" x14ac:dyDescent="0.25">
      <c r="A1440" s="667"/>
      <c r="B1440" s="358">
        <v>71916000</v>
      </c>
      <c r="C1440" s="572" t="s">
        <v>11</v>
      </c>
      <c r="D1440" s="572"/>
      <c r="E1440" s="622"/>
      <c r="F1440" s="339"/>
      <c r="G1440" s="360"/>
      <c r="H1440" s="575"/>
      <c r="I1440" s="339"/>
      <c r="J1440" s="570" t="s">
        <v>210</v>
      </c>
      <c r="K1440" s="363" t="s">
        <v>211</v>
      </c>
      <c r="L1440" s="362">
        <f>M1440</f>
        <v>2168815</v>
      </c>
      <c r="M1440" s="362">
        <v>2168815</v>
      </c>
      <c r="N1440" s="415"/>
      <c r="O1440" s="415"/>
      <c r="P1440" s="415"/>
      <c r="Q1440" s="385">
        <f t="shared" si="494"/>
        <v>2168815</v>
      </c>
    </row>
    <row r="1441" spans="1:17" ht="31.5" customHeight="1" x14ac:dyDescent="0.25">
      <c r="A1441" s="667"/>
      <c r="B1441" s="358">
        <v>71916000</v>
      </c>
      <c r="C1441" s="572" t="s">
        <v>11</v>
      </c>
      <c r="D1441" s="572"/>
      <c r="E1441" s="622"/>
      <c r="F1441" s="339"/>
      <c r="G1441" s="360"/>
      <c r="H1441" s="575"/>
      <c r="I1441" s="339"/>
      <c r="J1441" s="570" t="s">
        <v>212</v>
      </c>
      <c r="K1441" s="363" t="s">
        <v>213</v>
      </c>
      <c r="L1441" s="362">
        <f t="shared" ref="L1441:L1443" si="498">M1441</f>
        <v>2951148</v>
      </c>
      <c r="M1441" s="362">
        <v>2951148</v>
      </c>
      <c r="N1441" s="415"/>
      <c r="O1441" s="415"/>
      <c r="P1441" s="415"/>
      <c r="Q1441" s="385">
        <f t="shared" si="494"/>
        <v>2951148</v>
      </c>
    </row>
    <row r="1442" spans="1:17" ht="15.75" customHeight="1" x14ac:dyDescent="0.25">
      <c r="A1442" s="668"/>
      <c r="B1442" s="358">
        <v>71916000</v>
      </c>
      <c r="C1442" s="572" t="s">
        <v>11</v>
      </c>
      <c r="D1442" s="364"/>
      <c r="E1442" s="364"/>
      <c r="F1442" s="365"/>
      <c r="G1442" s="343"/>
      <c r="H1442" s="576"/>
      <c r="I1442" s="342"/>
      <c r="J1442" s="570" t="s">
        <v>208</v>
      </c>
      <c r="K1442" s="363" t="s">
        <v>209</v>
      </c>
      <c r="L1442" s="362">
        <f t="shared" si="498"/>
        <v>7301298</v>
      </c>
      <c r="M1442" s="362">
        <v>7301298</v>
      </c>
      <c r="N1442" s="419"/>
      <c r="O1442" s="419"/>
      <c r="P1442" s="419"/>
      <c r="Q1442" s="385">
        <f t="shared" si="494"/>
        <v>7301298</v>
      </c>
    </row>
    <row r="1443" spans="1:17" ht="15.75" customHeight="1" x14ac:dyDescent="0.25">
      <c r="A1443" s="666">
        <v>8</v>
      </c>
      <c r="B1443" s="358">
        <v>71916000</v>
      </c>
      <c r="C1443" s="572" t="s">
        <v>11</v>
      </c>
      <c r="D1443" s="572"/>
      <c r="E1443" s="622"/>
      <c r="F1443" s="339"/>
      <c r="G1443" s="360"/>
      <c r="H1443" s="575"/>
      <c r="I1443" s="339"/>
      <c r="J1443" s="416" t="s">
        <v>207</v>
      </c>
      <c r="K1443" s="360" t="s">
        <v>304</v>
      </c>
      <c r="L1443" s="362">
        <f t="shared" si="498"/>
        <v>265815</v>
      </c>
      <c r="M1443" s="362">
        <v>265815</v>
      </c>
      <c r="N1443" s="419"/>
      <c r="O1443" s="419"/>
      <c r="P1443" s="419"/>
      <c r="Q1443" s="385">
        <f t="shared" si="494"/>
        <v>265815</v>
      </c>
    </row>
    <row r="1444" spans="1:17" ht="31.5" customHeight="1" x14ac:dyDescent="0.25">
      <c r="A1444" s="667"/>
      <c r="B1444" s="358">
        <v>71916000</v>
      </c>
      <c r="C1444" s="572" t="s">
        <v>11</v>
      </c>
      <c r="D1444" s="572" t="s">
        <v>41</v>
      </c>
      <c r="E1444" s="591" t="s">
        <v>423</v>
      </c>
      <c r="F1444" s="339">
        <v>43</v>
      </c>
      <c r="G1444" s="360" t="s">
        <v>106</v>
      </c>
      <c r="H1444" s="575">
        <v>3662.5</v>
      </c>
      <c r="I1444" s="339">
        <v>159</v>
      </c>
      <c r="J1444" s="570" t="s">
        <v>107</v>
      </c>
      <c r="K1444" s="360" t="s">
        <v>2</v>
      </c>
      <c r="L1444" s="362">
        <f>L1445+L1446</f>
        <v>373235.13</v>
      </c>
      <c r="M1444" s="362">
        <f t="shared" ref="M1444:P1444" si="499">M1445+M1446</f>
        <v>20000</v>
      </c>
      <c r="N1444" s="362">
        <f t="shared" si="499"/>
        <v>0</v>
      </c>
      <c r="O1444" s="362">
        <f t="shared" si="499"/>
        <v>335573.37349999999</v>
      </c>
      <c r="P1444" s="362">
        <f t="shared" si="499"/>
        <v>17661.7565</v>
      </c>
      <c r="Q1444" s="385">
        <f t="shared" si="494"/>
        <v>373235.13</v>
      </c>
    </row>
    <row r="1445" spans="1:17" ht="51.75" customHeight="1" x14ac:dyDescent="0.25">
      <c r="A1445" s="667"/>
      <c r="B1445" s="358">
        <v>71916000</v>
      </c>
      <c r="C1445" s="572" t="s">
        <v>11</v>
      </c>
      <c r="D1445" s="572"/>
      <c r="E1445" s="622"/>
      <c r="F1445" s="339"/>
      <c r="G1445" s="360"/>
      <c r="H1445" s="575"/>
      <c r="I1445" s="339"/>
      <c r="J1445" s="570" t="s">
        <v>117</v>
      </c>
      <c r="K1445" s="363" t="s">
        <v>109</v>
      </c>
      <c r="L1445" s="362">
        <v>353235.13</v>
      </c>
      <c r="M1445" s="362"/>
      <c r="N1445" s="415"/>
      <c r="O1445" s="419">
        <f>L1445*0.95</f>
        <v>335573.37349999999</v>
      </c>
      <c r="P1445" s="419">
        <f>L1445*0.05</f>
        <v>17661.7565</v>
      </c>
      <c r="Q1445" s="385">
        <f t="shared" si="494"/>
        <v>353235.13</v>
      </c>
    </row>
    <row r="1446" spans="1:17" ht="50.25" customHeight="1" x14ac:dyDescent="0.25">
      <c r="A1446" s="668"/>
      <c r="B1446" s="358">
        <v>71916000</v>
      </c>
      <c r="C1446" s="572" t="s">
        <v>11</v>
      </c>
      <c r="D1446" s="572"/>
      <c r="E1446" s="622"/>
      <c r="F1446" s="339"/>
      <c r="G1446" s="360"/>
      <c r="H1446" s="575"/>
      <c r="I1446" s="339"/>
      <c r="J1446" s="570" t="s">
        <v>305</v>
      </c>
      <c r="K1446" s="363" t="s">
        <v>110</v>
      </c>
      <c r="L1446" s="362">
        <v>20000</v>
      </c>
      <c r="M1446" s="362">
        <v>20000</v>
      </c>
      <c r="N1446" s="415"/>
      <c r="O1446" s="415"/>
      <c r="P1446" s="415"/>
      <c r="Q1446" s="385">
        <f t="shared" si="494"/>
        <v>20000</v>
      </c>
    </row>
    <row r="1447" spans="1:17" ht="31.5" customHeight="1" x14ac:dyDescent="0.25">
      <c r="A1447" s="660">
        <v>9</v>
      </c>
      <c r="B1447" s="361">
        <v>71916000</v>
      </c>
      <c r="C1447" s="570" t="s">
        <v>11</v>
      </c>
      <c r="D1447" s="570" t="s">
        <v>41</v>
      </c>
      <c r="E1447" s="591" t="s">
        <v>423</v>
      </c>
      <c r="F1447" s="342">
        <v>47</v>
      </c>
      <c r="G1447" s="343" t="s">
        <v>106</v>
      </c>
      <c r="H1447" s="359">
        <v>1804.4</v>
      </c>
      <c r="I1447" s="342">
        <v>80</v>
      </c>
      <c r="J1447" s="570" t="s">
        <v>107</v>
      </c>
      <c r="K1447" s="579"/>
      <c r="L1447" s="362">
        <f>L1448+L1449</f>
        <v>212502.77</v>
      </c>
      <c r="M1447" s="362">
        <f t="shared" ref="M1447:P1447" si="500">M1448+M1449</f>
        <v>20000</v>
      </c>
      <c r="N1447" s="362">
        <f t="shared" si="500"/>
        <v>0</v>
      </c>
      <c r="O1447" s="362">
        <f t="shared" si="500"/>
        <v>182877.63149999999</v>
      </c>
      <c r="P1447" s="362">
        <f t="shared" si="500"/>
        <v>9625.1384999999991</v>
      </c>
      <c r="Q1447" s="385">
        <f t="shared" si="494"/>
        <v>212502.77</v>
      </c>
    </row>
    <row r="1448" spans="1:17" ht="51.75" customHeight="1" x14ac:dyDescent="0.25">
      <c r="A1448" s="661"/>
      <c r="B1448" s="361">
        <v>71916000</v>
      </c>
      <c r="C1448" s="570" t="s">
        <v>11</v>
      </c>
      <c r="D1448" s="570"/>
      <c r="E1448" s="590"/>
      <c r="F1448" s="342"/>
      <c r="G1448" s="343"/>
      <c r="H1448" s="359"/>
      <c r="I1448" s="342"/>
      <c r="J1448" s="570" t="s">
        <v>117</v>
      </c>
      <c r="K1448" s="363" t="s">
        <v>109</v>
      </c>
      <c r="L1448" s="362">
        <v>192502.77</v>
      </c>
      <c r="M1448" s="362"/>
      <c r="N1448" s="362"/>
      <c r="O1448" s="419">
        <f>L1448*0.95</f>
        <v>182877.63149999999</v>
      </c>
      <c r="P1448" s="419">
        <f>L1448*0.05</f>
        <v>9625.1384999999991</v>
      </c>
      <c r="Q1448" s="385">
        <f t="shared" si="494"/>
        <v>192502.77</v>
      </c>
    </row>
    <row r="1449" spans="1:17" ht="50.25" customHeight="1" x14ac:dyDescent="0.25">
      <c r="A1449" s="662"/>
      <c r="B1449" s="361">
        <v>71916000</v>
      </c>
      <c r="C1449" s="570" t="s">
        <v>11</v>
      </c>
      <c r="D1449" s="364"/>
      <c r="E1449" s="364"/>
      <c r="F1449" s="365"/>
      <c r="G1449" s="343"/>
      <c r="H1449" s="576"/>
      <c r="I1449" s="342"/>
      <c r="J1449" s="570" t="s">
        <v>305</v>
      </c>
      <c r="K1449" s="363" t="s">
        <v>110</v>
      </c>
      <c r="L1449" s="362">
        <v>20000</v>
      </c>
      <c r="M1449" s="362">
        <v>20000</v>
      </c>
      <c r="N1449" s="419"/>
      <c r="O1449" s="419"/>
      <c r="P1449" s="419"/>
      <c r="Q1449" s="385">
        <f t="shared" si="494"/>
        <v>20000</v>
      </c>
    </row>
    <row r="1450" spans="1:17" ht="31.5" customHeight="1" x14ac:dyDescent="0.25">
      <c r="A1450" s="660">
        <v>10</v>
      </c>
      <c r="B1450" s="358">
        <v>71916000</v>
      </c>
      <c r="C1450" s="572" t="s">
        <v>11</v>
      </c>
      <c r="D1450" s="572" t="s">
        <v>41</v>
      </c>
      <c r="E1450" s="591" t="s">
        <v>423</v>
      </c>
      <c r="F1450" s="339">
        <v>48</v>
      </c>
      <c r="G1450" s="360" t="s">
        <v>106</v>
      </c>
      <c r="H1450" s="575">
        <v>3750</v>
      </c>
      <c r="I1450" s="339">
        <v>156</v>
      </c>
      <c r="J1450" s="570" t="s">
        <v>107</v>
      </c>
      <c r="K1450" s="360" t="s">
        <v>2</v>
      </c>
      <c r="L1450" s="362">
        <f>L1451+L1452</f>
        <v>354050.54</v>
      </c>
      <c r="M1450" s="362">
        <f t="shared" ref="M1450:P1450" si="501">M1451+M1452</f>
        <v>20000</v>
      </c>
      <c r="N1450" s="362">
        <f t="shared" si="501"/>
        <v>0</v>
      </c>
      <c r="O1450" s="362">
        <f t="shared" si="501"/>
        <v>317348.01299999998</v>
      </c>
      <c r="P1450" s="362">
        <f t="shared" si="501"/>
        <v>16702.526999999998</v>
      </c>
      <c r="Q1450" s="385">
        <f t="shared" si="494"/>
        <v>354050.54</v>
      </c>
    </row>
    <row r="1451" spans="1:17" ht="51.75" customHeight="1" x14ac:dyDescent="0.25">
      <c r="A1451" s="661"/>
      <c r="B1451" s="358">
        <v>71916000</v>
      </c>
      <c r="C1451" s="572" t="s">
        <v>11</v>
      </c>
      <c r="D1451" s="572"/>
      <c r="E1451" s="591"/>
      <c r="F1451" s="342"/>
      <c r="G1451" s="360"/>
      <c r="H1451" s="359"/>
      <c r="I1451" s="342"/>
      <c r="J1451" s="570" t="s">
        <v>117</v>
      </c>
      <c r="K1451" s="363" t="s">
        <v>109</v>
      </c>
      <c r="L1451" s="362">
        <v>334050.53999999998</v>
      </c>
      <c r="M1451" s="362"/>
      <c r="N1451" s="415"/>
      <c r="O1451" s="419">
        <f>L1451*0.95</f>
        <v>317348.01299999998</v>
      </c>
      <c r="P1451" s="419">
        <f>L1451*0.05</f>
        <v>16702.526999999998</v>
      </c>
      <c r="Q1451" s="385">
        <f t="shared" si="494"/>
        <v>334050.53999999998</v>
      </c>
    </row>
    <row r="1452" spans="1:17" ht="50.25" customHeight="1" x14ac:dyDescent="0.25">
      <c r="A1452" s="662"/>
      <c r="B1452" s="358">
        <v>71916000</v>
      </c>
      <c r="C1452" s="572" t="s">
        <v>11</v>
      </c>
      <c r="D1452" s="572"/>
      <c r="E1452" s="591"/>
      <c r="F1452" s="342"/>
      <c r="G1452" s="360"/>
      <c r="H1452" s="359"/>
      <c r="I1452" s="342"/>
      <c r="J1452" s="570" t="s">
        <v>305</v>
      </c>
      <c r="K1452" s="363" t="s">
        <v>110</v>
      </c>
      <c r="L1452" s="362">
        <v>20000</v>
      </c>
      <c r="M1452" s="362">
        <v>20000</v>
      </c>
      <c r="N1452" s="415"/>
      <c r="O1452" s="415"/>
      <c r="P1452" s="415"/>
      <c r="Q1452" s="385">
        <f t="shared" si="494"/>
        <v>20000</v>
      </c>
    </row>
    <row r="1453" spans="1:17" ht="15.75" customHeight="1" x14ac:dyDescent="0.25">
      <c r="A1453" s="661">
        <v>11</v>
      </c>
      <c r="B1453" s="358">
        <v>71916000</v>
      </c>
      <c r="C1453" s="572" t="s">
        <v>11</v>
      </c>
      <c r="D1453" s="572" t="s">
        <v>41</v>
      </c>
      <c r="E1453" s="350" t="s">
        <v>396</v>
      </c>
      <c r="F1453" s="342">
        <v>16</v>
      </c>
      <c r="G1453" s="360" t="s">
        <v>106</v>
      </c>
      <c r="H1453" s="359">
        <v>1073.7</v>
      </c>
      <c r="I1453" s="342">
        <v>42</v>
      </c>
      <c r="J1453" s="570" t="s">
        <v>107</v>
      </c>
      <c r="K1453" s="360" t="s">
        <v>2</v>
      </c>
      <c r="L1453" s="362">
        <f>L1454+L1455</f>
        <v>193652.7</v>
      </c>
      <c r="M1453" s="362">
        <f t="shared" ref="M1453:P1453" si="502">M1454+M1455</f>
        <v>20000</v>
      </c>
      <c r="N1453" s="362">
        <f t="shared" si="502"/>
        <v>0</v>
      </c>
      <c r="O1453" s="362">
        <f t="shared" si="502"/>
        <v>164970.065</v>
      </c>
      <c r="P1453" s="362">
        <f t="shared" si="502"/>
        <v>8682.6350000000002</v>
      </c>
      <c r="Q1453" s="385">
        <f t="shared" si="494"/>
        <v>193652.7</v>
      </c>
    </row>
    <row r="1454" spans="1:17" ht="51.75" customHeight="1" x14ac:dyDescent="0.25">
      <c r="A1454" s="661"/>
      <c r="B1454" s="358">
        <v>71916000</v>
      </c>
      <c r="C1454" s="572" t="s">
        <v>11</v>
      </c>
      <c r="D1454" s="572"/>
      <c r="E1454" s="591"/>
      <c r="F1454" s="342"/>
      <c r="G1454" s="360"/>
      <c r="H1454" s="359"/>
      <c r="I1454" s="342"/>
      <c r="J1454" s="570" t="s">
        <v>117</v>
      </c>
      <c r="K1454" s="363" t="s">
        <v>109</v>
      </c>
      <c r="L1454" s="362">
        <v>173652.7</v>
      </c>
      <c r="M1454" s="418"/>
      <c r="N1454" s="433"/>
      <c r="O1454" s="419">
        <f>L1454*0.95</f>
        <v>164970.065</v>
      </c>
      <c r="P1454" s="419">
        <f>L1454*0.05</f>
        <v>8682.6350000000002</v>
      </c>
      <c r="Q1454" s="385">
        <f t="shared" si="494"/>
        <v>173652.7</v>
      </c>
    </row>
    <row r="1455" spans="1:17" ht="50.25" customHeight="1" x14ac:dyDescent="0.25">
      <c r="A1455" s="662"/>
      <c r="B1455" s="358">
        <v>71916000</v>
      </c>
      <c r="C1455" s="572" t="s">
        <v>11</v>
      </c>
      <c r="D1455" s="572"/>
      <c r="E1455" s="591"/>
      <c r="F1455" s="342"/>
      <c r="G1455" s="360"/>
      <c r="H1455" s="359"/>
      <c r="I1455" s="342"/>
      <c r="J1455" s="570" t="s">
        <v>305</v>
      </c>
      <c r="K1455" s="363" t="s">
        <v>110</v>
      </c>
      <c r="L1455" s="362">
        <v>20000</v>
      </c>
      <c r="M1455" s="362">
        <v>20000</v>
      </c>
      <c r="N1455" s="411"/>
      <c r="O1455" s="411"/>
      <c r="P1455" s="411"/>
      <c r="Q1455" s="385">
        <f t="shared" si="494"/>
        <v>20000</v>
      </c>
    </row>
    <row r="1456" spans="1:17" ht="15.75" customHeight="1" x14ac:dyDescent="0.25">
      <c r="A1456" s="660">
        <v>12</v>
      </c>
      <c r="B1456" s="358">
        <v>71916000</v>
      </c>
      <c r="C1456" s="572" t="s">
        <v>11</v>
      </c>
      <c r="D1456" s="572" t="s">
        <v>41</v>
      </c>
      <c r="E1456" s="481" t="s">
        <v>194</v>
      </c>
      <c r="F1456" s="360" t="s">
        <v>199</v>
      </c>
      <c r="G1456" s="360" t="s">
        <v>106</v>
      </c>
      <c r="H1456" s="359">
        <v>4334.2</v>
      </c>
      <c r="I1456" s="342">
        <v>249</v>
      </c>
      <c r="J1456" s="570" t="s">
        <v>107</v>
      </c>
      <c r="K1456" s="363"/>
      <c r="L1456" s="413">
        <f>L1457+L1458+L1459+L1460</f>
        <v>13087211</v>
      </c>
      <c r="M1456" s="413">
        <f t="shared" ref="M1456:P1456" si="503">M1457+M1458+M1459+M1460</f>
        <v>13087211</v>
      </c>
      <c r="N1456" s="413">
        <f t="shared" si="503"/>
        <v>0</v>
      </c>
      <c r="O1456" s="413">
        <f t="shared" si="503"/>
        <v>0</v>
      </c>
      <c r="P1456" s="413">
        <f t="shared" si="503"/>
        <v>0</v>
      </c>
      <c r="Q1456" s="385">
        <f t="shared" si="494"/>
        <v>13087211</v>
      </c>
    </row>
    <row r="1457" spans="1:17" ht="31.5" customHeight="1" x14ac:dyDescent="0.25">
      <c r="A1457" s="661"/>
      <c r="B1457" s="358">
        <v>71916000</v>
      </c>
      <c r="C1457" s="572" t="s">
        <v>11</v>
      </c>
      <c r="D1457" s="572"/>
      <c r="E1457" s="481"/>
      <c r="F1457" s="342"/>
      <c r="G1457" s="360"/>
      <c r="H1457" s="359"/>
      <c r="I1457" s="342"/>
      <c r="J1457" s="570" t="s">
        <v>210</v>
      </c>
      <c r="K1457" s="363" t="s">
        <v>211</v>
      </c>
      <c r="L1457" s="413">
        <f>M1457</f>
        <v>2563455</v>
      </c>
      <c r="M1457" s="362">
        <v>2563455</v>
      </c>
      <c r="N1457" s="415"/>
      <c r="O1457" s="415"/>
      <c r="P1457" s="415"/>
      <c r="Q1457" s="385">
        <f t="shared" si="494"/>
        <v>2563455</v>
      </c>
    </row>
    <row r="1458" spans="1:17" ht="31.5" customHeight="1" x14ac:dyDescent="0.25">
      <c r="A1458" s="661"/>
      <c r="B1458" s="358">
        <v>71916000</v>
      </c>
      <c r="C1458" s="572" t="s">
        <v>11</v>
      </c>
      <c r="D1458" s="572"/>
      <c r="E1458" s="481"/>
      <c r="F1458" s="342"/>
      <c r="G1458" s="360"/>
      <c r="H1458" s="359"/>
      <c r="I1458" s="342"/>
      <c r="J1458" s="570" t="s">
        <v>212</v>
      </c>
      <c r="K1458" s="363" t="s">
        <v>213</v>
      </c>
      <c r="L1458" s="413">
        <f t="shared" ref="L1458:L1460" si="504">M1458</f>
        <v>3488143</v>
      </c>
      <c r="M1458" s="362">
        <v>3488143</v>
      </c>
      <c r="N1458" s="415"/>
      <c r="O1458" s="415"/>
      <c r="P1458" s="415"/>
      <c r="Q1458" s="385">
        <f t="shared" si="494"/>
        <v>3488143</v>
      </c>
    </row>
    <row r="1459" spans="1:17" ht="15.75" customHeight="1" x14ac:dyDescent="0.25">
      <c r="A1459" s="661"/>
      <c r="B1459" s="358">
        <v>71916000</v>
      </c>
      <c r="C1459" s="572" t="s">
        <v>11</v>
      </c>
      <c r="D1459" s="572"/>
      <c r="E1459" s="481"/>
      <c r="F1459" s="342"/>
      <c r="G1459" s="360"/>
      <c r="H1459" s="359"/>
      <c r="I1459" s="342"/>
      <c r="J1459" s="570" t="s">
        <v>208</v>
      </c>
      <c r="K1459" s="363" t="s">
        <v>209</v>
      </c>
      <c r="L1459" s="413">
        <f t="shared" si="504"/>
        <v>6761413</v>
      </c>
      <c r="M1459" s="362">
        <v>6761413</v>
      </c>
      <c r="N1459" s="415"/>
      <c r="O1459" s="415"/>
      <c r="P1459" s="415"/>
      <c r="Q1459" s="385">
        <f t="shared" si="494"/>
        <v>6761413</v>
      </c>
    </row>
    <row r="1460" spans="1:17" ht="15.75" customHeight="1" x14ac:dyDescent="0.25">
      <c r="A1460" s="662"/>
      <c r="B1460" s="358">
        <v>71916000</v>
      </c>
      <c r="C1460" s="572" t="s">
        <v>11</v>
      </c>
      <c r="D1460" s="572"/>
      <c r="E1460" s="481"/>
      <c r="F1460" s="342"/>
      <c r="G1460" s="360"/>
      <c r="H1460" s="359"/>
      <c r="I1460" s="342"/>
      <c r="J1460" s="416" t="s">
        <v>207</v>
      </c>
      <c r="K1460" s="360" t="s">
        <v>304</v>
      </c>
      <c r="L1460" s="413">
        <f t="shared" si="504"/>
        <v>274200</v>
      </c>
      <c r="M1460" s="362">
        <v>274200</v>
      </c>
      <c r="N1460" s="415"/>
      <c r="O1460" s="415"/>
      <c r="P1460" s="415"/>
      <c r="Q1460" s="385">
        <f t="shared" si="494"/>
        <v>274200</v>
      </c>
    </row>
    <row r="1461" spans="1:17" ht="15.75" customHeight="1" x14ac:dyDescent="0.25">
      <c r="A1461" s="660">
        <v>13</v>
      </c>
      <c r="B1461" s="358">
        <v>71916000</v>
      </c>
      <c r="C1461" s="572" t="s">
        <v>11</v>
      </c>
      <c r="D1461" s="572" t="s">
        <v>41</v>
      </c>
      <c r="E1461" s="481" t="s">
        <v>194</v>
      </c>
      <c r="F1461" s="342">
        <v>4</v>
      </c>
      <c r="G1461" s="360" t="s">
        <v>106</v>
      </c>
      <c r="H1461" s="359">
        <v>2866.5</v>
      </c>
      <c r="I1461" s="342">
        <v>165</v>
      </c>
      <c r="J1461" s="570" t="s">
        <v>107</v>
      </c>
      <c r="K1461" s="360" t="s">
        <v>2</v>
      </c>
      <c r="L1461" s="413">
        <f>L1462+L1463+L1464+L1465</f>
        <v>8651599</v>
      </c>
      <c r="M1461" s="413">
        <f t="shared" ref="M1461:P1461" si="505">M1462+M1463+M1464+M1465</f>
        <v>8651599</v>
      </c>
      <c r="N1461" s="413">
        <f t="shared" si="505"/>
        <v>0</v>
      </c>
      <c r="O1461" s="413">
        <f t="shared" si="505"/>
        <v>0</v>
      </c>
      <c r="P1461" s="413">
        <f t="shared" si="505"/>
        <v>0</v>
      </c>
      <c r="Q1461" s="385">
        <f t="shared" si="494"/>
        <v>8651599</v>
      </c>
    </row>
    <row r="1462" spans="1:17" ht="31.5" customHeight="1" x14ac:dyDescent="0.25">
      <c r="A1462" s="661"/>
      <c r="B1462" s="358">
        <v>71916000</v>
      </c>
      <c r="C1462" s="572" t="s">
        <v>11</v>
      </c>
      <c r="D1462" s="572"/>
      <c r="E1462" s="481"/>
      <c r="F1462" s="342"/>
      <c r="G1462" s="360"/>
      <c r="H1462" s="359"/>
      <c r="I1462" s="342"/>
      <c r="J1462" s="570" t="s">
        <v>210</v>
      </c>
      <c r="K1462" s="363" t="s">
        <v>211</v>
      </c>
      <c r="L1462" s="413">
        <f>M1462</f>
        <v>1694631</v>
      </c>
      <c r="M1462" s="362">
        <v>1694631</v>
      </c>
      <c r="N1462" s="415"/>
      <c r="O1462" s="415"/>
      <c r="P1462" s="415"/>
      <c r="Q1462" s="385">
        <f t="shared" si="494"/>
        <v>1694631</v>
      </c>
    </row>
    <row r="1463" spans="1:17" ht="31.5" customHeight="1" x14ac:dyDescent="0.25">
      <c r="A1463" s="661"/>
      <c r="B1463" s="358">
        <v>71916000</v>
      </c>
      <c r="C1463" s="572" t="s">
        <v>11</v>
      </c>
      <c r="D1463" s="572"/>
      <c r="E1463" s="481"/>
      <c r="F1463" s="342"/>
      <c r="G1463" s="360"/>
      <c r="H1463" s="359"/>
      <c r="I1463" s="342"/>
      <c r="J1463" s="570" t="s">
        <v>212</v>
      </c>
      <c r="K1463" s="363" t="s">
        <v>213</v>
      </c>
      <c r="L1463" s="413">
        <f t="shared" ref="L1463:L1465" si="506">M1463</f>
        <v>2305916</v>
      </c>
      <c r="M1463" s="362">
        <v>2305916</v>
      </c>
      <c r="N1463" s="415"/>
      <c r="O1463" s="415"/>
      <c r="P1463" s="415"/>
      <c r="Q1463" s="385">
        <f t="shared" si="494"/>
        <v>2305916</v>
      </c>
    </row>
    <row r="1464" spans="1:17" ht="15.75" customHeight="1" x14ac:dyDescent="0.25">
      <c r="A1464" s="661"/>
      <c r="B1464" s="358">
        <v>71916000</v>
      </c>
      <c r="C1464" s="572" t="s">
        <v>11</v>
      </c>
      <c r="D1464" s="572"/>
      <c r="E1464" s="481"/>
      <c r="F1464" s="342"/>
      <c r="G1464" s="360"/>
      <c r="H1464" s="359"/>
      <c r="I1464" s="342"/>
      <c r="J1464" s="570" t="s">
        <v>208</v>
      </c>
      <c r="K1464" s="363" t="s">
        <v>209</v>
      </c>
      <c r="L1464" s="413">
        <f t="shared" si="506"/>
        <v>4469787</v>
      </c>
      <c r="M1464" s="362">
        <v>4469787</v>
      </c>
      <c r="N1464" s="415"/>
      <c r="O1464" s="415"/>
      <c r="P1464" s="415"/>
      <c r="Q1464" s="385">
        <f t="shared" si="494"/>
        <v>4469787</v>
      </c>
    </row>
    <row r="1465" spans="1:17" ht="15.75" customHeight="1" x14ac:dyDescent="0.25">
      <c r="A1465" s="662"/>
      <c r="B1465" s="358">
        <v>71916000</v>
      </c>
      <c r="C1465" s="572" t="s">
        <v>11</v>
      </c>
      <c r="D1465" s="572"/>
      <c r="E1465" s="481"/>
      <c r="F1465" s="342"/>
      <c r="G1465" s="360"/>
      <c r="H1465" s="359"/>
      <c r="I1465" s="342"/>
      <c r="J1465" s="416" t="s">
        <v>207</v>
      </c>
      <c r="K1465" s="360" t="s">
        <v>304</v>
      </c>
      <c r="L1465" s="413">
        <f t="shared" si="506"/>
        <v>181265</v>
      </c>
      <c r="M1465" s="362">
        <v>181265</v>
      </c>
      <c r="N1465" s="415"/>
      <c r="O1465" s="415"/>
      <c r="P1465" s="415"/>
      <c r="Q1465" s="385">
        <f t="shared" si="494"/>
        <v>181265</v>
      </c>
    </row>
    <row r="1466" spans="1:17" ht="15.75" customHeight="1" x14ac:dyDescent="0.25">
      <c r="A1466" s="666">
        <v>14</v>
      </c>
      <c r="B1466" s="358">
        <v>71916000</v>
      </c>
      <c r="C1466" s="572" t="s">
        <v>11</v>
      </c>
      <c r="D1466" s="572" t="s">
        <v>41</v>
      </c>
      <c r="E1466" s="591" t="s">
        <v>194</v>
      </c>
      <c r="F1466" s="342">
        <v>9</v>
      </c>
      <c r="G1466" s="360" t="s">
        <v>106</v>
      </c>
      <c r="H1466" s="359">
        <v>2831</v>
      </c>
      <c r="I1466" s="342">
        <v>160</v>
      </c>
      <c r="J1466" s="570" t="s">
        <v>107</v>
      </c>
      <c r="K1466" s="579" t="s">
        <v>2</v>
      </c>
      <c r="L1466" s="362">
        <f>L1467+L1468+L1469+L1470</f>
        <v>6305146</v>
      </c>
      <c r="M1466" s="362">
        <f t="shared" ref="M1466:P1466" si="507">M1467+M1468+M1469+M1470</f>
        <v>6305146</v>
      </c>
      <c r="N1466" s="362">
        <f t="shared" si="507"/>
        <v>0</v>
      </c>
      <c r="O1466" s="362">
        <f t="shared" si="507"/>
        <v>0</v>
      </c>
      <c r="P1466" s="362">
        <f t="shared" si="507"/>
        <v>0</v>
      </c>
      <c r="Q1466" s="385">
        <f t="shared" si="494"/>
        <v>6305146</v>
      </c>
    </row>
    <row r="1467" spans="1:17" ht="31.5" customHeight="1" x14ac:dyDescent="0.25">
      <c r="A1467" s="667"/>
      <c r="B1467" s="358">
        <v>71916000</v>
      </c>
      <c r="C1467" s="572" t="s">
        <v>11</v>
      </c>
      <c r="D1467" s="572"/>
      <c r="E1467" s="591"/>
      <c r="F1467" s="342"/>
      <c r="G1467" s="360"/>
      <c r="H1467" s="359"/>
      <c r="I1467" s="342"/>
      <c r="J1467" s="570" t="s">
        <v>210</v>
      </c>
      <c r="K1467" s="363" t="s">
        <v>211</v>
      </c>
      <c r="L1467" s="362">
        <f>M1467</f>
        <v>1635153</v>
      </c>
      <c r="M1467" s="362">
        <v>1635153</v>
      </c>
      <c r="N1467" s="415"/>
      <c r="O1467" s="415"/>
      <c r="P1467" s="415"/>
      <c r="Q1467" s="385">
        <f t="shared" si="494"/>
        <v>1635153</v>
      </c>
    </row>
    <row r="1468" spans="1:17" ht="31.5" customHeight="1" x14ac:dyDescent="0.25">
      <c r="A1468" s="667"/>
      <c r="B1468" s="358">
        <v>71916000</v>
      </c>
      <c r="C1468" s="572" t="s">
        <v>11</v>
      </c>
      <c r="D1468" s="572"/>
      <c r="E1468" s="591"/>
      <c r="F1468" s="342"/>
      <c r="G1468" s="360"/>
      <c r="H1468" s="359"/>
      <c r="I1468" s="342"/>
      <c r="J1468" s="570" t="s">
        <v>212</v>
      </c>
      <c r="K1468" s="363" t="s">
        <v>213</v>
      </c>
      <c r="L1468" s="362">
        <f t="shared" ref="L1468:L1470" si="508">M1468</f>
        <v>224983</v>
      </c>
      <c r="M1468" s="362">
        <v>224983</v>
      </c>
      <c r="N1468" s="415"/>
      <c r="O1468" s="415"/>
      <c r="P1468" s="415"/>
      <c r="Q1468" s="385">
        <f t="shared" si="494"/>
        <v>224983</v>
      </c>
    </row>
    <row r="1469" spans="1:17" ht="15.75" customHeight="1" x14ac:dyDescent="0.25">
      <c r="A1469" s="667"/>
      <c r="B1469" s="358">
        <v>71916000</v>
      </c>
      <c r="C1469" s="572" t="s">
        <v>11</v>
      </c>
      <c r="D1469" s="364"/>
      <c r="E1469" s="364"/>
      <c r="F1469" s="365"/>
      <c r="G1469" s="343"/>
      <c r="H1469" s="576"/>
      <c r="I1469" s="342"/>
      <c r="J1469" s="570" t="s">
        <v>208</v>
      </c>
      <c r="K1469" s="363" t="s">
        <v>209</v>
      </c>
      <c r="L1469" s="362">
        <f t="shared" si="508"/>
        <v>4312906</v>
      </c>
      <c r="M1469" s="362">
        <v>4312906</v>
      </c>
      <c r="N1469" s="419"/>
      <c r="O1469" s="419"/>
      <c r="P1469" s="419"/>
      <c r="Q1469" s="385">
        <f t="shared" si="494"/>
        <v>4312906</v>
      </c>
    </row>
    <row r="1470" spans="1:17" ht="15.75" customHeight="1" x14ac:dyDescent="0.25">
      <c r="A1470" s="668"/>
      <c r="B1470" s="358">
        <v>71916000</v>
      </c>
      <c r="C1470" s="572" t="s">
        <v>11</v>
      </c>
      <c r="D1470" s="364"/>
      <c r="E1470" s="364"/>
      <c r="F1470" s="365"/>
      <c r="G1470" s="343"/>
      <c r="H1470" s="576"/>
      <c r="I1470" s="342"/>
      <c r="J1470" s="416" t="s">
        <v>207</v>
      </c>
      <c r="K1470" s="360" t="s">
        <v>304</v>
      </c>
      <c r="L1470" s="362">
        <f t="shared" si="508"/>
        <v>132104</v>
      </c>
      <c r="M1470" s="362">
        <v>132104</v>
      </c>
      <c r="N1470" s="419"/>
      <c r="O1470" s="419"/>
      <c r="P1470" s="419"/>
      <c r="Q1470" s="385">
        <f t="shared" si="494"/>
        <v>132104</v>
      </c>
    </row>
    <row r="1471" spans="1:17" ht="15.75" customHeight="1" x14ac:dyDescent="0.25">
      <c r="A1471" s="666">
        <v>15</v>
      </c>
      <c r="B1471" s="358">
        <v>71916000</v>
      </c>
      <c r="C1471" s="572" t="s">
        <v>11</v>
      </c>
      <c r="D1471" s="572" t="s">
        <v>41</v>
      </c>
      <c r="E1471" s="591" t="s">
        <v>194</v>
      </c>
      <c r="F1471" s="342">
        <v>14</v>
      </c>
      <c r="G1471" s="360" t="s">
        <v>106</v>
      </c>
      <c r="H1471" s="359">
        <v>2915.1</v>
      </c>
      <c r="I1471" s="342">
        <v>168</v>
      </c>
      <c r="J1471" s="570" t="s">
        <v>107</v>
      </c>
      <c r="K1471" s="579" t="s">
        <v>2</v>
      </c>
      <c r="L1471" s="362">
        <f>L1472+L1473+L1474+L1475</f>
        <v>8595019</v>
      </c>
      <c r="M1471" s="362">
        <f t="shared" ref="M1471:P1471" si="509">M1472+M1473+M1474+M1475</f>
        <v>8595019</v>
      </c>
      <c r="N1471" s="362">
        <f t="shared" si="509"/>
        <v>0</v>
      </c>
      <c r="O1471" s="362">
        <f t="shared" si="509"/>
        <v>0</v>
      </c>
      <c r="P1471" s="362">
        <f t="shared" si="509"/>
        <v>0</v>
      </c>
      <c r="Q1471" s="385">
        <f t="shared" si="494"/>
        <v>8595019</v>
      </c>
    </row>
    <row r="1472" spans="1:17" ht="31.5" customHeight="1" x14ac:dyDescent="0.25">
      <c r="A1472" s="667"/>
      <c r="B1472" s="358">
        <v>71916000</v>
      </c>
      <c r="C1472" s="572" t="s">
        <v>11</v>
      </c>
      <c r="D1472" s="572"/>
      <c r="E1472" s="591"/>
      <c r="F1472" s="342"/>
      <c r="G1472" s="360"/>
      <c r="H1472" s="359"/>
      <c r="I1472" s="342"/>
      <c r="J1472" s="570" t="s">
        <v>210</v>
      </c>
      <c r="K1472" s="363" t="s">
        <v>211</v>
      </c>
      <c r="L1472" s="362">
        <f>M1472</f>
        <v>1683548</v>
      </c>
      <c r="M1472" s="362">
        <v>1683548</v>
      </c>
      <c r="N1472" s="415"/>
      <c r="O1472" s="415"/>
      <c r="P1472" s="415"/>
      <c r="Q1472" s="385">
        <f t="shared" si="494"/>
        <v>1683548</v>
      </c>
    </row>
    <row r="1473" spans="1:17" ht="31.5" customHeight="1" x14ac:dyDescent="0.25">
      <c r="A1473" s="667"/>
      <c r="B1473" s="358">
        <v>71916000</v>
      </c>
      <c r="C1473" s="572" t="s">
        <v>11</v>
      </c>
      <c r="D1473" s="572"/>
      <c r="E1473" s="591"/>
      <c r="F1473" s="342"/>
      <c r="G1473" s="360"/>
      <c r="H1473" s="359"/>
      <c r="I1473" s="342"/>
      <c r="J1473" s="570" t="s">
        <v>212</v>
      </c>
      <c r="K1473" s="363" t="s">
        <v>213</v>
      </c>
      <c r="L1473" s="362">
        <f t="shared" ref="L1473:L1475" si="510">M1473</f>
        <v>2290836</v>
      </c>
      <c r="M1473" s="362">
        <v>2290836</v>
      </c>
      <c r="N1473" s="415"/>
      <c r="O1473" s="415"/>
      <c r="P1473" s="415"/>
      <c r="Q1473" s="385">
        <f t="shared" si="494"/>
        <v>2290836</v>
      </c>
    </row>
    <row r="1474" spans="1:17" ht="15.75" customHeight="1" x14ac:dyDescent="0.25">
      <c r="A1474" s="667"/>
      <c r="B1474" s="358">
        <v>71916000</v>
      </c>
      <c r="C1474" s="572" t="s">
        <v>11</v>
      </c>
      <c r="D1474" s="364"/>
      <c r="E1474" s="364"/>
      <c r="F1474" s="365"/>
      <c r="G1474" s="343"/>
      <c r="H1474" s="576"/>
      <c r="I1474" s="342"/>
      <c r="J1474" s="570" t="s">
        <v>208</v>
      </c>
      <c r="K1474" s="363" t="s">
        <v>209</v>
      </c>
      <c r="L1474" s="362">
        <f t="shared" si="510"/>
        <v>4440555</v>
      </c>
      <c r="M1474" s="362">
        <v>4440555</v>
      </c>
      <c r="N1474" s="419"/>
      <c r="O1474" s="419"/>
      <c r="P1474" s="419"/>
      <c r="Q1474" s="385">
        <f t="shared" si="494"/>
        <v>4440555</v>
      </c>
    </row>
    <row r="1475" spans="1:17" ht="15.75" customHeight="1" x14ac:dyDescent="0.25">
      <c r="A1475" s="668"/>
      <c r="B1475" s="358">
        <v>71916000</v>
      </c>
      <c r="C1475" s="572" t="s">
        <v>11</v>
      </c>
      <c r="D1475" s="364"/>
      <c r="E1475" s="364"/>
      <c r="F1475" s="365"/>
      <c r="G1475" s="343"/>
      <c r="H1475" s="576"/>
      <c r="I1475" s="342"/>
      <c r="J1475" s="416" t="s">
        <v>207</v>
      </c>
      <c r="K1475" s="360" t="s">
        <v>304</v>
      </c>
      <c r="L1475" s="362">
        <f t="shared" si="510"/>
        <v>180080</v>
      </c>
      <c r="M1475" s="362">
        <v>180080</v>
      </c>
      <c r="N1475" s="419"/>
      <c r="O1475" s="419"/>
      <c r="P1475" s="419"/>
      <c r="Q1475" s="385">
        <f t="shared" si="494"/>
        <v>180080</v>
      </c>
    </row>
    <row r="1476" spans="1:17" ht="15.75" customHeight="1" x14ac:dyDescent="0.25">
      <c r="A1476" s="666">
        <v>16</v>
      </c>
      <c r="B1476" s="358">
        <v>71916000</v>
      </c>
      <c r="C1476" s="572" t="s">
        <v>11</v>
      </c>
      <c r="D1476" s="572" t="s">
        <v>41</v>
      </c>
      <c r="E1476" s="591" t="s">
        <v>194</v>
      </c>
      <c r="F1476" s="342">
        <v>15</v>
      </c>
      <c r="G1476" s="360" t="s">
        <v>106</v>
      </c>
      <c r="H1476" s="359">
        <v>5785.6</v>
      </c>
      <c r="I1476" s="342">
        <v>269</v>
      </c>
      <c r="J1476" s="570" t="s">
        <v>107</v>
      </c>
      <c r="K1476" s="579" t="s">
        <v>2</v>
      </c>
      <c r="L1476" s="362">
        <f>L1477+L1478+L1479+L1480</f>
        <v>16916182</v>
      </c>
      <c r="M1476" s="362">
        <f t="shared" ref="M1476:P1476" si="511">M1477+M1478+M1479+M1480</f>
        <v>16916182</v>
      </c>
      <c r="N1476" s="362">
        <f t="shared" si="511"/>
        <v>0</v>
      </c>
      <c r="O1476" s="362">
        <f t="shared" si="511"/>
        <v>0</v>
      </c>
      <c r="P1476" s="362">
        <f t="shared" si="511"/>
        <v>0</v>
      </c>
      <c r="Q1476" s="385">
        <f t="shared" si="494"/>
        <v>16916182</v>
      </c>
    </row>
    <row r="1477" spans="1:17" ht="31.5" customHeight="1" x14ac:dyDescent="0.25">
      <c r="A1477" s="667"/>
      <c r="B1477" s="358">
        <v>71916000</v>
      </c>
      <c r="C1477" s="572" t="s">
        <v>11</v>
      </c>
      <c r="D1477" s="572"/>
      <c r="E1477" s="591"/>
      <c r="F1477" s="342"/>
      <c r="G1477" s="360"/>
      <c r="H1477" s="359"/>
      <c r="I1477" s="342"/>
      <c r="J1477" s="570" t="s">
        <v>210</v>
      </c>
      <c r="K1477" s="363" t="s">
        <v>211</v>
      </c>
      <c r="L1477" s="362">
        <f>M1477</f>
        <v>3313455</v>
      </c>
      <c r="M1477" s="362">
        <v>3313455</v>
      </c>
      <c r="N1477" s="415"/>
      <c r="O1477" s="415"/>
      <c r="P1477" s="415"/>
      <c r="Q1477" s="385">
        <f t="shared" si="494"/>
        <v>3313455</v>
      </c>
    </row>
    <row r="1478" spans="1:17" ht="31.5" customHeight="1" x14ac:dyDescent="0.25">
      <c r="A1478" s="667"/>
      <c r="B1478" s="358">
        <v>71916000</v>
      </c>
      <c r="C1478" s="572" t="s">
        <v>11</v>
      </c>
      <c r="D1478" s="572"/>
      <c r="E1478" s="591"/>
      <c r="F1478" s="342"/>
      <c r="G1478" s="360"/>
      <c r="H1478" s="359"/>
      <c r="I1478" s="342"/>
      <c r="J1478" s="570" t="s">
        <v>212</v>
      </c>
      <c r="K1478" s="363" t="s">
        <v>213</v>
      </c>
      <c r="L1478" s="362">
        <f t="shared" ref="L1478:L1480" si="512">M1478</f>
        <v>4508681</v>
      </c>
      <c r="M1478" s="362">
        <v>4508681</v>
      </c>
      <c r="N1478" s="415"/>
      <c r="O1478" s="415"/>
      <c r="P1478" s="415"/>
      <c r="Q1478" s="385">
        <f t="shared" si="494"/>
        <v>4508681</v>
      </c>
    </row>
    <row r="1479" spans="1:17" ht="15.75" customHeight="1" x14ac:dyDescent="0.25">
      <c r="A1479" s="667"/>
      <c r="B1479" s="358">
        <v>71916000</v>
      </c>
      <c r="C1479" s="572" t="s">
        <v>11</v>
      </c>
      <c r="D1479" s="364"/>
      <c r="E1479" s="364"/>
      <c r="F1479" s="365"/>
      <c r="G1479" s="343"/>
      <c r="H1479" s="576"/>
      <c r="I1479" s="342"/>
      <c r="J1479" s="570" t="s">
        <v>208</v>
      </c>
      <c r="K1479" s="363" t="s">
        <v>209</v>
      </c>
      <c r="L1479" s="362">
        <f t="shared" si="512"/>
        <v>8739624</v>
      </c>
      <c r="M1479" s="362">
        <v>8739624</v>
      </c>
      <c r="N1479" s="419"/>
      <c r="O1479" s="419"/>
      <c r="P1479" s="419"/>
      <c r="Q1479" s="385">
        <f t="shared" si="494"/>
        <v>8739624</v>
      </c>
    </row>
    <row r="1480" spans="1:17" ht="15.75" customHeight="1" x14ac:dyDescent="0.25">
      <c r="A1480" s="668"/>
      <c r="B1480" s="358">
        <v>71916000</v>
      </c>
      <c r="C1480" s="572" t="s">
        <v>11</v>
      </c>
      <c r="D1480" s="364"/>
      <c r="E1480" s="364"/>
      <c r="F1480" s="365"/>
      <c r="G1480" s="343"/>
      <c r="H1480" s="576"/>
      <c r="I1480" s="342"/>
      <c r="J1480" s="416" t="s">
        <v>207</v>
      </c>
      <c r="K1480" s="360" t="s">
        <v>304</v>
      </c>
      <c r="L1480" s="362">
        <f t="shared" si="512"/>
        <v>354422</v>
      </c>
      <c r="M1480" s="362">
        <v>354422</v>
      </c>
      <c r="N1480" s="419"/>
      <c r="O1480" s="419"/>
      <c r="P1480" s="419"/>
      <c r="Q1480" s="385">
        <f t="shared" si="494"/>
        <v>354422</v>
      </c>
    </row>
    <row r="1481" spans="1:17" ht="15.75" customHeight="1" x14ac:dyDescent="0.25">
      <c r="A1481" s="666">
        <v>17</v>
      </c>
      <c r="B1481" s="358">
        <v>71916000</v>
      </c>
      <c r="C1481" s="572" t="s">
        <v>11</v>
      </c>
      <c r="D1481" s="572" t="s">
        <v>41</v>
      </c>
      <c r="E1481" s="591" t="s">
        <v>194</v>
      </c>
      <c r="F1481" s="360" t="s">
        <v>288</v>
      </c>
      <c r="G1481" s="360" t="s">
        <v>106</v>
      </c>
      <c r="H1481" s="359">
        <v>4382.3999999999996</v>
      </c>
      <c r="I1481" s="342">
        <v>187</v>
      </c>
      <c r="J1481" s="570" t="s">
        <v>107</v>
      </c>
      <c r="K1481" s="579" t="s">
        <v>2</v>
      </c>
      <c r="L1481" s="362">
        <f>L1482+L1483</f>
        <v>181476.52</v>
      </c>
      <c r="M1481" s="362">
        <f t="shared" ref="M1481:P1481" si="513">M1482+M1483</f>
        <v>20000</v>
      </c>
      <c r="N1481" s="362">
        <f t="shared" si="513"/>
        <v>0</v>
      </c>
      <c r="O1481" s="362">
        <f t="shared" si="513"/>
        <v>153402.69399999999</v>
      </c>
      <c r="P1481" s="362">
        <f t="shared" si="513"/>
        <v>8073.826</v>
      </c>
      <c r="Q1481" s="385">
        <f t="shared" si="494"/>
        <v>181476.52</v>
      </c>
    </row>
    <row r="1482" spans="1:17" ht="51.75" customHeight="1" x14ac:dyDescent="0.25">
      <c r="A1482" s="667"/>
      <c r="B1482" s="358">
        <v>71916000</v>
      </c>
      <c r="C1482" s="572" t="s">
        <v>11</v>
      </c>
      <c r="D1482" s="572"/>
      <c r="E1482" s="591"/>
      <c r="F1482" s="342"/>
      <c r="G1482" s="360"/>
      <c r="H1482" s="359"/>
      <c r="I1482" s="342"/>
      <c r="J1482" s="570" t="s">
        <v>117</v>
      </c>
      <c r="K1482" s="363" t="s">
        <v>109</v>
      </c>
      <c r="L1482" s="362">
        <v>161476.51999999999</v>
      </c>
      <c r="M1482" s="362"/>
      <c r="N1482" s="415"/>
      <c r="O1482" s="419">
        <f>L1482*0.95</f>
        <v>153402.69399999999</v>
      </c>
      <c r="P1482" s="419">
        <f>L1482*0.05</f>
        <v>8073.826</v>
      </c>
      <c r="Q1482" s="385">
        <f t="shared" si="494"/>
        <v>161476.51999999999</v>
      </c>
    </row>
    <row r="1483" spans="1:17" ht="50.25" customHeight="1" x14ac:dyDescent="0.25">
      <c r="A1483" s="668"/>
      <c r="B1483" s="358">
        <v>71916000</v>
      </c>
      <c r="C1483" s="572" t="s">
        <v>11</v>
      </c>
      <c r="D1483" s="572"/>
      <c r="E1483" s="591"/>
      <c r="F1483" s="342"/>
      <c r="G1483" s="360"/>
      <c r="H1483" s="359"/>
      <c r="I1483" s="342"/>
      <c r="J1483" s="570" t="s">
        <v>305</v>
      </c>
      <c r="K1483" s="363" t="s">
        <v>110</v>
      </c>
      <c r="L1483" s="411">
        <v>20000</v>
      </c>
      <c r="M1483" s="362">
        <v>20000</v>
      </c>
      <c r="N1483" s="415"/>
      <c r="O1483" s="415"/>
      <c r="P1483" s="415"/>
      <c r="Q1483" s="385">
        <f t="shared" si="494"/>
        <v>20000</v>
      </c>
    </row>
    <row r="1484" spans="1:17" ht="15.75" customHeight="1" x14ac:dyDescent="0.25">
      <c r="A1484" s="660">
        <v>18</v>
      </c>
      <c r="B1484" s="361">
        <v>71916000</v>
      </c>
      <c r="C1484" s="570" t="s">
        <v>11</v>
      </c>
      <c r="D1484" s="570" t="s">
        <v>41</v>
      </c>
      <c r="E1484" s="590" t="s">
        <v>289</v>
      </c>
      <c r="F1484" s="342">
        <v>10</v>
      </c>
      <c r="G1484" s="343" t="s">
        <v>106</v>
      </c>
      <c r="H1484" s="359">
        <v>10853</v>
      </c>
      <c r="I1484" s="342">
        <v>464</v>
      </c>
      <c r="J1484" s="570" t="s">
        <v>107</v>
      </c>
      <c r="K1484" s="579" t="s">
        <v>2</v>
      </c>
      <c r="L1484" s="362">
        <f>L1485+L1486</f>
        <v>724502.72</v>
      </c>
      <c r="M1484" s="362">
        <f t="shared" ref="M1484:P1484" si="514">M1485+M1486</f>
        <v>20000</v>
      </c>
      <c r="N1484" s="362">
        <f t="shared" si="514"/>
        <v>0</v>
      </c>
      <c r="O1484" s="362">
        <f t="shared" si="514"/>
        <v>669277.58399999992</v>
      </c>
      <c r="P1484" s="362">
        <f t="shared" si="514"/>
        <v>35225.135999999999</v>
      </c>
      <c r="Q1484" s="385">
        <f t="shared" si="494"/>
        <v>724502.72</v>
      </c>
    </row>
    <row r="1485" spans="1:17" ht="51.75" customHeight="1" x14ac:dyDescent="0.25">
      <c r="A1485" s="661"/>
      <c r="B1485" s="361">
        <v>71916000</v>
      </c>
      <c r="C1485" s="570" t="s">
        <v>11</v>
      </c>
      <c r="D1485" s="364"/>
      <c r="E1485" s="364"/>
      <c r="F1485" s="365"/>
      <c r="G1485" s="343"/>
      <c r="H1485" s="576"/>
      <c r="I1485" s="342"/>
      <c r="J1485" s="570" t="s">
        <v>117</v>
      </c>
      <c r="K1485" s="363" t="s">
        <v>109</v>
      </c>
      <c r="L1485" s="362">
        <v>704502.72</v>
      </c>
      <c r="M1485" s="362"/>
      <c r="N1485" s="419"/>
      <c r="O1485" s="419">
        <f>L1485*0.95</f>
        <v>669277.58399999992</v>
      </c>
      <c r="P1485" s="419">
        <f>L1485*0.05</f>
        <v>35225.135999999999</v>
      </c>
      <c r="Q1485" s="385">
        <f t="shared" si="494"/>
        <v>704502.72</v>
      </c>
    </row>
    <row r="1486" spans="1:17" ht="50.25" customHeight="1" x14ac:dyDescent="0.25">
      <c r="A1486" s="661"/>
      <c r="B1486" s="361">
        <v>71916000</v>
      </c>
      <c r="C1486" s="570" t="s">
        <v>11</v>
      </c>
      <c r="D1486" s="570"/>
      <c r="E1486" s="590"/>
      <c r="F1486" s="342"/>
      <c r="G1486" s="343"/>
      <c r="H1486" s="359"/>
      <c r="I1486" s="342"/>
      <c r="J1486" s="570" t="s">
        <v>305</v>
      </c>
      <c r="K1486" s="363" t="s">
        <v>110</v>
      </c>
      <c r="L1486" s="411">
        <v>20000</v>
      </c>
      <c r="M1486" s="362">
        <v>20000</v>
      </c>
      <c r="N1486" s="362"/>
      <c r="O1486" s="362"/>
      <c r="P1486" s="362"/>
      <c r="Q1486" s="385">
        <f t="shared" si="494"/>
        <v>20000</v>
      </c>
    </row>
    <row r="1487" spans="1:17" ht="15.75" customHeight="1" x14ac:dyDescent="0.25">
      <c r="A1487" s="660">
        <v>19</v>
      </c>
      <c r="B1487" s="361">
        <v>71916000</v>
      </c>
      <c r="C1487" s="570" t="s">
        <v>11</v>
      </c>
      <c r="D1487" s="570" t="s">
        <v>41</v>
      </c>
      <c r="E1487" s="590" t="s">
        <v>397</v>
      </c>
      <c r="F1487" s="342">
        <v>3</v>
      </c>
      <c r="G1487" s="343" t="s">
        <v>106</v>
      </c>
      <c r="H1487" s="359">
        <v>1077.0999999999999</v>
      </c>
      <c r="I1487" s="342">
        <v>23</v>
      </c>
      <c r="J1487" s="570" t="s">
        <v>107</v>
      </c>
      <c r="K1487" s="579" t="s">
        <v>2</v>
      </c>
      <c r="L1487" s="362">
        <f>L1488+L1489</f>
        <v>192660.86</v>
      </c>
      <c r="M1487" s="362">
        <f t="shared" ref="M1487:P1487" si="515">M1488+M1489</f>
        <v>20000</v>
      </c>
      <c r="N1487" s="362">
        <f t="shared" si="515"/>
        <v>0</v>
      </c>
      <c r="O1487" s="362">
        <f t="shared" si="515"/>
        <v>164027.81699999998</v>
      </c>
      <c r="P1487" s="362">
        <f t="shared" si="515"/>
        <v>8633.0429999999997</v>
      </c>
      <c r="Q1487" s="385">
        <f t="shared" si="494"/>
        <v>192660.86</v>
      </c>
    </row>
    <row r="1488" spans="1:17" ht="51.75" customHeight="1" x14ac:dyDescent="0.25">
      <c r="A1488" s="661"/>
      <c r="B1488" s="361">
        <v>71916000</v>
      </c>
      <c r="C1488" s="570" t="s">
        <v>11</v>
      </c>
      <c r="D1488" s="364"/>
      <c r="E1488" s="364"/>
      <c r="F1488" s="365"/>
      <c r="G1488" s="343"/>
      <c r="H1488" s="576"/>
      <c r="I1488" s="342"/>
      <c r="J1488" s="570" t="s">
        <v>117</v>
      </c>
      <c r="K1488" s="363" t="s">
        <v>109</v>
      </c>
      <c r="L1488" s="362">
        <v>172660.86</v>
      </c>
      <c r="M1488" s="362"/>
      <c r="N1488" s="419"/>
      <c r="O1488" s="419">
        <f>L1488*0.95</f>
        <v>164027.81699999998</v>
      </c>
      <c r="P1488" s="419">
        <f>L1488*0.05</f>
        <v>8633.0429999999997</v>
      </c>
      <c r="Q1488" s="385">
        <f t="shared" si="494"/>
        <v>172660.86</v>
      </c>
    </row>
    <row r="1489" spans="1:17" ht="50.25" customHeight="1" x14ac:dyDescent="0.25">
      <c r="A1489" s="661"/>
      <c r="B1489" s="361">
        <v>71916000</v>
      </c>
      <c r="C1489" s="570" t="s">
        <v>11</v>
      </c>
      <c r="D1489" s="570"/>
      <c r="E1489" s="590"/>
      <c r="F1489" s="342"/>
      <c r="G1489" s="343"/>
      <c r="H1489" s="359"/>
      <c r="I1489" s="342"/>
      <c r="J1489" s="570" t="s">
        <v>305</v>
      </c>
      <c r="K1489" s="363" t="s">
        <v>110</v>
      </c>
      <c r="L1489" s="411">
        <v>20000</v>
      </c>
      <c r="M1489" s="362">
        <v>20000</v>
      </c>
      <c r="N1489" s="362"/>
      <c r="O1489" s="362"/>
      <c r="P1489" s="362"/>
      <c r="Q1489" s="385">
        <f t="shared" si="494"/>
        <v>20000</v>
      </c>
    </row>
    <row r="1490" spans="1:17" ht="15.75" customHeight="1" x14ac:dyDescent="0.25">
      <c r="A1490" s="666">
        <v>20</v>
      </c>
      <c r="B1490" s="358">
        <v>71916000</v>
      </c>
      <c r="C1490" s="572" t="s">
        <v>11</v>
      </c>
      <c r="D1490" s="572" t="s">
        <v>41</v>
      </c>
      <c r="E1490" s="622" t="s">
        <v>283</v>
      </c>
      <c r="F1490" s="339">
        <v>5</v>
      </c>
      <c r="G1490" s="360" t="s">
        <v>106</v>
      </c>
      <c r="H1490" s="575">
        <v>7183.8</v>
      </c>
      <c r="I1490" s="339">
        <v>277</v>
      </c>
      <c r="J1490" s="570" t="s">
        <v>107</v>
      </c>
      <c r="K1490" s="360" t="s">
        <v>2</v>
      </c>
      <c r="L1490" s="411">
        <f>L1491+L1492+L1493</f>
        <v>9605319</v>
      </c>
      <c r="M1490" s="411">
        <f t="shared" ref="M1490:P1490" si="516">M1491+M1492+M1493</f>
        <v>9605319</v>
      </c>
      <c r="N1490" s="411">
        <f t="shared" si="516"/>
        <v>0</v>
      </c>
      <c r="O1490" s="411">
        <f t="shared" si="516"/>
        <v>0</v>
      </c>
      <c r="P1490" s="411">
        <f t="shared" si="516"/>
        <v>0</v>
      </c>
      <c r="Q1490" s="385">
        <f t="shared" si="494"/>
        <v>9605319</v>
      </c>
    </row>
    <row r="1491" spans="1:17" ht="31.5" customHeight="1" x14ac:dyDescent="0.25">
      <c r="A1491" s="667"/>
      <c r="B1491" s="358">
        <v>71916000</v>
      </c>
      <c r="C1491" s="572" t="s">
        <v>11</v>
      </c>
      <c r="D1491" s="572"/>
      <c r="E1491" s="622"/>
      <c r="F1491" s="339"/>
      <c r="G1491" s="360"/>
      <c r="H1491" s="575"/>
      <c r="I1491" s="339"/>
      <c r="J1491" s="570" t="s">
        <v>210</v>
      </c>
      <c r="K1491" s="363" t="s">
        <v>211</v>
      </c>
      <c r="L1491" s="362">
        <f>M1491</f>
        <v>4477383</v>
      </c>
      <c r="M1491" s="362">
        <v>4477383</v>
      </c>
      <c r="N1491" s="415"/>
      <c r="O1491" s="415"/>
      <c r="P1491" s="415"/>
      <c r="Q1491" s="385">
        <f t="shared" si="494"/>
        <v>4477383</v>
      </c>
    </row>
    <row r="1492" spans="1:17" ht="31.5" customHeight="1" x14ac:dyDescent="0.25">
      <c r="A1492" s="667"/>
      <c r="B1492" s="358">
        <v>71916000</v>
      </c>
      <c r="C1492" s="572" t="s">
        <v>11</v>
      </c>
      <c r="D1492" s="572"/>
      <c r="E1492" s="622"/>
      <c r="F1492" s="339"/>
      <c r="G1492" s="360"/>
      <c r="H1492" s="575"/>
      <c r="I1492" s="339"/>
      <c r="J1492" s="570" t="s">
        <v>212</v>
      </c>
      <c r="K1492" s="363" t="s">
        <v>213</v>
      </c>
      <c r="L1492" s="362">
        <f t="shared" ref="L1492:L1493" si="517">M1492</f>
        <v>4926686</v>
      </c>
      <c r="M1492" s="362">
        <v>4926686</v>
      </c>
      <c r="N1492" s="415"/>
      <c r="O1492" s="415"/>
      <c r="P1492" s="415"/>
      <c r="Q1492" s="385">
        <f t="shared" si="494"/>
        <v>4926686</v>
      </c>
    </row>
    <row r="1493" spans="1:17" ht="15.75" customHeight="1" x14ac:dyDescent="0.25">
      <c r="A1493" s="668"/>
      <c r="B1493" s="358">
        <v>71916000</v>
      </c>
      <c r="C1493" s="572" t="s">
        <v>11</v>
      </c>
      <c r="D1493" s="572"/>
      <c r="E1493" s="622"/>
      <c r="F1493" s="339"/>
      <c r="G1493" s="360"/>
      <c r="H1493" s="575"/>
      <c r="I1493" s="339"/>
      <c r="J1493" s="416" t="s">
        <v>207</v>
      </c>
      <c r="K1493" s="360" t="s">
        <v>304</v>
      </c>
      <c r="L1493" s="362">
        <f t="shared" si="517"/>
        <v>201250</v>
      </c>
      <c r="M1493" s="362">
        <v>201250</v>
      </c>
      <c r="N1493" s="415"/>
      <c r="O1493" s="415"/>
      <c r="P1493" s="415"/>
      <c r="Q1493" s="385">
        <f t="shared" si="494"/>
        <v>201250</v>
      </c>
    </row>
    <row r="1494" spans="1:17" ht="15.75" customHeight="1" x14ac:dyDescent="0.25">
      <c r="A1494" s="660">
        <v>21</v>
      </c>
      <c r="B1494" s="361">
        <v>71916000</v>
      </c>
      <c r="C1494" s="570" t="s">
        <v>11</v>
      </c>
      <c r="D1494" s="570" t="s">
        <v>41</v>
      </c>
      <c r="E1494" s="590" t="s">
        <v>283</v>
      </c>
      <c r="F1494" s="342">
        <v>6</v>
      </c>
      <c r="G1494" s="343" t="s">
        <v>106</v>
      </c>
      <c r="H1494" s="359">
        <v>1934.3</v>
      </c>
      <c r="I1494" s="342">
        <v>73</v>
      </c>
      <c r="J1494" s="570" t="s">
        <v>107</v>
      </c>
      <c r="K1494" s="579" t="s">
        <v>2</v>
      </c>
      <c r="L1494" s="362">
        <f>L1495+L1496</f>
        <v>188408.34</v>
      </c>
      <c r="M1494" s="362">
        <f t="shared" ref="M1494:P1494" si="518">M1495+M1496</f>
        <v>20000</v>
      </c>
      <c r="N1494" s="362">
        <f t="shared" si="518"/>
        <v>0</v>
      </c>
      <c r="O1494" s="362">
        <f t="shared" si="518"/>
        <v>159987.92299999998</v>
      </c>
      <c r="P1494" s="362">
        <f t="shared" si="518"/>
        <v>8420.4169999999995</v>
      </c>
      <c r="Q1494" s="385">
        <f t="shared" si="494"/>
        <v>188408.33999999997</v>
      </c>
    </row>
    <row r="1495" spans="1:17" ht="51.75" customHeight="1" x14ac:dyDescent="0.25">
      <c r="A1495" s="661"/>
      <c r="B1495" s="361">
        <v>71916000</v>
      </c>
      <c r="C1495" s="570" t="s">
        <v>11</v>
      </c>
      <c r="D1495" s="570"/>
      <c r="E1495" s="590"/>
      <c r="F1495" s="342"/>
      <c r="G1495" s="343"/>
      <c r="H1495" s="359"/>
      <c r="I1495" s="342"/>
      <c r="J1495" s="570" t="s">
        <v>117</v>
      </c>
      <c r="K1495" s="363" t="s">
        <v>109</v>
      </c>
      <c r="L1495" s="362">
        <v>168408.34</v>
      </c>
      <c r="M1495" s="362"/>
      <c r="N1495" s="362"/>
      <c r="O1495" s="419">
        <f>L1495*0.95</f>
        <v>159987.92299999998</v>
      </c>
      <c r="P1495" s="419">
        <f>L1495*0.05</f>
        <v>8420.4169999999995</v>
      </c>
      <c r="Q1495" s="385">
        <f t="shared" si="494"/>
        <v>168408.33999999997</v>
      </c>
    </row>
    <row r="1496" spans="1:17" ht="50.25" customHeight="1" x14ac:dyDescent="0.25">
      <c r="A1496" s="662"/>
      <c r="B1496" s="361">
        <v>71916000</v>
      </c>
      <c r="C1496" s="570" t="s">
        <v>11</v>
      </c>
      <c r="D1496" s="364"/>
      <c r="E1496" s="364"/>
      <c r="F1496" s="365"/>
      <c r="G1496" s="343"/>
      <c r="H1496" s="576"/>
      <c r="I1496" s="342"/>
      <c r="J1496" s="570" t="s">
        <v>305</v>
      </c>
      <c r="K1496" s="363" t="s">
        <v>110</v>
      </c>
      <c r="L1496" s="411">
        <v>20000</v>
      </c>
      <c r="M1496" s="362">
        <v>20000</v>
      </c>
      <c r="N1496" s="419"/>
      <c r="O1496" s="419"/>
      <c r="P1496" s="419"/>
      <c r="Q1496" s="385">
        <f t="shared" ref="Q1496:Q1559" si="519">M1496+N1496+O1496+P1496</f>
        <v>20000</v>
      </c>
    </row>
    <row r="1497" spans="1:17" ht="15.75" customHeight="1" x14ac:dyDescent="0.25">
      <c r="A1497" s="660">
        <v>22</v>
      </c>
      <c r="B1497" s="361">
        <v>71916000</v>
      </c>
      <c r="C1497" s="570" t="s">
        <v>11</v>
      </c>
      <c r="D1497" s="570" t="s">
        <v>41</v>
      </c>
      <c r="E1497" s="590" t="s">
        <v>283</v>
      </c>
      <c r="F1497" s="342">
        <v>11</v>
      </c>
      <c r="G1497" s="343" t="s">
        <v>106</v>
      </c>
      <c r="H1497" s="359">
        <v>3558.1</v>
      </c>
      <c r="I1497" s="342">
        <v>141</v>
      </c>
      <c r="J1497" s="570" t="s">
        <v>107</v>
      </c>
      <c r="K1497" s="579" t="s">
        <v>2</v>
      </c>
      <c r="L1497" s="362">
        <f>L1498+L1499</f>
        <v>235365.81</v>
      </c>
      <c r="M1497" s="362">
        <f t="shared" ref="M1497:P1497" si="520">M1498+M1499</f>
        <v>20000</v>
      </c>
      <c r="N1497" s="362">
        <f t="shared" si="520"/>
        <v>0</v>
      </c>
      <c r="O1497" s="362">
        <f t="shared" si="520"/>
        <v>204597.51949999999</v>
      </c>
      <c r="P1497" s="362">
        <f t="shared" si="520"/>
        <v>10768.290500000001</v>
      </c>
      <c r="Q1497" s="385">
        <f t="shared" si="519"/>
        <v>235365.81</v>
      </c>
    </row>
    <row r="1498" spans="1:17" ht="51.75" customHeight="1" x14ac:dyDescent="0.25">
      <c r="A1498" s="661"/>
      <c r="B1498" s="361">
        <v>71916000</v>
      </c>
      <c r="C1498" s="570" t="s">
        <v>11</v>
      </c>
      <c r="D1498" s="570"/>
      <c r="E1498" s="590"/>
      <c r="F1498" s="342"/>
      <c r="G1498" s="343"/>
      <c r="H1498" s="359"/>
      <c r="I1498" s="342"/>
      <c r="J1498" s="570" t="s">
        <v>117</v>
      </c>
      <c r="K1498" s="363" t="s">
        <v>109</v>
      </c>
      <c r="L1498" s="362">
        <v>215365.81</v>
      </c>
      <c r="M1498" s="362"/>
      <c r="N1498" s="362"/>
      <c r="O1498" s="419">
        <f>L1498*0.95</f>
        <v>204597.51949999999</v>
      </c>
      <c r="P1498" s="419">
        <f>L1498*0.05</f>
        <v>10768.290500000001</v>
      </c>
      <c r="Q1498" s="385">
        <f t="shared" si="519"/>
        <v>215365.81</v>
      </c>
    </row>
    <row r="1499" spans="1:17" ht="50.25" customHeight="1" x14ac:dyDescent="0.25">
      <c r="A1499" s="662"/>
      <c r="B1499" s="361">
        <v>71916000</v>
      </c>
      <c r="C1499" s="570" t="s">
        <v>11</v>
      </c>
      <c r="D1499" s="364"/>
      <c r="E1499" s="364"/>
      <c r="F1499" s="365"/>
      <c r="G1499" s="343"/>
      <c r="H1499" s="576"/>
      <c r="I1499" s="342"/>
      <c r="J1499" s="570" t="s">
        <v>305</v>
      </c>
      <c r="K1499" s="363" t="s">
        <v>110</v>
      </c>
      <c r="L1499" s="411">
        <v>20000</v>
      </c>
      <c r="M1499" s="362">
        <v>20000</v>
      </c>
      <c r="N1499" s="419"/>
      <c r="O1499" s="419"/>
      <c r="P1499" s="419"/>
      <c r="Q1499" s="385">
        <f t="shared" si="519"/>
        <v>20000</v>
      </c>
    </row>
    <row r="1500" spans="1:17" ht="15.75" customHeight="1" x14ac:dyDescent="0.25">
      <c r="A1500" s="660">
        <v>23</v>
      </c>
      <c r="B1500" s="358">
        <v>71916000</v>
      </c>
      <c r="C1500" s="572" t="s">
        <v>11</v>
      </c>
      <c r="D1500" s="364" t="s">
        <v>42</v>
      </c>
      <c r="E1500" s="364" t="s">
        <v>145</v>
      </c>
      <c r="F1500" s="365">
        <v>1</v>
      </c>
      <c r="G1500" s="360" t="s">
        <v>106</v>
      </c>
      <c r="H1500" s="359">
        <v>2579.8000000000002</v>
      </c>
      <c r="I1500" s="342">
        <v>121</v>
      </c>
      <c r="J1500" s="570" t="s">
        <v>107</v>
      </c>
      <c r="K1500" s="579" t="s">
        <v>2</v>
      </c>
      <c r="L1500" s="411">
        <f>L1501+L1502</f>
        <v>4766976</v>
      </c>
      <c r="M1500" s="411">
        <f t="shared" ref="M1500:P1500" si="521">M1501+M1502</f>
        <v>4766976</v>
      </c>
      <c r="N1500" s="411">
        <f t="shared" si="521"/>
        <v>0</v>
      </c>
      <c r="O1500" s="411">
        <f t="shared" si="521"/>
        <v>0</v>
      </c>
      <c r="P1500" s="411">
        <f t="shared" si="521"/>
        <v>0</v>
      </c>
      <c r="Q1500" s="385">
        <f t="shared" si="519"/>
        <v>4766976</v>
      </c>
    </row>
    <row r="1501" spans="1:17" ht="15.75" customHeight="1" x14ac:dyDescent="0.25">
      <c r="A1501" s="661"/>
      <c r="B1501" s="358">
        <v>71916000</v>
      </c>
      <c r="C1501" s="572" t="s">
        <v>11</v>
      </c>
      <c r="D1501" s="364"/>
      <c r="E1501" s="364"/>
      <c r="F1501" s="365"/>
      <c r="G1501" s="343"/>
      <c r="H1501" s="576"/>
      <c r="I1501" s="342"/>
      <c r="J1501" s="570" t="s">
        <v>208</v>
      </c>
      <c r="K1501" s="363" t="s">
        <v>209</v>
      </c>
      <c r="L1501" s="411">
        <f>M1501</f>
        <v>4667100</v>
      </c>
      <c r="M1501" s="362">
        <v>4667100</v>
      </c>
      <c r="N1501" s="419"/>
      <c r="O1501" s="419"/>
      <c r="P1501" s="419"/>
      <c r="Q1501" s="385">
        <f t="shared" si="519"/>
        <v>4667100</v>
      </c>
    </row>
    <row r="1502" spans="1:17" ht="15.75" customHeight="1" x14ac:dyDescent="0.25">
      <c r="A1502" s="662"/>
      <c r="B1502" s="358">
        <v>71916000</v>
      </c>
      <c r="C1502" s="572" t="s">
        <v>11</v>
      </c>
      <c r="D1502" s="364"/>
      <c r="E1502" s="364"/>
      <c r="F1502" s="365"/>
      <c r="G1502" s="343"/>
      <c r="H1502" s="576"/>
      <c r="I1502" s="342"/>
      <c r="J1502" s="416" t="s">
        <v>207</v>
      </c>
      <c r="K1502" s="360" t="s">
        <v>304</v>
      </c>
      <c r="L1502" s="411">
        <f>M1502</f>
        <v>99876</v>
      </c>
      <c r="M1502" s="362">
        <v>99876</v>
      </c>
      <c r="N1502" s="419"/>
      <c r="O1502" s="419"/>
      <c r="P1502" s="419"/>
      <c r="Q1502" s="385">
        <f t="shared" si="519"/>
        <v>99876</v>
      </c>
    </row>
    <row r="1503" spans="1:17" ht="15.75" customHeight="1" x14ac:dyDescent="0.25">
      <c r="A1503" s="660">
        <v>24</v>
      </c>
      <c r="B1503" s="361">
        <v>71916000</v>
      </c>
      <c r="C1503" s="570" t="s">
        <v>11</v>
      </c>
      <c r="D1503" s="570" t="s">
        <v>42</v>
      </c>
      <c r="E1503" s="590" t="s">
        <v>145</v>
      </c>
      <c r="F1503" s="342">
        <v>48</v>
      </c>
      <c r="G1503" s="343" t="s">
        <v>106</v>
      </c>
      <c r="H1503" s="359">
        <v>3474.4</v>
      </c>
      <c r="I1503" s="342">
        <v>142</v>
      </c>
      <c r="J1503" s="570" t="s">
        <v>107</v>
      </c>
      <c r="K1503" s="579" t="s">
        <v>2</v>
      </c>
      <c r="L1503" s="362">
        <f>L1504+L1505</f>
        <v>7080749</v>
      </c>
      <c r="M1503" s="362">
        <f t="shared" ref="M1503:P1503" si="522">M1504+M1505</f>
        <v>7080749</v>
      </c>
      <c r="N1503" s="362">
        <f t="shared" si="522"/>
        <v>0</v>
      </c>
      <c r="O1503" s="362">
        <f t="shared" si="522"/>
        <v>0</v>
      </c>
      <c r="P1503" s="362">
        <f t="shared" si="522"/>
        <v>0</v>
      </c>
      <c r="Q1503" s="385">
        <f t="shared" si="519"/>
        <v>7080749</v>
      </c>
    </row>
    <row r="1504" spans="1:17" ht="15.75" customHeight="1" x14ac:dyDescent="0.25">
      <c r="A1504" s="661"/>
      <c r="B1504" s="361">
        <v>71916000</v>
      </c>
      <c r="C1504" s="570" t="s">
        <v>11</v>
      </c>
      <c r="D1504" s="570"/>
      <c r="E1504" s="590"/>
      <c r="F1504" s="342"/>
      <c r="G1504" s="343"/>
      <c r="H1504" s="359"/>
      <c r="I1504" s="342"/>
      <c r="J1504" s="570" t="s">
        <v>208</v>
      </c>
      <c r="K1504" s="363" t="s">
        <v>209</v>
      </c>
      <c r="L1504" s="362">
        <f>M1504</f>
        <v>6932395</v>
      </c>
      <c r="M1504" s="362">
        <v>6932395</v>
      </c>
      <c r="N1504" s="362"/>
      <c r="O1504" s="362"/>
      <c r="P1504" s="362"/>
      <c r="Q1504" s="385">
        <f t="shared" si="519"/>
        <v>6932395</v>
      </c>
    </row>
    <row r="1505" spans="1:17" ht="15.75" customHeight="1" x14ac:dyDescent="0.25">
      <c r="A1505" s="662"/>
      <c r="B1505" s="361">
        <v>71916000</v>
      </c>
      <c r="C1505" s="570" t="s">
        <v>11</v>
      </c>
      <c r="D1505" s="570"/>
      <c r="E1505" s="590"/>
      <c r="F1505" s="342"/>
      <c r="G1505" s="343"/>
      <c r="H1505" s="359"/>
      <c r="I1505" s="342"/>
      <c r="J1505" s="416" t="s">
        <v>207</v>
      </c>
      <c r="K1505" s="360" t="s">
        <v>304</v>
      </c>
      <c r="L1505" s="362">
        <f>M1505</f>
        <v>148354</v>
      </c>
      <c r="M1505" s="362">
        <v>148354</v>
      </c>
      <c r="N1505" s="362"/>
      <c r="O1505" s="362"/>
      <c r="P1505" s="362"/>
      <c r="Q1505" s="385">
        <f t="shared" si="519"/>
        <v>148354</v>
      </c>
    </row>
    <row r="1506" spans="1:17" ht="15.75" customHeight="1" x14ac:dyDescent="0.25">
      <c r="A1506" s="666">
        <v>25</v>
      </c>
      <c r="B1506" s="358">
        <v>71916000</v>
      </c>
      <c r="C1506" s="572" t="s">
        <v>11</v>
      </c>
      <c r="D1506" s="572" t="s">
        <v>42</v>
      </c>
      <c r="E1506" s="622" t="s">
        <v>145</v>
      </c>
      <c r="F1506" s="339">
        <v>51</v>
      </c>
      <c r="G1506" s="360" t="s">
        <v>106</v>
      </c>
      <c r="H1506" s="575">
        <v>4882.1000000000004</v>
      </c>
      <c r="I1506" s="339">
        <v>206</v>
      </c>
      <c r="J1506" s="570" t="s">
        <v>107</v>
      </c>
      <c r="K1506" s="360" t="s">
        <v>2</v>
      </c>
      <c r="L1506" s="362">
        <f>L1507+L1508</f>
        <v>10156874</v>
      </c>
      <c r="M1506" s="362">
        <f t="shared" ref="M1506:P1506" si="523">M1507+M1508</f>
        <v>10156874</v>
      </c>
      <c r="N1506" s="362">
        <f t="shared" si="523"/>
        <v>0</v>
      </c>
      <c r="O1506" s="362">
        <f t="shared" si="523"/>
        <v>0</v>
      </c>
      <c r="P1506" s="362">
        <f t="shared" si="523"/>
        <v>0</v>
      </c>
      <c r="Q1506" s="385">
        <f t="shared" si="519"/>
        <v>10156874</v>
      </c>
    </row>
    <row r="1507" spans="1:17" ht="15.75" customHeight="1" x14ac:dyDescent="0.25">
      <c r="A1507" s="667"/>
      <c r="B1507" s="358">
        <v>71916000</v>
      </c>
      <c r="C1507" s="572" t="s">
        <v>11</v>
      </c>
      <c r="D1507" s="572"/>
      <c r="E1507" s="623"/>
      <c r="F1507" s="339"/>
      <c r="G1507" s="360"/>
      <c r="H1507" s="575"/>
      <c r="I1507" s="339"/>
      <c r="J1507" s="570" t="s">
        <v>208</v>
      </c>
      <c r="K1507" s="363" t="s">
        <v>209</v>
      </c>
      <c r="L1507" s="411">
        <f>M1507</f>
        <v>9944070</v>
      </c>
      <c r="M1507" s="362">
        <v>9944070</v>
      </c>
      <c r="N1507" s="415"/>
      <c r="O1507" s="415"/>
      <c r="P1507" s="415"/>
      <c r="Q1507" s="385">
        <f t="shared" si="519"/>
        <v>9944070</v>
      </c>
    </row>
    <row r="1508" spans="1:17" ht="15.75" customHeight="1" x14ac:dyDescent="0.25">
      <c r="A1508" s="668"/>
      <c r="B1508" s="358">
        <v>71916000</v>
      </c>
      <c r="C1508" s="572" t="s">
        <v>11</v>
      </c>
      <c r="D1508" s="572"/>
      <c r="E1508" s="623"/>
      <c r="F1508" s="339"/>
      <c r="G1508" s="360"/>
      <c r="H1508" s="575"/>
      <c r="I1508" s="339"/>
      <c r="J1508" s="416" t="s">
        <v>207</v>
      </c>
      <c r="K1508" s="360" t="s">
        <v>304</v>
      </c>
      <c r="L1508" s="411">
        <f>M1508</f>
        <v>212804</v>
      </c>
      <c r="M1508" s="362">
        <v>212804</v>
      </c>
      <c r="N1508" s="415"/>
      <c r="O1508" s="415"/>
      <c r="P1508" s="415"/>
      <c r="Q1508" s="385">
        <f t="shared" si="519"/>
        <v>212804</v>
      </c>
    </row>
    <row r="1509" spans="1:17" ht="15.75" customHeight="1" x14ac:dyDescent="0.25">
      <c r="A1509" s="660">
        <v>26</v>
      </c>
      <c r="B1509" s="358">
        <v>71916000</v>
      </c>
      <c r="C1509" s="572" t="s">
        <v>11</v>
      </c>
      <c r="D1509" s="364" t="s">
        <v>42</v>
      </c>
      <c r="E1509" s="591" t="s">
        <v>203</v>
      </c>
      <c r="F1509" s="342">
        <v>13</v>
      </c>
      <c r="G1509" s="360" t="s">
        <v>106</v>
      </c>
      <c r="H1509" s="359">
        <v>1762.9</v>
      </c>
      <c r="I1509" s="342">
        <v>67</v>
      </c>
      <c r="J1509" s="570" t="s">
        <v>107</v>
      </c>
      <c r="K1509" s="579" t="s">
        <v>2</v>
      </c>
      <c r="L1509" s="362">
        <f>L1510+L1511+L1512</f>
        <v>4830782</v>
      </c>
      <c r="M1509" s="362">
        <f t="shared" ref="M1509:P1509" si="524">M1510+M1511+M1512</f>
        <v>4830782</v>
      </c>
      <c r="N1509" s="362">
        <f t="shared" si="524"/>
        <v>0</v>
      </c>
      <c r="O1509" s="362">
        <f t="shared" si="524"/>
        <v>0</v>
      </c>
      <c r="P1509" s="362">
        <f t="shared" si="524"/>
        <v>0</v>
      </c>
      <c r="Q1509" s="385">
        <f t="shared" si="519"/>
        <v>4830782</v>
      </c>
    </row>
    <row r="1510" spans="1:17" ht="31.5" customHeight="1" x14ac:dyDescent="0.25">
      <c r="A1510" s="661"/>
      <c r="B1510" s="358">
        <v>71916000</v>
      </c>
      <c r="C1510" s="572" t="s">
        <v>11</v>
      </c>
      <c r="D1510" s="572"/>
      <c r="E1510" s="591"/>
      <c r="F1510" s="342"/>
      <c r="G1510" s="360"/>
      <c r="H1510" s="359"/>
      <c r="I1510" s="342"/>
      <c r="J1510" s="570" t="s">
        <v>210</v>
      </c>
      <c r="K1510" s="363" t="s">
        <v>211</v>
      </c>
      <c r="L1510" s="362">
        <f>M1510</f>
        <v>1182017</v>
      </c>
      <c r="M1510" s="362">
        <v>1182017</v>
      </c>
      <c r="N1510" s="415"/>
      <c r="O1510" s="415"/>
      <c r="P1510" s="415"/>
      <c r="Q1510" s="385">
        <f t="shared" si="519"/>
        <v>1182017</v>
      </c>
    </row>
    <row r="1511" spans="1:17" ht="15.75" customHeight="1" x14ac:dyDescent="0.25">
      <c r="A1511" s="661"/>
      <c r="B1511" s="358">
        <v>71916000</v>
      </c>
      <c r="C1511" s="572" t="s">
        <v>11</v>
      </c>
      <c r="D1511" s="364"/>
      <c r="E1511" s="364"/>
      <c r="F1511" s="365"/>
      <c r="G1511" s="343"/>
      <c r="H1511" s="576"/>
      <c r="I1511" s="342"/>
      <c r="J1511" s="570" t="s">
        <v>208</v>
      </c>
      <c r="K1511" s="363" t="s">
        <v>209</v>
      </c>
      <c r="L1511" s="362">
        <f t="shared" ref="L1511:L1512" si="525">M1511</f>
        <v>3547552</v>
      </c>
      <c r="M1511" s="362">
        <v>3547552</v>
      </c>
      <c r="N1511" s="419"/>
      <c r="O1511" s="419"/>
      <c r="P1511" s="419"/>
      <c r="Q1511" s="385">
        <f t="shared" si="519"/>
        <v>3547552</v>
      </c>
    </row>
    <row r="1512" spans="1:17" ht="15.75" customHeight="1" x14ac:dyDescent="0.25">
      <c r="A1512" s="662"/>
      <c r="B1512" s="358">
        <v>71916000</v>
      </c>
      <c r="C1512" s="572" t="s">
        <v>11</v>
      </c>
      <c r="D1512" s="364"/>
      <c r="E1512" s="364"/>
      <c r="F1512" s="365"/>
      <c r="G1512" s="343"/>
      <c r="H1512" s="576"/>
      <c r="I1512" s="342"/>
      <c r="J1512" s="416" t="s">
        <v>207</v>
      </c>
      <c r="K1512" s="360" t="s">
        <v>304</v>
      </c>
      <c r="L1512" s="362">
        <f t="shared" si="525"/>
        <v>101213</v>
      </c>
      <c r="M1512" s="362">
        <v>101213</v>
      </c>
      <c r="N1512" s="419"/>
      <c r="O1512" s="419"/>
      <c r="P1512" s="419"/>
      <c r="Q1512" s="385">
        <f t="shared" si="519"/>
        <v>101213</v>
      </c>
    </row>
    <row r="1513" spans="1:17" ht="15.75" customHeight="1" x14ac:dyDescent="0.25">
      <c r="A1513" s="660">
        <v>27</v>
      </c>
      <c r="B1513" s="361">
        <v>71916000</v>
      </c>
      <c r="C1513" s="570" t="s">
        <v>11</v>
      </c>
      <c r="D1513" s="570" t="s">
        <v>42</v>
      </c>
      <c r="E1513" s="590" t="s">
        <v>202</v>
      </c>
      <c r="F1513" s="342">
        <v>14</v>
      </c>
      <c r="G1513" s="343" t="s">
        <v>106</v>
      </c>
      <c r="H1513" s="359">
        <v>778.1</v>
      </c>
      <c r="I1513" s="342">
        <v>40</v>
      </c>
      <c r="J1513" s="570" t="s">
        <v>107</v>
      </c>
      <c r="K1513" s="579" t="s">
        <v>2</v>
      </c>
      <c r="L1513" s="362">
        <f>L1514+L1515</f>
        <v>76320.59</v>
      </c>
      <c r="M1513" s="362">
        <f t="shared" ref="M1513:P1513" si="526">M1514+M1515</f>
        <v>20000</v>
      </c>
      <c r="N1513" s="362">
        <f t="shared" si="526"/>
        <v>0</v>
      </c>
      <c r="O1513" s="362">
        <f t="shared" si="526"/>
        <v>53504.560499999992</v>
      </c>
      <c r="P1513" s="362">
        <f t="shared" si="526"/>
        <v>2816.0295000000001</v>
      </c>
      <c r="Q1513" s="385">
        <f t="shared" si="519"/>
        <v>76320.59</v>
      </c>
    </row>
    <row r="1514" spans="1:17" ht="51.75" customHeight="1" x14ac:dyDescent="0.25">
      <c r="A1514" s="661"/>
      <c r="B1514" s="361">
        <v>71916000</v>
      </c>
      <c r="C1514" s="570" t="s">
        <v>11</v>
      </c>
      <c r="D1514" s="364"/>
      <c r="E1514" s="364"/>
      <c r="F1514" s="365"/>
      <c r="G1514" s="343"/>
      <c r="H1514" s="576"/>
      <c r="I1514" s="342"/>
      <c r="J1514" s="570" t="s">
        <v>117</v>
      </c>
      <c r="K1514" s="363" t="s">
        <v>109</v>
      </c>
      <c r="L1514" s="362">
        <v>56320.59</v>
      </c>
      <c r="M1514" s="362"/>
      <c r="N1514" s="362"/>
      <c r="O1514" s="419">
        <f>L1514*0.95</f>
        <v>53504.560499999992</v>
      </c>
      <c r="P1514" s="419">
        <f>L1514*0.05</f>
        <v>2816.0295000000001</v>
      </c>
      <c r="Q1514" s="385">
        <f t="shared" si="519"/>
        <v>56320.589999999989</v>
      </c>
    </row>
    <row r="1515" spans="1:17" ht="50.25" customHeight="1" x14ac:dyDescent="0.25">
      <c r="A1515" s="662"/>
      <c r="B1515" s="361">
        <v>71916000</v>
      </c>
      <c r="C1515" s="570" t="s">
        <v>11</v>
      </c>
      <c r="D1515" s="364"/>
      <c r="E1515" s="364"/>
      <c r="F1515" s="365"/>
      <c r="G1515" s="343"/>
      <c r="H1515" s="576"/>
      <c r="I1515" s="342"/>
      <c r="J1515" s="570" t="s">
        <v>305</v>
      </c>
      <c r="K1515" s="363" t="s">
        <v>110</v>
      </c>
      <c r="L1515" s="362">
        <v>20000</v>
      </c>
      <c r="M1515" s="362">
        <v>20000</v>
      </c>
      <c r="N1515" s="362"/>
      <c r="O1515" s="362"/>
      <c r="P1515" s="362"/>
      <c r="Q1515" s="385">
        <f t="shared" si="519"/>
        <v>20000</v>
      </c>
    </row>
    <row r="1516" spans="1:17" ht="15.75" customHeight="1" x14ac:dyDescent="0.25">
      <c r="A1516" s="660">
        <v>28</v>
      </c>
      <c r="B1516" s="361">
        <v>71916000</v>
      </c>
      <c r="C1516" s="570" t="s">
        <v>11</v>
      </c>
      <c r="D1516" s="570" t="s">
        <v>42</v>
      </c>
      <c r="E1516" s="590" t="s">
        <v>202</v>
      </c>
      <c r="F1516" s="342">
        <v>22</v>
      </c>
      <c r="G1516" s="343" t="s">
        <v>106</v>
      </c>
      <c r="H1516" s="359">
        <v>3679.6</v>
      </c>
      <c r="I1516" s="342">
        <v>160</v>
      </c>
      <c r="J1516" s="570" t="s">
        <v>107</v>
      </c>
      <c r="K1516" s="579" t="s">
        <v>2</v>
      </c>
      <c r="L1516" s="362">
        <f>L1517+L1518</f>
        <v>147101.6</v>
      </c>
      <c r="M1516" s="362">
        <f t="shared" ref="M1516:P1516" si="527">M1517+M1518</f>
        <v>20000</v>
      </c>
      <c r="N1516" s="362">
        <f t="shared" si="527"/>
        <v>0</v>
      </c>
      <c r="O1516" s="362">
        <f t="shared" si="527"/>
        <v>120746.52</v>
      </c>
      <c r="P1516" s="362">
        <f t="shared" si="527"/>
        <v>6355.0800000000008</v>
      </c>
      <c r="Q1516" s="385">
        <f t="shared" si="519"/>
        <v>147101.6</v>
      </c>
    </row>
    <row r="1517" spans="1:17" ht="51.75" customHeight="1" x14ac:dyDescent="0.25">
      <c r="A1517" s="661"/>
      <c r="B1517" s="361">
        <v>71916000</v>
      </c>
      <c r="C1517" s="570" t="s">
        <v>11</v>
      </c>
      <c r="D1517" s="364"/>
      <c r="E1517" s="364"/>
      <c r="F1517" s="365"/>
      <c r="G1517" s="343"/>
      <c r="H1517" s="576"/>
      <c r="I1517" s="342"/>
      <c r="J1517" s="570" t="s">
        <v>117</v>
      </c>
      <c r="K1517" s="363" t="s">
        <v>109</v>
      </c>
      <c r="L1517" s="362">
        <v>127101.6</v>
      </c>
      <c r="M1517" s="362"/>
      <c r="N1517" s="419"/>
      <c r="O1517" s="419">
        <f>L1517*0.95</f>
        <v>120746.52</v>
      </c>
      <c r="P1517" s="419">
        <f>L1517*0.05</f>
        <v>6355.0800000000008</v>
      </c>
      <c r="Q1517" s="385">
        <f t="shared" si="519"/>
        <v>127101.6</v>
      </c>
    </row>
    <row r="1518" spans="1:17" ht="50.25" customHeight="1" x14ac:dyDescent="0.25">
      <c r="A1518" s="662"/>
      <c r="B1518" s="361">
        <v>71916000</v>
      </c>
      <c r="C1518" s="570" t="s">
        <v>11</v>
      </c>
      <c r="D1518" s="364"/>
      <c r="E1518" s="364"/>
      <c r="F1518" s="365"/>
      <c r="G1518" s="343"/>
      <c r="H1518" s="576"/>
      <c r="I1518" s="342"/>
      <c r="J1518" s="570" t="s">
        <v>305</v>
      </c>
      <c r="K1518" s="363" t="s">
        <v>110</v>
      </c>
      <c r="L1518" s="411">
        <v>20000</v>
      </c>
      <c r="M1518" s="362">
        <v>20000</v>
      </c>
      <c r="N1518" s="419"/>
      <c r="O1518" s="419"/>
      <c r="P1518" s="419"/>
      <c r="Q1518" s="385">
        <f t="shared" si="519"/>
        <v>20000</v>
      </c>
    </row>
    <row r="1519" spans="1:17" ht="15.75" customHeight="1" x14ac:dyDescent="0.25">
      <c r="A1519" s="660">
        <v>29</v>
      </c>
      <c r="B1519" s="361">
        <v>71916000</v>
      </c>
      <c r="C1519" s="570" t="s">
        <v>11</v>
      </c>
      <c r="D1519" s="570" t="s">
        <v>42</v>
      </c>
      <c r="E1519" s="590" t="s">
        <v>145</v>
      </c>
      <c r="F1519" s="342" t="s">
        <v>290</v>
      </c>
      <c r="G1519" s="343" t="s">
        <v>106</v>
      </c>
      <c r="H1519" s="359">
        <v>2631.9</v>
      </c>
      <c r="I1519" s="342">
        <v>109</v>
      </c>
      <c r="J1519" s="570" t="s">
        <v>107</v>
      </c>
      <c r="K1519" s="579" t="s">
        <v>2</v>
      </c>
      <c r="L1519" s="362">
        <f>L1520+L1521</f>
        <v>137190.99</v>
      </c>
      <c r="M1519" s="362">
        <f t="shared" ref="M1519:P1519" si="528">M1520+M1521</f>
        <v>20000</v>
      </c>
      <c r="N1519" s="362">
        <f t="shared" si="528"/>
        <v>0</v>
      </c>
      <c r="O1519" s="362">
        <f t="shared" si="528"/>
        <v>111331.4405</v>
      </c>
      <c r="P1519" s="362">
        <f t="shared" si="528"/>
        <v>5859.549500000001</v>
      </c>
      <c r="Q1519" s="385">
        <f t="shared" si="519"/>
        <v>137190.99</v>
      </c>
    </row>
    <row r="1520" spans="1:17" ht="51.75" customHeight="1" x14ac:dyDescent="0.25">
      <c r="A1520" s="661"/>
      <c r="B1520" s="361">
        <v>71916000</v>
      </c>
      <c r="C1520" s="570" t="s">
        <v>11</v>
      </c>
      <c r="D1520" s="570"/>
      <c r="E1520" s="590"/>
      <c r="F1520" s="342"/>
      <c r="G1520" s="343"/>
      <c r="H1520" s="359"/>
      <c r="I1520" s="342"/>
      <c r="J1520" s="570" t="s">
        <v>117</v>
      </c>
      <c r="K1520" s="363" t="s">
        <v>109</v>
      </c>
      <c r="L1520" s="362">
        <v>117190.99</v>
      </c>
      <c r="M1520" s="362"/>
      <c r="N1520" s="362"/>
      <c r="O1520" s="419">
        <f>L1520*0.95</f>
        <v>111331.4405</v>
      </c>
      <c r="P1520" s="419">
        <f>L1520*0.05</f>
        <v>5859.549500000001</v>
      </c>
      <c r="Q1520" s="385">
        <f t="shared" si="519"/>
        <v>117190.98999999999</v>
      </c>
    </row>
    <row r="1521" spans="1:17" ht="50.25" customHeight="1" x14ac:dyDescent="0.25">
      <c r="A1521" s="662"/>
      <c r="B1521" s="361">
        <v>71916000</v>
      </c>
      <c r="C1521" s="570" t="s">
        <v>11</v>
      </c>
      <c r="D1521" s="372"/>
      <c r="E1521" s="372"/>
      <c r="F1521" s="391"/>
      <c r="G1521" s="619"/>
      <c r="H1521" s="391"/>
      <c r="I1521" s="387"/>
      <c r="J1521" s="570" t="s">
        <v>305</v>
      </c>
      <c r="K1521" s="363" t="s">
        <v>110</v>
      </c>
      <c r="L1521" s="411">
        <v>20000</v>
      </c>
      <c r="M1521" s="362">
        <v>20000</v>
      </c>
      <c r="N1521" s="362"/>
      <c r="O1521" s="362"/>
      <c r="P1521" s="362"/>
      <c r="Q1521" s="385">
        <f t="shared" si="519"/>
        <v>20000</v>
      </c>
    </row>
    <row r="1522" spans="1:17" ht="15.75" customHeight="1" x14ac:dyDescent="0.25">
      <c r="A1522" s="660">
        <v>30</v>
      </c>
      <c r="B1522" s="361">
        <v>71916000</v>
      </c>
      <c r="C1522" s="570" t="s">
        <v>11</v>
      </c>
      <c r="D1522" s="570" t="s">
        <v>42</v>
      </c>
      <c r="E1522" s="590" t="s">
        <v>145</v>
      </c>
      <c r="F1522" s="342">
        <v>12</v>
      </c>
      <c r="G1522" s="343" t="s">
        <v>106</v>
      </c>
      <c r="H1522" s="359">
        <v>3575.4</v>
      </c>
      <c r="I1522" s="342">
        <v>168</v>
      </c>
      <c r="J1522" s="570" t="s">
        <v>107</v>
      </c>
      <c r="K1522" s="556" t="s">
        <v>2</v>
      </c>
      <c r="L1522" s="362">
        <f>L1523+L1524</f>
        <v>236343.15</v>
      </c>
      <c r="M1522" s="362">
        <f t="shared" ref="M1522:P1522" si="529">M1523+M1524</f>
        <v>20000</v>
      </c>
      <c r="N1522" s="362">
        <f t="shared" si="529"/>
        <v>0</v>
      </c>
      <c r="O1522" s="362">
        <f t="shared" si="529"/>
        <v>205525.99249999999</v>
      </c>
      <c r="P1522" s="362">
        <f t="shared" si="529"/>
        <v>10817.157500000001</v>
      </c>
      <c r="Q1522" s="385">
        <f t="shared" si="519"/>
        <v>236343.15</v>
      </c>
    </row>
    <row r="1523" spans="1:17" ht="51.75" customHeight="1" x14ac:dyDescent="0.25">
      <c r="A1523" s="661"/>
      <c r="B1523" s="361">
        <v>71916000</v>
      </c>
      <c r="C1523" s="570" t="s">
        <v>11</v>
      </c>
      <c r="D1523" s="570"/>
      <c r="E1523" s="590"/>
      <c r="F1523" s="342"/>
      <c r="G1523" s="343"/>
      <c r="H1523" s="359"/>
      <c r="I1523" s="342"/>
      <c r="J1523" s="570" t="s">
        <v>117</v>
      </c>
      <c r="K1523" s="363" t="s">
        <v>109</v>
      </c>
      <c r="L1523" s="362">
        <v>216343.15</v>
      </c>
      <c r="M1523" s="362"/>
      <c r="N1523" s="362"/>
      <c r="O1523" s="419">
        <f>L1523*0.95</f>
        <v>205525.99249999999</v>
      </c>
      <c r="P1523" s="419">
        <f>L1523*0.05</f>
        <v>10817.157500000001</v>
      </c>
      <c r="Q1523" s="385">
        <f t="shared" si="519"/>
        <v>216343.15</v>
      </c>
    </row>
    <row r="1524" spans="1:17" ht="50.25" customHeight="1" x14ac:dyDescent="0.25">
      <c r="A1524" s="662"/>
      <c r="B1524" s="361">
        <v>71916000</v>
      </c>
      <c r="C1524" s="570" t="s">
        <v>11</v>
      </c>
      <c r="D1524" s="364"/>
      <c r="E1524" s="364"/>
      <c r="F1524" s="365"/>
      <c r="G1524" s="343"/>
      <c r="H1524" s="576"/>
      <c r="I1524" s="342"/>
      <c r="J1524" s="570" t="s">
        <v>305</v>
      </c>
      <c r="K1524" s="363" t="s">
        <v>110</v>
      </c>
      <c r="L1524" s="411">
        <v>20000</v>
      </c>
      <c r="M1524" s="362">
        <v>20000</v>
      </c>
      <c r="N1524" s="419"/>
      <c r="O1524" s="419"/>
      <c r="P1524" s="419"/>
      <c r="Q1524" s="385">
        <f t="shared" si="519"/>
        <v>20000</v>
      </c>
    </row>
    <row r="1525" spans="1:17" ht="15.75" customHeight="1" x14ac:dyDescent="0.25">
      <c r="A1525" s="660">
        <v>31</v>
      </c>
      <c r="B1525" s="361">
        <v>71916000</v>
      </c>
      <c r="C1525" s="570" t="s">
        <v>11</v>
      </c>
      <c r="D1525" s="570" t="s">
        <v>42</v>
      </c>
      <c r="E1525" s="590" t="s">
        <v>145</v>
      </c>
      <c r="F1525" s="342">
        <v>45</v>
      </c>
      <c r="G1525" s="343" t="s">
        <v>106</v>
      </c>
      <c r="H1525" s="359">
        <v>5182.8</v>
      </c>
      <c r="I1525" s="342">
        <v>216</v>
      </c>
      <c r="J1525" s="570" t="s">
        <v>107</v>
      </c>
      <c r="K1525" s="556" t="s">
        <v>2</v>
      </c>
      <c r="L1525" s="362">
        <f>L1526+L1527</f>
        <v>262777.57</v>
      </c>
      <c r="M1525" s="362">
        <f t="shared" ref="M1525:P1525" si="530">M1526+M1527</f>
        <v>20000</v>
      </c>
      <c r="N1525" s="362">
        <f t="shared" si="530"/>
        <v>0</v>
      </c>
      <c r="O1525" s="362">
        <f t="shared" si="530"/>
        <v>230638.69149999999</v>
      </c>
      <c r="P1525" s="362">
        <f t="shared" si="530"/>
        <v>12138.878500000001</v>
      </c>
      <c r="Q1525" s="385">
        <f t="shared" si="519"/>
        <v>262777.57</v>
      </c>
    </row>
    <row r="1526" spans="1:17" ht="51.75" customHeight="1" x14ac:dyDescent="0.25">
      <c r="A1526" s="661"/>
      <c r="B1526" s="361">
        <v>71916000</v>
      </c>
      <c r="C1526" s="570" t="s">
        <v>11</v>
      </c>
      <c r="D1526" s="570"/>
      <c r="E1526" s="590"/>
      <c r="F1526" s="342"/>
      <c r="G1526" s="343"/>
      <c r="H1526" s="359"/>
      <c r="I1526" s="342"/>
      <c r="J1526" s="570" t="s">
        <v>117</v>
      </c>
      <c r="K1526" s="363" t="s">
        <v>109</v>
      </c>
      <c r="L1526" s="362">
        <v>242777.57</v>
      </c>
      <c r="M1526" s="362"/>
      <c r="N1526" s="362"/>
      <c r="O1526" s="419">
        <f>L1526*0.95</f>
        <v>230638.69149999999</v>
      </c>
      <c r="P1526" s="419">
        <f>L1526*0.05</f>
        <v>12138.878500000001</v>
      </c>
      <c r="Q1526" s="385">
        <f t="shared" si="519"/>
        <v>242777.56999999998</v>
      </c>
    </row>
    <row r="1527" spans="1:17" ht="50.25" customHeight="1" x14ac:dyDescent="0.25">
      <c r="A1527" s="662"/>
      <c r="B1527" s="361">
        <v>71916000</v>
      </c>
      <c r="C1527" s="570" t="s">
        <v>11</v>
      </c>
      <c r="D1527" s="364"/>
      <c r="E1527" s="364"/>
      <c r="F1527" s="365"/>
      <c r="G1527" s="343"/>
      <c r="H1527" s="576"/>
      <c r="I1527" s="342"/>
      <c r="J1527" s="570" t="s">
        <v>305</v>
      </c>
      <c r="K1527" s="363" t="s">
        <v>110</v>
      </c>
      <c r="L1527" s="411">
        <v>20000</v>
      </c>
      <c r="M1527" s="362">
        <v>20000</v>
      </c>
      <c r="N1527" s="419"/>
      <c r="O1527" s="419"/>
      <c r="P1527" s="419"/>
      <c r="Q1527" s="385">
        <f t="shared" si="519"/>
        <v>20000</v>
      </c>
    </row>
    <row r="1528" spans="1:17" ht="15.75" customHeight="1" x14ac:dyDescent="0.25">
      <c r="A1528" s="660">
        <v>32</v>
      </c>
      <c r="B1528" s="361">
        <v>71916000</v>
      </c>
      <c r="C1528" s="570" t="s">
        <v>11</v>
      </c>
      <c r="D1528" s="570" t="s">
        <v>42</v>
      </c>
      <c r="E1528" s="590" t="s">
        <v>145</v>
      </c>
      <c r="F1528" s="342">
        <v>46</v>
      </c>
      <c r="G1528" s="343" t="s">
        <v>106</v>
      </c>
      <c r="H1528" s="359">
        <v>3523.9</v>
      </c>
      <c r="I1528" s="342">
        <v>144</v>
      </c>
      <c r="J1528" s="570" t="s">
        <v>107</v>
      </c>
      <c r="K1528" s="556" t="s">
        <v>2</v>
      </c>
      <c r="L1528" s="362">
        <f>L1529+L1530</f>
        <v>235611.4</v>
      </c>
      <c r="M1528" s="362">
        <f t="shared" ref="M1528:P1528" si="531">M1529+M1530</f>
        <v>20000</v>
      </c>
      <c r="N1528" s="362">
        <f t="shared" si="531"/>
        <v>0</v>
      </c>
      <c r="O1528" s="362">
        <f t="shared" si="531"/>
        <v>204830.83</v>
      </c>
      <c r="P1528" s="362">
        <f t="shared" si="531"/>
        <v>10780.57</v>
      </c>
      <c r="Q1528" s="385">
        <f t="shared" si="519"/>
        <v>235611.4</v>
      </c>
    </row>
    <row r="1529" spans="1:17" ht="51.75" customHeight="1" x14ac:dyDescent="0.25">
      <c r="A1529" s="661"/>
      <c r="B1529" s="361">
        <v>71916000</v>
      </c>
      <c r="C1529" s="570" t="s">
        <v>11</v>
      </c>
      <c r="D1529" s="570"/>
      <c r="E1529" s="590"/>
      <c r="F1529" s="342"/>
      <c r="G1529" s="343"/>
      <c r="H1529" s="359"/>
      <c r="I1529" s="342"/>
      <c r="J1529" s="570" t="s">
        <v>117</v>
      </c>
      <c r="K1529" s="363" t="s">
        <v>109</v>
      </c>
      <c r="L1529" s="362">
        <v>215611.4</v>
      </c>
      <c r="M1529" s="362"/>
      <c r="N1529" s="362"/>
      <c r="O1529" s="419">
        <f>L1529*0.95</f>
        <v>204830.83</v>
      </c>
      <c r="P1529" s="419">
        <f>L1529*0.05</f>
        <v>10780.57</v>
      </c>
      <c r="Q1529" s="385">
        <f t="shared" si="519"/>
        <v>215611.4</v>
      </c>
    </row>
    <row r="1530" spans="1:17" ht="50.25" customHeight="1" x14ac:dyDescent="0.25">
      <c r="A1530" s="662"/>
      <c r="B1530" s="361">
        <v>71916000</v>
      </c>
      <c r="C1530" s="570" t="s">
        <v>11</v>
      </c>
      <c r="D1530" s="364"/>
      <c r="E1530" s="364"/>
      <c r="F1530" s="365"/>
      <c r="G1530" s="343"/>
      <c r="H1530" s="576"/>
      <c r="I1530" s="342"/>
      <c r="J1530" s="570" t="s">
        <v>305</v>
      </c>
      <c r="K1530" s="363" t="s">
        <v>110</v>
      </c>
      <c r="L1530" s="411">
        <v>20000</v>
      </c>
      <c r="M1530" s="362">
        <v>20000</v>
      </c>
      <c r="N1530" s="419"/>
      <c r="O1530" s="419"/>
      <c r="P1530" s="419"/>
      <c r="Q1530" s="385">
        <f t="shared" si="519"/>
        <v>20000</v>
      </c>
    </row>
    <row r="1531" spans="1:17" ht="15.75" customHeight="1" x14ac:dyDescent="0.25">
      <c r="A1531" s="660">
        <v>33</v>
      </c>
      <c r="B1531" s="361">
        <v>71916000</v>
      </c>
      <c r="C1531" s="570" t="s">
        <v>11</v>
      </c>
      <c r="D1531" s="570" t="s">
        <v>42</v>
      </c>
      <c r="E1531" s="590" t="s">
        <v>145</v>
      </c>
      <c r="F1531" s="342">
        <v>50</v>
      </c>
      <c r="G1531" s="579" t="s">
        <v>106</v>
      </c>
      <c r="H1531" s="359">
        <v>3425.7</v>
      </c>
      <c r="I1531" s="342">
        <v>166</v>
      </c>
      <c r="J1531" s="570" t="s">
        <v>107</v>
      </c>
      <c r="K1531" s="556" t="s">
        <v>2</v>
      </c>
      <c r="L1531" s="362">
        <f>L1532+L1533</f>
        <v>231223.11</v>
      </c>
      <c r="M1531" s="362">
        <f t="shared" ref="M1531:P1531" si="532">M1532+M1533</f>
        <v>20000</v>
      </c>
      <c r="N1531" s="362">
        <f t="shared" si="532"/>
        <v>0</v>
      </c>
      <c r="O1531" s="362">
        <f t="shared" si="532"/>
        <v>200661.95449999996</v>
      </c>
      <c r="P1531" s="362">
        <f t="shared" si="532"/>
        <v>10561.155500000001</v>
      </c>
      <c r="Q1531" s="385">
        <f t="shared" si="519"/>
        <v>231223.10999999996</v>
      </c>
    </row>
    <row r="1532" spans="1:17" ht="51.75" customHeight="1" x14ac:dyDescent="0.25">
      <c r="A1532" s="661"/>
      <c r="B1532" s="361">
        <v>71916000</v>
      </c>
      <c r="C1532" s="570" t="s">
        <v>11</v>
      </c>
      <c r="D1532" s="570"/>
      <c r="E1532" s="590"/>
      <c r="F1532" s="342"/>
      <c r="G1532" s="343"/>
      <c r="H1532" s="359"/>
      <c r="I1532" s="342"/>
      <c r="J1532" s="570" t="s">
        <v>117</v>
      </c>
      <c r="K1532" s="363" t="s">
        <v>109</v>
      </c>
      <c r="L1532" s="362">
        <v>211223.11</v>
      </c>
      <c r="M1532" s="362"/>
      <c r="N1532" s="362"/>
      <c r="O1532" s="419">
        <f>L1532*0.95</f>
        <v>200661.95449999996</v>
      </c>
      <c r="P1532" s="419">
        <f>L1532*0.05</f>
        <v>10561.155500000001</v>
      </c>
      <c r="Q1532" s="385">
        <f t="shared" si="519"/>
        <v>211223.10999999996</v>
      </c>
    </row>
    <row r="1533" spans="1:17" ht="50.25" customHeight="1" x14ac:dyDescent="0.25">
      <c r="A1533" s="661"/>
      <c r="B1533" s="361">
        <v>71916000</v>
      </c>
      <c r="C1533" s="570" t="s">
        <v>11</v>
      </c>
      <c r="D1533" s="364"/>
      <c r="E1533" s="364"/>
      <c r="F1533" s="365"/>
      <c r="G1533" s="343"/>
      <c r="H1533" s="576"/>
      <c r="I1533" s="342"/>
      <c r="J1533" s="570" t="s">
        <v>305</v>
      </c>
      <c r="K1533" s="363" t="s">
        <v>110</v>
      </c>
      <c r="L1533" s="411">
        <v>20000</v>
      </c>
      <c r="M1533" s="362">
        <v>20000</v>
      </c>
      <c r="N1533" s="419"/>
      <c r="O1533" s="419"/>
      <c r="P1533" s="419"/>
      <c r="Q1533" s="385">
        <f t="shared" si="519"/>
        <v>20000</v>
      </c>
    </row>
    <row r="1534" spans="1:17" ht="15.75" customHeight="1" x14ac:dyDescent="0.25">
      <c r="A1534" s="660">
        <v>34</v>
      </c>
      <c r="B1534" s="361">
        <v>71916000</v>
      </c>
      <c r="C1534" s="570" t="s">
        <v>11</v>
      </c>
      <c r="D1534" s="570" t="s">
        <v>42</v>
      </c>
      <c r="E1534" s="590" t="s">
        <v>284</v>
      </c>
      <c r="F1534" s="342">
        <v>1</v>
      </c>
      <c r="G1534" s="579" t="s">
        <v>106</v>
      </c>
      <c r="H1534" s="359">
        <v>3451.4</v>
      </c>
      <c r="I1534" s="342">
        <v>159</v>
      </c>
      <c r="J1534" s="570" t="s">
        <v>107</v>
      </c>
      <c r="K1534" s="556" t="s">
        <v>2</v>
      </c>
      <c r="L1534" s="362">
        <f>L1535+L1536+L1538+L1537</f>
        <v>11510944</v>
      </c>
      <c r="M1534" s="362">
        <f t="shared" ref="M1534:P1534" si="533">M1535+M1536+M1538+M1537</f>
        <v>11510944</v>
      </c>
      <c r="N1534" s="362">
        <f t="shared" si="533"/>
        <v>0</v>
      </c>
      <c r="O1534" s="362">
        <f t="shared" si="533"/>
        <v>0</v>
      </c>
      <c r="P1534" s="362">
        <f t="shared" si="533"/>
        <v>0</v>
      </c>
      <c r="Q1534" s="385">
        <f t="shared" si="519"/>
        <v>11510944</v>
      </c>
    </row>
    <row r="1535" spans="1:17" ht="31.5" customHeight="1" x14ac:dyDescent="0.25">
      <c r="A1535" s="661"/>
      <c r="B1535" s="361">
        <v>71916000</v>
      </c>
      <c r="C1535" s="570" t="s">
        <v>11</v>
      </c>
      <c r="D1535" s="570"/>
      <c r="E1535" s="590"/>
      <c r="F1535" s="342"/>
      <c r="G1535" s="579"/>
      <c r="H1535" s="359"/>
      <c r="I1535" s="342"/>
      <c r="J1535" s="570" t="s">
        <v>212</v>
      </c>
      <c r="K1535" s="363" t="s">
        <v>213</v>
      </c>
      <c r="L1535" s="362">
        <f>M1535</f>
        <v>1975030</v>
      </c>
      <c r="M1535" s="362">
        <v>1975030</v>
      </c>
      <c r="N1535" s="362"/>
      <c r="O1535" s="362"/>
      <c r="P1535" s="362"/>
      <c r="Q1535" s="385">
        <f t="shared" si="519"/>
        <v>1975030</v>
      </c>
    </row>
    <row r="1536" spans="1:17" ht="31.5" customHeight="1" x14ac:dyDescent="0.25">
      <c r="A1536" s="661"/>
      <c r="B1536" s="361">
        <v>71916000</v>
      </c>
      <c r="C1536" s="570" t="s">
        <v>11</v>
      </c>
      <c r="D1536" s="570"/>
      <c r="E1536" s="590"/>
      <c r="F1536" s="342"/>
      <c r="G1536" s="343"/>
      <c r="H1536" s="359"/>
      <c r="I1536" s="342"/>
      <c r="J1536" s="570" t="s">
        <v>210</v>
      </c>
      <c r="K1536" s="363" t="s">
        <v>211</v>
      </c>
      <c r="L1536" s="362">
        <f t="shared" ref="L1536:L1538" si="534">M1536</f>
        <v>2286249</v>
      </c>
      <c r="M1536" s="362">
        <v>2286249</v>
      </c>
      <c r="N1536" s="362"/>
      <c r="O1536" s="362"/>
      <c r="P1536" s="362"/>
      <c r="Q1536" s="385">
        <f t="shared" si="519"/>
        <v>2286249</v>
      </c>
    </row>
    <row r="1537" spans="1:17" s="198" customFormat="1" ht="15.75" customHeight="1" x14ac:dyDescent="0.25">
      <c r="A1537" s="661"/>
      <c r="B1537" s="358">
        <v>71916000</v>
      </c>
      <c r="C1537" s="572" t="s">
        <v>11</v>
      </c>
      <c r="D1537" s="572"/>
      <c r="E1537" s="622"/>
      <c r="F1537" s="339"/>
      <c r="G1537" s="360"/>
      <c r="H1537" s="575"/>
      <c r="I1537" s="339"/>
      <c r="J1537" s="570" t="s">
        <v>208</v>
      </c>
      <c r="K1537" s="363" t="s">
        <v>209</v>
      </c>
      <c r="L1537" s="362">
        <f>M1537</f>
        <v>7008491</v>
      </c>
      <c r="M1537" s="362">
        <v>7008491</v>
      </c>
      <c r="N1537" s="415"/>
      <c r="O1537" s="415"/>
      <c r="P1537" s="415"/>
      <c r="Q1537" s="385">
        <f t="shared" si="519"/>
        <v>7008491</v>
      </c>
    </row>
    <row r="1538" spans="1:17" ht="15.75" customHeight="1" x14ac:dyDescent="0.25">
      <c r="A1538" s="662"/>
      <c r="B1538" s="361">
        <v>71916000</v>
      </c>
      <c r="C1538" s="570" t="s">
        <v>11</v>
      </c>
      <c r="D1538" s="570"/>
      <c r="E1538" s="590"/>
      <c r="F1538" s="342"/>
      <c r="G1538" s="343"/>
      <c r="H1538" s="359"/>
      <c r="I1538" s="342"/>
      <c r="J1538" s="416" t="s">
        <v>207</v>
      </c>
      <c r="K1538" s="360" t="s">
        <v>304</v>
      </c>
      <c r="L1538" s="362">
        <f t="shared" si="534"/>
        <v>241174</v>
      </c>
      <c r="M1538" s="362">
        <v>241174</v>
      </c>
      <c r="N1538" s="362"/>
      <c r="O1538" s="362"/>
      <c r="P1538" s="362"/>
      <c r="Q1538" s="385">
        <f t="shared" si="519"/>
        <v>241174</v>
      </c>
    </row>
    <row r="1539" spans="1:17" ht="15.75" customHeight="1" x14ac:dyDescent="0.25">
      <c r="A1539" s="660">
        <v>35</v>
      </c>
      <c r="B1539" s="358">
        <v>71916000</v>
      </c>
      <c r="C1539" s="572" t="s">
        <v>11</v>
      </c>
      <c r="D1539" s="364" t="s">
        <v>42</v>
      </c>
      <c r="E1539" s="591" t="s">
        <v>284</v>
      </c>
      <c r="F1539" s="342">
        <v>12</v>
      </c>
      <c r="G1539" s="360" t="s">
        <v>106</v>
      </c>
      <c r="H1539" s="359">
        <v>484.5</v>
      </c>
      <c r="I1539" s="342">
        <v>29</v>
      </c>
      <c r="J1539" s="570" t="s">
        <v>107</v>
      </c>
      <c r="K1539" s="579" t="s">
        <v>2</v>
      </c>
      <c r="L1539" s="362">
        <f>L1540+L1541</f>
        <v>81299.75</v>
      </c>
      <c r="M1539" s="362">
        <f t="shared" ref="M1539:P1539" si="535">M1540+M1541</f>
        <v>20000</v>
      </c>
      <c r="N1539" s="362">
        <f t="shared" si="535"/>
        <v>0</v>
      </c>
      <c r="O1539" s="362">
        <f t="shared" si="535"/>
        <v>58234.762499999997</v>
      </c>
      <c r="P1539" s="362">
        <f t="shared" si="535"/>
        <v>3064.9875000000002</v>
      </c>
      <c r="Q1539" s="385">
        <f t="shared" si="519"/>
        <v>81299.75</v>
      </c>
    </row>
    <row r="1540" spans="1:17" ht="51.75" customHeight="1" x14ac:dyDescent="0.25">
      <c r="A1540" s="661"/>
      <c r="B1540" s="358">
        <v>71916000</v>
      </c>
      <c r="C1540" s="572" t="s">
        <v>11</v>
      </c>
      <c r="D1540" s="572"/>
      <c r="E1540" s="591"/>
      <c r="F1540" s="342"/>
      <c r="G1540" s="360"/>
      <c r="H1540" s="359"/>
      <c r="I1540" s="342"/>
      <c r="J1540" s="570" t="s">
        <v>117</v>
      </c>
      <c r="K1540" s="363" t="s">
        <v>109</v>
      </c>
      <c r="L1540" s="362">
        <v>61299.75</v>
      </c>
      <c r="M1540" s="362"/>
      <c r="N1540" s="415"/>
      <c r="O1540" s="419">
        <f>L1540*0.95</f>
        <v>58234.762499999997</v>
      </c>
      <c r="P1540" s="419">
        <f>L1540*0.05</f>
        <v>3064.9875000000002</v>
      </c>
      <c r="Q1540" s="385">
        <f t="shared" si="519"/>
        <v>61299.75</v>
      </c>
    </row>
    <row r="1541" spans="1:17" ht="50.25" customHeight="1" x14ac:dyDescent="0.25">
      <c r="A1541" s="661"/>
      <c r="B1541" s="358">
        <v>71916000</v>
      </c>
      <c r="C1541" s="572" t="s">
        <v>11</v>
      </c>
      <c r="D1541" s="364"/>
      <c r="E1541" s="364"/>
      <c r="F1541" s="365"/>
      <c r="G1541" s="343"/>
      <c r="H1541" s="576"/>
      <c r="I1541" s="342"/>
      <c r="J1541" s="570" t="s">
        <v>305</v>
      </c>
      <c r="K1541" s="363" t="s">
        <v>110</v>
      </c>
      <c r="L1541" s="411">
        <v>20000</v>
      </c>
      <c r="M1541" s="362">
        <v>20000</v>
      </c>
      <c r="N1541" s="419"/>
      <c r="O1541" s="419"/>
      <c r="P1541" s="419"/>
      <c r="Q1541" s="385">
        <f t="shared" si="519"/>
        <v>20000</v>
      </c>
    </row>
    <row r="1542" spans="1:17" ht="31.5" customHeight="1" x14ac:dyDescent="0.25">
      <c r="A1542" s="660">
        <v>36</v>
      </c>
      <c r="B1542" s="358">
        <v>71916000</v>
      </c>
      <c r="C1542" s="572" t="s">
        <v>11</v>
      </c>
      <c r="D1542" s="572" t="s">
        <v>285</v>
      </c>
      <c r="E1542" s="591" t="s">
        <v>286</v>
      </c>
      <c r="F1542" s="342">
        <v>2</v>
      </c>
      <c r="G1542" s="360" t="s">
        <v>106</v>
      </c>
      <c r="H1542" s="359">
        <v>1849.9</v>
      </c>
      <c r="I1542" s="342">
        <v>78</v>
      </c>
      <c r="J1542" s="570" t="s">
        <v>107</v>
      </c>
      <c r="K1542" s="579" t="s">
        <v>2</v>
      </c>
      <c r="L1542" s="413">
        <f>L1543+L1544+L1545+L1546</f>
        <v>8858478</v>
      </c>
      <c r="M1542" s="413">
        <f t="shared" ref="M1542:P1542" si="536">M1543+M1544+M1545+M1546</f>
        <v>8858478</v>
      </c>
      <c r="N1542" s="413">
        <f t="shared" si="536"/>
        <v>0</v>
      </c>
      <c r="O1542" s="413">
        <f t="shared" si="536"/>
        <v>0</v>
      </c>
      <c r="P1542" s="413">
        <f t="shared" si="536"/>
        <v>0</v>
      </c>
      <c r="Q1542" s="385">
        <f t="shared" si="519"/>
        <v>8858478</v>
      </c>
    </row>
    <row r="1543" spans="1:17" ht="15.75" customHeight="1" x14ac:dyDescent="0.25">
      <c r="A1543" s="661"/>
      <c r="B1543" s="358">
        <v>71916000</v>
      </c>
      <c r="C1543" s="572" t="s">
        <v>11</v>
      </c>
      <c r="D1543" s="572"/>
      <c r="E1543" s="591"/>
      <c r="F1543" s="342"/>
      <c r="G1543" s="360"/>
      <c r="H1543" s="359"/>
      <c r="I1543" s="342"/>
      <c r="J1543" s="570" t="s">
        <v>208</v>
      </c>
      <c r="K1543" s="363" t="s">
        <v>209</v>
      </c>
      <c r="L1543" s="413">
        <f>M1543</f>
        <v>5582082</v>
      </c>
      <c r="M1543" s="362">
        <v>5582082</v>
      </c>
      <c r="N1543" s="415"/>
      <c r="O1543" s="415"/>
      <c r="P1543" s="415"/>
      <c r="Q1543" s="385">
        <f t="shared" si="519"/>
        <v>5582082</v>
      </c>
    </row>
    <row r="1544" spans="1:17" ht="31.5" customHeight="1" x14ac:dyDescent="0.25">
      <c r="A1544" s="661"/>
      <c r="B1544" s="358">
        <v>71916000</v>
      </c>
      <c r="C1544" s="572" t="s">
        <v>11</v>
      </c>
      <c r="D1544" s="572"/>
      <c r="E1544" s="591"/>
      <c r="F1544" s="342"/>
      <c r="G1544" s="360"/>
      <c r="H1544" s="359"/>
      <c r="I1544" s="342"/>
      <c r="J1544" s="570" t="s">
        <v>212</v>
      </c>
      <c r="K1544" s="363" t="s">
        <v>213</v>
      </c>
      <c r="L1544" s="413">
        <f t="shared" ref="L1544:L1546" si="537">M1544</f>
        <v>1638913</v>
      </c>
      <c r="M1544" s="362">
        <v>1638913</v>
      </c>
      <c r="N1544" s="415"/>
      <c r="O1544" s="415"/>
      <c r="P1544" s="415"/>
      <c r="Q1544" s="385">
        <f t="shared" si="519"/>
        <v>1638913</v>
      </c>
    </row>
    <row r="1545" spans="1:17" ht="31.5" customHeight="1" x14ac:dyDescent="0.25">
      <c r="A1545" s="661"/>
      <c r="B1545" s="358">
        <v>71916000</v>
      </c>
      <c r="C1545" s="572" t="s">
        <v>11</v>
      </c>
      <c r="D1545" s="364"/>
      <c r="E1545" s="364"/>
      <c r="F1545" s="365"/>
      <c r="G1545" s="343"/>
      <c r="H1545" s="576"/>
      <c r="I1545" s="342"/>
      <c r="J1545" s="570" t="s">
        <v>210</v>
      </c>
      <c r="K1545" s="363" t="s">
        <v>211</v>
      </c>
      <c r="L1545" s="413">
        <f t="shared" si="537"/>
        <v>1451883</v>
      </c>
      <c r="M1545" s="362">
        <v>1451883</v>
      </c>
      <c r="N1545" s="419"/>
      <c r="O1545" s="419"/>
      <c r="P1545" s="419"/>
      <c r="Q1545" s="385">
        <f t="shared" si="519"/>
        <v>1451883</v>
      </c>
    </row>
    <row r="1546" spans="1:17" ht="15.75" customHeight="1" x14ac:dyDescent="0.25">
      <c r="A1546" s="662"/>
      <c r="B1546" s="358">
        <v>71916000</v>
      </c>
      <c r="C1546" s="572" t="s">
        <v>11</v>
      </c>
      <c r="D1546" s="364"/>
      <c r="E1546" s="364"/>
      <c r="F1546" s="365"/>
      <c r="G1546" s="343"/>
      <c r="H1546" s="576"/>
      <c r="I1546" s="342"/>
      <c r="J1546" s="416" t="s">
        <v>207</v>
      </c>
      <c r="K1546" s="360" t="s">
        <v>304</v>
      </c>
      <c r="L1546" s="413">
        <f t="shared" si="537"/>
        <v>185600</v>
      </c>
      <c r="M1546" s="362">
        <v>185600</v>
      </c>
      <c r="N1546" s="419"/>
      <c r="O1546" s="419"/>
      <c r="P1546" s="419"/>
      <c r="Q1546" s="385">
        <f t="shared" si="519"/>
        <v>185600</v>
      </c>
    </row>
    <row r="1547" spans="1:17" ht="31.5" customHeight="1" x14ac:dyDescent="0.25">
      <c r="A1547" s="666">
        <v>37</v>
      </c>
      <c r="B1547" s="358">
        <v>71916000</v>
      </c>
      <c r="C1547" s="572" t="s">
        <v>11</v>
      </c>
      <c r="D1547" s="572" t="s">
        <v>285</v>
      </c>
      <c r="E1547" s="591" t="s">
        <v>286</v>
      </c>
      <c r="F1547" s="342">
        <v>4</v>
      </c>
      <c r="G1547" s="360" t="s">
        <v>106</v>
      </c>
      <c r="H1547" s="359">
        <v>1880.8</v>
      </c>
      <c r="I1547" s="342">
        <v>61</v>
      </c>
      <c r="J1547" s="570" t="s">
        <v>107</v>
      </c>
      <c r="K1547" s="579" t="s">
        <v>2</v>
      </c>
      <c r="L1547" s="413">
        <f>L1548+L1549+L1550+L1551</f>
        <v>8834534</v>
      </c>
      <c r="M1547" s="413">
        <f t="shared" ref="M1547:P1547" si="538">M1548+M1549+M1550+M1551</f>
        <v>8834534</v>
      </c>
      <c r="N1547" s="413">
        <f t="shared" si="538"/>
        <v>0</v>
      </c>
      <c r="O1547" s="413">
        <f t="shared" si="538"/>
        <v>0</v>
      </c>
      <c r="P1547" s="413">
        <f t="shared" si="538"/>
        <v>0</v>
      </c>
      <c r="Q1547" s="385">
        <f t="shared" si="519"/>
        <v>8834534</v>
      </c>
    </row>
    <row r="1548" spans="1:17" ht="15.75" customHeight="1" x14ac:dyDescent="0.25">
      <c r="A1548" s="667"/>
      <c r="B1548" s="358">
        <v>71916000</v>
      </c>
      <c r="C1548" s="572" t="s">
        <v>11</v>
      </c>
      <c r="D1548" s="572"/>
      <c r="E1548" s="591"/>
      <c r="F1548" s="342"/>
      <c r="G1548" s="360"/>
      <c r="H1548" s="359"/>
      <c r="I1548" s="342"/>
      <c r="J1548" s="570" t="s">
        <v>208</v>
      </c>
      <c r="K1548" s="363" t="s">
        <v>209</v>
      </c>
      <c r="L1548" s="362">
        <f>M1548</f>
        <v>5524858</v>
      </c>
      <c r="M1548" s="362">
        <v>5524858</v>
      </c>
      <c r="N1548" s="415"/>
      <c r="O1548" s="415"/>
      <c r="P1548" s="415"/>
      <c r="Q1548" s="385">
        <f t="shared" si="519"/>
        <v>5524858</v>
      </c>
    </row>
    <row r="1549" spans="1:17" ht="31.5" customHeight="1" x14ac:dyDescent="0.25">
      <c r="A1549" s="667"/>
      <c r="B1549" s="358">
        <v>71916000</v>
      </c>
      <c r="C1549" s="572" t="s">
        <v>11</v>
      </c>
      <c r="D1549" s="572"/>
      <c r="E1549" s="591"/>
      <c r="F1549" s="342"/>
      <c r="G1549" s="360"/>
      <c r="H1549" s="359"/>
      <c r="I1549" s="342"/>
      <c r="J1549" s="570" t="s">
        <v>212</v>
      </c>
      <c r="K1549" s="363" t="s">
        <v>213</v>
      </c>
      <c r="L1549" s="362">
        <f t="shared" ref="L1549:L1551" si="539">M1549</f>
        <v>1656826</v>
      </c>
      <c r="M1549" s="362">
        <v>1656826</v>
      </c>
      <c r="N1549" s="415"/>
      <c r="O1549" s="415"/>
      <c r="P1549" s="415"/>
      <c r="Q1549" s="385">
        <f t="shared" si="519"/>
        <v>1656826</v>
      </c>
    </row>
    <row r="1550" spans="1:17" ht="31.5" customHeight="1" x14ac:dyDescent="0.25">
      <c r="A1550" s="667"/>
      <c r="B1550" s="358">
        <v>71916000</v>
      </c>
      <c r="C1550" s="572" t="s">
        <v>11</v>
      </c>
      <c r="D1550" s="572"/>
      <c r="E1550" s="591"/>
      <c r="F1550" s="342"/>
      <c r="G1550" s="360"/>
      <c r="H1550" s="359"/>
      <c r="I1550" s="342"/>
      <c r="J1550" s="570" t="s">
        <v>210</v>
      </c>
      <c r="K1550" s="363" t="s">
        <v>211</v>
      </c>
      <c r="L1550" s="362">
        <f t="shared" si="539"/>
        <v>1467750</v>
      </c>
      <c r="M1550" s="362">
        <v>1467750</v>
      </c>
      <c r="N1550" s="415"/>
      <c r="O1550" s="415"/>
      <c r="P1550" s="415"/>
      <c r="Q1550" s="385">
        <f t="shared" si="519"/>
        <v>1467750</v>
      </c>
    </row>
    <row r="1551" spans="1:17" ht="15.75" customHeight="1" x14ac:dyDescent="0.25">
      <c r="A1551" s="668"/>
      <c r="B1551" s="358">
        <v>71916000</v>
      </c>
      <c r="C1551" s="572" t="s">
        <v>11</v>
      </c>
      <c r="D1551" s="572"/>
      <c r="E1551" s="591"/>
      <c r="F1551" s="342"/>
      <c r="G1551" s="360"/>
      <c r="H1551" s="359"/>
      <c r="I1551" s="342"/>
      <c r="J1551" s="416" t="s">
        <v>207</v>
      </c>
      <c r="K1551" s="360" t="s">
        <v>304</v>
      </c>
      <c r="L1551" s="362">
        <f t="shared" si="539"/>
        <v>185100</v>
      </c>
      <c r="M1551" s="362">
        <v>185100</v>
      </c>
      <c r="N1551" s="415"/>
      <c r="O1551" s="415"/>
      <c r="P1551" s="415"/>
      <c r="Q1551" s="385">
        <f t="shared" si="519"/>
        <v>185100</v>
      </c>
    </row>
    <row r="1552" spans="1:17" ht="31.5" customHeight="1" x14ac:dyDescent="0.25">
      <c r="A1552" s="681">
        <v>38</v>
      </c>
      <c r="B1552" s="358">
        <v>71916000</v>
      </c>
      <c r="C1552" s="572" t="s">
        <v>11</v>
      </c>
      <c r="D1552" s="572" t="s">
        <v>285</v>
      </c>
      <c r="E1552" s="591" t="s">
        <v>287</v>
      </c>
      <c r="F1552" s="342">
        <v>18</v>
      </c>
      <c r="G1552" s="360" t="s">
        <v>106</v>
      </c>
      <c r="H1552" s="359">
        <v>1398.1</v>
      </c>
      <c r="I1552" s="342">
        <v>59</v>
      </c>
      <c r="J1552" s="570" t="s">
        <v>107</v>
      </c>
      <c r="K1552" s="579" t="s">
        <v>2</v>
      </c>
      <c r="L1552" s="362">
        <f>L1553+L1554+L1555</f>
        <v>2393387</v>
      </c>
      <c r="M1552" s="362">
        <f t="shared" ref="M1552:P1552" si="540">M1553+M1554+M1555</f>
        <v>2393387</v>
      </c>
      <c r="N1552" s="362">
        <f t="shared" si="540"/>
        <v>0</v>
      </c>
      <c r="O1552" s="362">
        <f t="shared" si="540"/>
        <v>0</v>
      </c>
      <c r="P1552" s="362">
        <f t="shared" si="540"/>
        <v>0</v>
      </c>
      <c r="Q1552" s="385">
        <f t="shared" si="519"/>
        <v>2393387</v>
      </c>
    </row>
    <row r="1553" spans="1:17" ht="31.5" customHeight="1" x14ac:dyDescent="0.25">
      <c r="A1553" s="681"/>
      <c r="B1553" s="358">
        <v>71916000</v>
      </c>
      <c r="C1553" s="572" t="s">
        <v>11</v>
      </c>
      <c r="D1553" s="572"/>
      <c r="E1553" s="591"/>
      <c r="F1553" s="342"/>
      <c r="G1553" s="360"/>
      <c r="H1553" s="359"/>
      <c r="I1553" s="342"/>
      <c r="J1553" s="570" t="s">
        <v>212</v>
      </c>
      <c r="K1553" s="363" t="s">
        <v>213</v>
      </c>
      <c r="L1553" s="362">
        <f>M1553</f>
        <v>1266399</v>
      </c>
      <c r="M1553" s="362">
        <v>1266399</v>
      </c>
      <c r="N1553" s="415"/>
      <c r="O1553" s="415"/>
      <c r="P1553" s="415"/>
      <c r="Q1553" s="385">
        <f t="shared" si="519"/>
        <v>1266399</v>
      </c>
    </row>
    <row r="1554" spans="1:17" ht="31.5" customHeight="1" x14ac:dyDescent="0.25">
      <c r="A1554" s="681"/>
      <c r="B1554" s="358">
        <v>71916000</v>
      </c>
      <c r="C1554" s="572" t="s">
        <v>11</v>
      </c>
      <c r="D1554" s="572"/>
      <c r="E1554" s="591"/>
      <c r="F1554" s="342"/>
      <c r="G1554" s="360"/>
      <c r="H1554" s="359"/>
      <c r="I1554" s="342"/>
      <c r="J1554" s="570" t="s">
        <v>210</v>
      </c>
      <c r="K1554" s="363" t="s">
        <v>211</v>
      </c>
      <c r="L1554" s="362">
        <f t="shared" ref="L1554:L1555" si="541">M1554</f>
        <v>1121878</v>
      </c>
      <c r="M1554" s="362">
        <v>1121878</v>
      </c>
      <c r="N1554" s="415"/>
      <c r="O1554" s="415"/>
      <c r="P1554" s="415"/>
      <c r="Q1554" s="385">
        <f t="shared" si="519"/>
        <v>1121878</v>
      </c>
    </row>
    <row r="1555" spans="1:17" ht="15.75" customHeight="1" x14ac:dyDescent="0.25">
      <c r="A1555" s="681"/>
      <c r="B1555" s="358">
        <v>71916000</v>
      </c>
      <c r="C1555" s="572" t="s">
        <v>11</v>
      </c>
      <c r="D1555" s="572"/>
      <c r="E1555" s="591"/>
      <c r="F1555" s="342"/>
      <c r="G1555" s="360"/>
      <c r="H1555" s="359"/>
      <c r="I1555" s="342"/>
      <c r="J1555" s="416" t="s">
        <v>207</v>
      </c>
      <c r="K1555" s="360" t="s">
        <v>304</v>
      </c>
      <c r="L1555" s="362">
        <f t="shared" si="541"/>
        <v>5110</v>
      </c>
      <c r="M1555" s="362">
        <v>5110</v>
      </c>
      <c r="N1555" s="415"/>
      <c r="O1555" s="415"/>
      <c r="P1555" s="415"/>
      <c r="Q1555" s="385">
        <f t="shared" si="519"/>
        <v>5110</v>
      </c>
    </row>
    <row r="1556" spans="1:17" ht="15.75" customHeight="1" x14ac:dyDescent="0.25">
      <c r="A1556" s="654" t="s">
        <v>470</v>
      </c>
      <c r="B1556" s="655"/>
      <c r="C1556" s="655"/>
      <c r="D1556" s="655"/>
      <c r="E1556" s="656"/>
      <c r="F1556" s="342">
        <v>7</v>
      </c>
      <c r="G1556" s="579" t="s">
        <v>2</v>
      </c>
      <c r="H1556" s="359">
        <f>H1558+H1561+H1564+H1567+H1570+H1573+H1576</f>
        <v>13588.640000000001</v>
      </c>
      <c r="I1556" s="359">
        <f>I1558+I1561+I1564+I1567+I1570+I1573+I1576</f>
        <v>675</v>
      </c>
      <c r="J1556" s="579" t="s">
        <v>2</v>
      </c>
      <c r="K1556" s="343" t="s">
        <v>2</v>
      </c>
      <c r="L1556" s="415">
        <f t="shared" ref="L1556:P1556" si="542">L1558+L1561+L1564+L1567+L1570+L1573+L1576</f>
        <v>15147140</v>
      </c>
      <c r="M1556" s="415">
        <f t="shared" si="542"/>
        <v>15098230</v>
      </c>
      <c r="N1556" s="415">
        <f t="shared" si="542"/>
        <v>0</v>
      </c>
      <c r="O1556" s="415">
        <f>O1558+O1561+O1564+O1567+O1570+O1573+O1576+O1557</f>
        <v>47000</v>
      </c>
      <c r="P1556" s="415">
        <f t="shared" si="542"/>
        <v>2445.5</v>
      </c>
      <c r="Q1556" s="385">
        <f t="shared" si="519"/>
        <v>15147675.5</v>
      </c>
    </row>
    <row r="1557" spans="1:17" ht="15.75" customHeight="1" x14ac:dyDescent="0.25">
      <c r="A1557" s="579"/>
      <c r="B1557" s="654" t="s">
        <v>446</v>
      </c>
      <c r="C1557" s="655"/>
      <c r="D1557" s="655"/>
      <c r="E1557" s="655"/>
      <c r="F1557" s="655"/>
      <c r="G1557" s="655"/>
      <c r="H1557" s="655"/>
      <c r="I1557" s="656"/>
      <c r="J1557" s="579" t="s">
        <v>2</v>
      </c>
      <c r="K1557" s="343" t="s">
        <v>2</v>
      </c>
      <c r="L1557" s="419"/>
      <c r="M1557" s="419"/>
      <c r="N1557" s="419"/>
      <c r="O1557" s="419">
        <v>535.5</v>
      </c>
      <c r="P1557" s="419"/>
      <c r="Q1557" s="385">
        <f t="shared" si="519"/>
        <v>535.5</v>
      </c>
    </row>
    <row r="1558" spans="1:17" ht="15.75" customHeight="1" x14ac:dyDescent="0.25">
      <c r="A1558" s="660">
        <v>1</v>
      </c>
      <c r="B1558" s="337">
        <v>71918000</v>
      </c>
      <c r="C1558" s="338" t="s">
        <v>9</v>
      </c>
      <c r="D1558" s="338" t="s">
        <v>10</v>
      </c>
      <c r="E1558" s="338" t="s">
        <v>122</v>
      </c>
      <c r="F1558" s="339" t="s">
        <v>139</v>
      </c>
      <c r="G1558" s="574" t="s">
        <v>106</v>
      </c>
      <c r="H1558" s="575">
        <v>2127.3000000000002</v>
      </c>
      <c r="I1558" s="342">
        <v>98</v>
      </c>
      <c r="J1558" s="570" t="s">
        <v>107</v>
      </c>
      <c r="K1558" s="346" t="s">
        <v>2</v>
      </c>
      <c r="L1558" s="411">
        <f>L1559+L1560</f>
        <v>1647650</v>
      </c>
      <c r="M1558" s="411">
        <f t="shared" ref="M1558:P1558" si="543">M1559+M1560</f>
        <v>1647650</v>
      </c>
      <c r="N1558" s="411">
        <f t="shared" si="543"/>
        <v>0</v>
      </c>
      <c r="O1558" s="411">
        <f t="shared" si="543"/>
        <v>0</v>
      </c>
      <c r="P1558" s="411">
        <f t="shared" si="543"/>
        <v>0</v>
      </c>
      <c r="Q1558" s="385">
        <f t="shared" si="519"/>
        <v>1647650</v>
      </c>
    </row>
    <row r="1559" spans="1:17" ht="31.5" customHeight="1" x14ac:dyDescent="0.25">
      <c r="A1559" s="661"/>
      <c r="B1559" s="337">
        <v>71918000</v>
      </c>
      <c r="C1559" s="338" t="s">
        <v>9</v>
      </c>
      <c r="D1559" s="338" t="s">
        <v>10</v>
      </c>
      <c r="E1559" s="338"/>
      <c r="F1559" s="339"/>
      <c r="G1559" s="574"/>
      <c r="H1559" s="341"/>
      <c r="I1559" s="342"/>
      <c r="J1559" s="570" t="s">
        <v>210</v>
      </c>
      <c r="K1559" s="468" t="s">
        <v>211</v>
      </c>
      <c r="L1559" s="411">
        <v>1613130</v>
      </c>
      <c r="M1559" s="411">
        <v>1613130</v>
      </c>
      <c r="N1559" s="411">
        <v>0</v>
      </c>
      <c r="O1559" s="411">
        <v>0</v>
      </c>
      <c r="P1559" s="411">
        <v>0</v>
      </c>
      <c r="Q1559" s="385">
        <f t="shared" si="519"/>
        <v>1613130</v>
      </c>
    </row>
    <row r="1560" spans="1:17" ht="15.75" customHeight="1" x14ac:dyDescent="0.25">
      <c r="A1560" s="662"/>
      <c r="B1560" s="337">
        <v>71918000</v>
      </c>
      <c r="C1560" s="338" t="s">
        <v>9</v>
      </c>
      <c r="D1560" s="338" t="s">
        <v>10</v>
      </c>
      <c r="E1560" s="338"/>
      <c r="F1560" s="339"/>
      <c r="G1560" s="340"/>
      <c r="H1560" s="341"/>
      <c r="I1560" s="342"/>
      <c r="J1560" s="570" t="s">
        <v>207</v>
      </c>
      <c r="K1560" s="345" t="s">
        <v>304</v>
      </c>
      <c r="L1560" s="411">
        <v>34520</v>
      </c>
      <c r="M1560" s="412">
        <v>34520</v>
      </c>
      <c r="N1560" s="412">
        <v>0</v>
      </c>
      <c r="O1560" s="412">
        <v>0</v>
      </c>
      <c r="P1560" s="412">
        <v>0</v>
      </c>
      <c r="Q1560" s="385">
        <f t="shared" ref="Q1560:Q1623" si="544">M1560+N1560+O1560+P1560</f>
        <v>34520</v>
      </c>
    </row>
    <row r="1561" spans="1:17" ht="15.75" customHeight="1" x14ac:dyDescent="0.25">
      <c r="A1561" s="660">
        <v>2</v>
      </c>
      <c r="B1561" s="337">
        <v>71918000</v>
      </c>
      <c r="C1561" s="338" t="s">
        <v>9</v>
      </c>
      <c r="D1561" s="338" t="s">
        <v>10</v>
      </c>
      <c r="E1561" s="338" t="s">
        <v>123</v>
      </c>
      <c r="F1561" s="339">
        <v>6</v>
      </c>
      <c r="G1561" s="574" t="s">
        <v>106</v>
      </c>
      <c r="H1561" s="575">
        <v>1485</v>
      </c>
      <c r="I1561" s="342">
        <v>96</v>
      </c>
      <c r="J1561" s="570" t="s">
        <v>107</v>
      </c>
      <c r="K1561" s="346" t="s">
        <v>2</v>
      </c>
      <c r="L1561" s="411">
        <f>L1562+L1563</f>
        <v>1155200</v>
      </c>
      <c r="M1561" s="411">
        <f t="shared" ref="M1561:P1561" si="545">M1562+M1563</f>
        <v>1155200</v>
      </c>
      <c r="N1561" s="411">
        <f t="shared" si="545"/>
        <v>0</v>
      </c>
      <c r="O1561" s="411">
        <f t="shared" si="545"/>
        <v>0</v>
      </c>
      <c r="P1561" s="411">
        <f t="shared" si="545"/>
        <v>0</v>
      </c>
      <c r="Q1561" s="385">
        <f t="shared" si="544"/>
        <v>1155200</v>
      </c>
    </row>
    <row r="1562" spans="1:17" ht="31.5" customHeight="1" x14ac:dyDescent="0.25">
      <c r="A1562" s="661"/>
      <c r="B1562" s="337">
        <v>71918000</v>
      </c>
      <c r="C1562" s="338" t="s">
        <v>9</v>
      </c>
      <c r="D1562" s="338" t="s">
        <v>10</v>
      </c>
      <c r="E1562" s="338"/>
      <c r="F1562" s="339"/>
      <c r="G1562" s="574"/>
      <c r="H1562" s="341"/>
      <c r="I1562" s="342"/>
      <c r="J1562" s="570" t="s">
        <v>210</v>
      </c>
      <c r="K1562" s="346">
        <v>1</v>
      </c>
      <c r="L1562" s="411">
        <v>1131000</v>
      </c>
      <c r="M1562" s="411">
        <v>1131000</v>
      </c>
      <c r="N1562" s="411">
        <v>0</v>
      </c>
      <c r="O1562" s="411">
        <v>0</v>
      </c>
      <c r="P1562" s="411">
        <v>0</v>
      </c>
      <c r="Q1562" s="385">
        <f t="shared" si="544"/>
        <v>1131000</v>
      </c>
    </row>
    <row r="1563" spans="1:17" ht="15.75" customHeight="1" x14ac:dyDescent="0.25">
      <c r="A1563" s="662"/>
      <c r="B1563" s="337">
        <v>71918000</v>
      </c>
      <c r="C1563" s="338" t="s">
        <v>9</v>
      </c>
      <c r="D1563" s="338" t="s">
        <v>10</v>
      </c>
      <c r="E1563" s="338"/>
      <c r="F1563" s="339"/>
      <c r="G1563" s="574"/>
      <c r="H1563" s="341"/>
      <c r="I1563" s="342"/>
      <c r="J1563" s="570" t="s">
        <v>207</v>
      </c>
      <c r="K1563" s="345" t="s">
        <v>304</v>
      </c>
      <c r="L1563" s="411">
        <v>24200</v>
      </c>
      <c r="M1563" s="411">
        <v>24200</v>
      </c>
      <c r="N1563" s="411">
        <v>0</v>
      </c>
      <c r="O1563" s="411">
        <v>0</v>
      </c>
      <c r="P1563" s="411">
        <v>0</v>
      </c>
      <c r="Q1563" s="385">
        <f t="shared" si="544"/>
        <v>24200</v>
      </c>
    </row>
    <row r="1564" spans="1:17" ht="15.75" customHeight="1" x14ac:dyDescent="0.25">
      <c r="A1564" s="660">
        <v>3</v>
      </c>
      <c r="B1564" s="337">
        <v>71918000</v>
      </c>
      <c r="C1564" s="338" t="s">
        <v>9</v>
      </c>
      <c r="D1564" s="338" t="s">
        <v>10</v>
      </c>
      <c r="E1564" s="338" t="s">
        <v>398</v>
      </c>
      <c r="F1564" s="339">
        <v>7</v>
      </c>
      <c r="G1564" s="574" t="s">
        <v>106</v>
      </c>
      <c r="H1564" s="575">
        <v>5138.8999999999996</v>
      </c>
      <c r="I1564" s="342">
        <v>210</v>
      </c>
      <c r="J1564" s="570" t="s">
        <v>107</v>
      </c>
      <c r="K1564" s="346" t="s">
        <v>2</v>
      </c>
      <c r="L1564" s="411">
        <f>L1565+L1566</f>
        <v>2859770</v>
      </c>
      <c r="M1564" s="411">
        <f t="shared" ref="M1564:P1564" si="546">M1565+M1566</f>
        <v>2859770</v>
      </c>
      <c r="N1564" s="411">
        <f t="shared" si="546"/>
        <v>0</v>
      </c>
      <c r="O1564" s="411">
        <f t="shared" si="546"/>
        <v>0</v>
      </c>
      <c r="P1564" s="411">
        <f t="shared" si="546"/>
        <v>0</v>
      </c>
      <c r="Q1564" s="385">
        <f t="shared" si="544"/>
        <v>2859770</v>
      </c>
    </row>
    <row r="1565" spans="1:17" ht="31.5" customHeight="1" x14ac:dyDescent="0.25">
      <c r="A1565" s="661"/>
      <c r="B1565" s="337">
        <v>71918000</v>
      </c>
      <c r="C1565" s="338" t="s">
        <v>9</v>
      </c>
      <c r="D1565" s="338" t="s">
        <v>10</v>
      </c>
      <c r="E1565" s="338"/>
      <c r="F1565" s="339"/>
      <c r="G1565" s="574"/>
      <c r="H1565" s="341"/>
      <c r="I1565" s="342"/>
      <c r="J1565" s="570" t="s">
        <v>210</v>
      </c>
      <c r="K1565" s="345" t="s">
        <v>211</v>
      </c>
      <c r="L1565" s="411">
        <v>2799850</v>
      </c>
      <c r="M1565" s="411">
        <v>2799850</v>
      </c>
      <c r="N1565" s="411">
        <v>0</v>
      </c>
      <c r="O1565" s="411">
        <v>0</v>
      </c>
      <c r="P1565" s="411">
        <v>0</v>
      </c>
      <c r="Q1565" s="385">
        <f t="shared" si="544"/>
        <v>2799850</v>
      </c>
    </row>
    <row r="1566" spans="1:17" ht="15.75" customHeight="1" x14ac:dyDescent="0.25">
      <c r="A1566" s="662"/>
      <c r="B1566" s="337">
        <v>71918000</v>
      </c>
      <c r="C1566" s="338" t="s">
        <v>9</v>
      </c>
      <c r="D1566" s="338" t="s">
        <v>10</v>
      </c>
      <c r="E1566" s="338"/>
      <c r="F1566" s="339"/>
      <c r="G1566" s="574"/>
      <c r="H1566" s="341"/>
      <c r="I1566" s="342"/>
      <c r="J1566" s="570" t="s">
        <v>207</v>
      </c>
      <c r="K1566" s="345" t="s">
        <v>304</v>
      </c>
      <c r="L1566" s="411">
        <v>59920</v>
      </c>
      <c r="M1566" s="411">
        <v>59920</v>
      </c>
      <c r="N1566" s="411">
        <v>0</v>
      </c>
      <c r="O1566" s="411">
        <v>0</v>
      </c>
      <c r="P1566" s="411">
        <v>0</v>
      </c>
      <c r="Q1566" s="385">
        <f t="shared" si="544"/>
        <v>59920</v>
      </c>
    </row>
    <row r="1567" spans="1:17" ht="15.75" customHeight="1" x14ac:dyDescent="0.25">
      <c r="A1567" s="660">
        <v>4</v>
      </c>
      <c r="B1567" s="337">
        <v>71918000</v>
      </c>
      <c r="C1567" s="338" t="s">
        <v>9</v>
      </c>
      <c r="D1567" s="338" t="s">
        <v>10</v>
      </c>
      <c r="E1567" s="338" t="s">
        <v>122</v>
      </c>
      <c r="F1567" s="339">
        <v>3</v>
      </c>
      <c r="G1567" s="574" t="s">
        <v>106</v>
      </c>
      <c r="H1567" s="575">
        <v>2909.6</v>
      </c>
      <c r="I1567" s="342">
        <v>161</v>
      </c>
      <c r="J1567" s="570" t="s">
        <v>107</v>
      </c>
      <c r="K1567" s="346" t="s">
        <v>2</v>
      </c>
      <c r="L1567" s="411">
        <f>L1568+L1569</f>
        <v>9375610</v>
      </c>
      <c r="M1567" s="411">
        <f t="shared" ref="M1567:P1567" si="547">M1568+M1569</f>
        <v>9375610</v>
      </c>
      <c r="N1567" s="411">
        <f t="shared" si="547"/>
        <v>0</v>
      </c>
      <c r="O1567" s="411">
        <f t="shared" si="547"/>
        <v>0</v>
      </c>
      <c r="P1567" s="411">
        <f t="shared" si="547"/>
        <v>0</v>
      </c>
      <c r="Q1567" s="385">
        <f t="shared" si="544"/>
        <v>9375610</v>
      </c>
    </row>
    <row r="1568" spans="1:17" ht="15.75" customHeight="1" x14ac:dyDescent="0.25">
      <c r="A1568" s="661"/>
      <c r="B1568" s="337">
        <v>71918000</v>
      </c>
      <c r="C1568" s="338" t="s">
        <v>9</v>
      </c>
      <c r="D1568" s="338"/>
      <c r="E1568" s="338"/>
      <c r="F1568" s="339"/>
      <c r="G1568" s="574"/>
      <c r="H1568" s="341"/>
      <c r="I1568" s="342"/>
      <c r="J1568" s="570" t="s">
        <v>208</v>
      </c>
      <c r="K1568" s="468" t="s">
        <v>209</v>
      </c>
      <c r="L1568" s="411">
        <v>9179180</v>
      </c>
      <c r="M1568" s="411">
        <v>9179180</v>
      </c>
      <c r="N1568" s="411">
        <v>0</v>
      </c>
      <c r="O1568" s="411">
        <v>0</v>
      </c>
      <c r="P1568" s="411">
        <v>0</v>
      </c>
      <c r="Q1568" s="385">
        <f t="shared" si="544"/>
        <v>9179180</v>
      </c>
    </row>
    <row r="1569" spans="1:17" ht="15.75" customHeight="1" x14ac:dyDescent="0.25">
      <c r="A1569" s="662"/>
      <c r="B1569" s="337">
        <v>71918000</v>
      </c>
      <c r="C1569" s="338" t="s">
        <v>9</v>
      </c>
      <c r="D1569" s="338"/>
      <c r="E1569" s="338"/>
      <c r="F1569" s="339"/>
      <c r="G1569" s="574"/>
      <c r="H1569" s="341"/>
      <c r="I1569" s="342"/>
      <c r="J1569" s="570" t="s">
        <v>207</v>
      </c>
      <c r="K1569" s="345" t="s">
        <v>304</v>
      </c>
      <c r="L1569" s="411">
        <v>196430</v>
      </c>
      <c r="M1569" s="411">
        <v>196430</v>
      </c>
      <c r="N1569" s="411">
        <v>0</v>
      </c>
      <c r="O1569" s="411">
        <v>0</v>
      </c>
      <c r="P1569" s="411">
        <v>0</v>
      </c>
      <c r="Q1569" s="385">
        <f t="shared" si="544"/>
        <v>196430</v>
      </c>
    </row>
    <row r="1570" spans="1:17" ht="15.75" customHeight="1" x14ac:dyDescent="0.25">
      <c r="A1570" s="660">
        <v>5</v>
      </c>
      <c r="B1570" s="337">
        <v>71918000</v>
      </c>
      <c r="C1570" s="338" t="s">
        <v>9</v>
      </c>
      <c r="D1570" s="570" t="s">
        <v>234</v>
      </c>
      <c r="E1570" s="590" t="s">
        <v>235</v>
      </c>
      <c r="F1570" s="339">
        <v>17</v>
      </c>
      <c r="G1570" s="355" t="s">
        <v>106</v>
      </c>
      <c r="H1570" s="575">
        <v>1329.8</v>
      </c>
      <c r="I1570" s="342">
        <v>63</v>
      </c>
      <c r="J1570" s="570" t="s">
        <v>107</v>
      </c>
      <c r="K1570" s="346" t="s">
        <v>2</v>
      </c>
      <c r="L1570" s="411">
        <f>L1571+L1572</f>
        <v>28850</v>
      </c>
      <c r="M1570" s="411">
        <f t="shared" ref="M1570:P1570" si="548">M1571+M1572</f>
        <v>20000</v>
      </c>
      <c r="N1570" s="411">
        <f t="shared" si="548"/>
        <v>0</v>
      </c>
      <c r="O1570" s="411">
        <f t="shared" si="548"/>
        <v>8407.5</v>
      </c>
      <c r="P1570" s="411">
        <f t="shared" si="548"/>
        <v>442.5</v>
      </c>
      <c r="Q1570" s="385">
        <f t="shared" si="544"/>
        <v>28850</v>
      </c>
    </row>
    <row r="1571" spans="1:17" ht="51.75" customHeight="1" x14ac:dyDescent="0.25">
      <c r="A1571" s="661"/>
      <c r="B1571" s="337">
        <v>71918000</v>
      </c>
      <c r="C1571" s="338" t="s">
        <v>9</v>
      </c>
      <c r="D1571" s="570"/>
      <c r="E1571" s="590"/>
      <c r="F1571" s="339"/>
      <c r="G1571" s="355"/>
      <c r="H1571" s="415"/>
      <c r="I1571" s="342"/>
      <c r="J1571" s="570" t="s">
        <v>117</v>
      </c>
      <c r="K1571" s="345" t="s">
        <v>109</v>
      </c>
      <c r="L1571" s="411">
        <v>8850</v>
      </c>
      <c r="M1571" s="411">
        <v>0</v>
      </c>
      <c r="N1571" s="411">
        <v>0</v>
      </c>
      <c r="O1571" s="419">
        <f>L1571*0.95</f>
        <v>8407.5</v>
      </c>
      <c r="P1571" s="419">
        <f>L1571*0.05</f>
        <v>442.5</v>
      </c>
      <c r="Q1571" s="385">
        <f t="shared" si="544"/>
        <v>8850</v>
      </c>
    </row>
    <row r="1572" spans="1:17" ht="50.25" customHeight="1" x14ac:dyDescent="0.25">
      <c r="A1572" s="662"/>
      <c r="B1572" s="337">
        <v>71918000</v>
      </c>
      <c r="C1572" s="338" t="s">
        <v>9</v>
      </c>
      <c r="D1572" s="570"/>
      <c r="E1572" s="590"/>
      <c r="F1572" s="339"/>
      <c r="G1572" s="355"/>
      <c r="H1572" s="415"/>
      <c r="I1572" s="342"/>
      <c r="J1572" s="570" t="s">
        <v>305</v>
      </c>
      <c r="K1572" s="346">
        <v>50</v>
      </c>
      <c r="L1572" s="411">
        <v>20000</v>
      </c>
      <c r="M1572" s="411">
        <v>20000</v>
      </c>
      <c r="N1572" s="411">
        <v>0</v>
      </c>
      <c r="O1572" s="411">
        <v>0</v>
      </c>
      <c r="P1572" s="411">
        <v>0</v>
      </c>
      <c r="Q1572" s="385">
        <f t="shared" si="544"/>
        <v>20000</v>
      </c>
    </row>
    <row r="1573" spans="1:17" ht="15.75" customHeight="1" x14ac:dyDescent="0.25">
      <c r="A1573" s="660">
        <v>6</v>
      </c>
      <c r="B1573" s="337">
        <v>71918000</v>
      </c>
      <c r="C1573" s="338" t="s">
        <v>9</v>
      </c>
      <c r="D1573" s="454" t="s">
        <v>234</v>
      </c>
      <c r="E1573" s="590" t="s">
        <v>236</v>
      </c>
      <c r="F1573" s="495">
        <v>7</v>
      </c>
      <c r="G1573" s="580" t="s">
        <v>106</v>
      </c>
      <c r="H1573" s="496">
        <v>306.94</v>
      </c>
      <c r="I1573" s="497">
        <v>18</v>
      </c>
      <c r="J1573" s="570" t="s">
        <v>107</v>
      </c>
      <c r="K1573" s="346" t="s">
        <v>2</v>
      </c>
      <c r="L1573" s="411">
        <f>L1574+L1575</f>
        <v>37310</v>
      </c>
      <c r="M1573" s="411">
        <f t="shared" ref="M1573:P1573" si="549">M1574+M1575</f>
        <v>20000</v>
      </c>
      <c r="N1573" s="411">
        <f t="shared" si="549"/>
        <v>0</v>
      </c>
      <c r="O1573" s="411">
        <f t="shared" si="549"/>
        <v>16444.5</v>
      </c>
      <c r="P1573" s="411">
        <f t="shared" si="549"/>
        <v>865.5</v>
      </c>
      <c r="Q1573" s="385">
        <f t="shared" si="544"/>
        <v>37310</v>
      </c>
    </row>
    <row r="1574" spans="1:17" ht="51.75" customHeight="1" x14ac:dyDescent="0.25">
      <c r="A1574" s="661"/>
      <c r="B1574" s="337">
        <v>71918000</v>
      </c>
      <c r="C1574" s="338" t="s">
        <v>9</v>
      </c>
      <c r="D1574" s="570"/>
      <c r="E1574" s="590"/>
      <c r="F1574" s="339"/>
      <c r="G1574" s="355"/>
      <c r="H1574" s="415"/>
      <c r="I1574" s="342"/>
      <c r="J1574" s="570" t="s">
        <v>117</v>
      </c>
      <c r="K1574" s="345" t="s">
        <v>109</v>
      </c>
      <c r="L1574" s="411">
        <v>17310</v>
      </c>
      <c r="M1574" s="411">
        <v>0</v>
      </c>
      <c r="N1574" s="411">
        <v>0</v>
      </c>
      <c r="O1574" s="419">
        <f>L1574*0.95</f>
        <v>16444.5</v>
      </c>
      <c r="P1574" s="419">
        <f>L1574*0.05</f>
        <v>865.5</v>
      </c>
      <c r="Q1574" s="385">
        <f t="shared" si="544"/>
        <v>17310</v>
      </c>
    </row>
    <row r="1575" spans="1:17" ht="50.25" customHeight="1" x14ac:dyDescent="0.25">
      <c r="A1575" s="662"/>
      <c r="B1575" s="337">
        <v>71918000</v>
      </c>
      <c r="C1575" s="338" t="s">
        <v>9</v>
      </c>
      <c r="D1575" s="570"/>
      <c r="E1575" s="590"/>
      <c r="F1575" s="339"/>
      <c r="G1575" s="355"/>
      <c r="H1575" s="415"/>
      <c r="I1575" s="342"/>
      <c r="J1575" s="570" t="s">
        <v>305</v>
      </c>
      <c r="K1575" s="346">
        <v>50</v>
      </c>
      <c r="L1575" s="411">
        <v>20000</v>
      </c>
      <c r="M1575" s="411">
        <v>20000</v>
      </c>
      <c r="N1575" s="411">
        <v>0</v>
      </c>
      <c r="O1575" s="411">
        <v>0</v>
      </c>
      <c r="P1575" s="411">
        <v>0</v>
      </c>
      <c r="Q1575" s="385">
        <f t="shared" si="544"/>
        <v>20000</v>
      </c>
    </row>
    <row r="1576" spans="1:17" ht="15.75" customHeight="1" x14ac:dyDescent="0.25">
      <c r="A1576" s="660">
        <v>7</v>
      </c>
      <c r="B1576" s="337">
        <v>71918000</v>
      </c>
      <c r="C1576" s="338" t="s">
        <v>9</v>
      </c>
      <c r="D1576" s="570" t="s">
        <v>234</v>
      </c>
      <c r="E1576" s="590" t="s">
        <v>236</v>
      </c>
      <c r="F1576" s="339">
        <v>9</v>
      </c>
      <c r="G1576" s="355" t="s">
        <v>106</v>
      </c>
      <c r="H1576" s="575">
        <v>291.10000000000002</v>
      </c>
      <c r="I1576" s="342">
        <v>29</v>
      </c>
      <c r="J1576" s="570" t="s">
        <v>107</v>
      </c>
      <c r="K1576" s="346" t="s">
        <v>2</v>
      </c>
      <c r="L1576" s="411">
        <f>L1577+L1578</f>
        <v>42750</v>
      </c>
      <c r="M1576" s="411">
        <f t="shared" ref="M1576:P1576" si="550">M1577+M1578</f>
        <v>20000</v>
      </c>
      <c r="N1576" s="411">
        <f t="shared" si="550"/>
        <v>0</v>
      </c>
      <c r="O1576" s="411">
        <f t="shared" si="550"/>
        <v>21612.5</v>
      </c>
      <c r="P1576" s="411">
        <f t="shared" si="550"/>
        <v>1137.5</v>
      </c>
      <c r="Q1576" s="385">
        <f t="shared" si="544"/>
        <v>42750</v>
      </c>
    </row>
    <row r="1577" spans="1:17" ht="51.75" customHeight="1" x14ac:dyDescent="0.25">
      <c r="A1577" s="661"/>
      <c r="B1577" s="337">
        <v>71918000</v>
      </c>
      <c r="C1577" s="338" t="s">
        <v>9</v>
      </c>
      <c r="D1577" s="570"/>
      <c r="E1577" s="590"/>
      <c r="F1577" s="339"/>
      <c r="G1577" s="355"/>
      <c r="H1577" s="415"/>
      <c r="I1577" s="342"/>
      <c r="J1577" s="570" t="s">
        <v>117</v>
      </c>
      <c r="K1577" s="345" t="s">
        <v>109</v>
      </c>
      <c r="L1577" s="411">
        <v>22750</v>
      </c>
      <c r="M1577" s="411">
        <v>0</v>
      </c>
      <c r="N1577" s="411">
        <v>0</v>
      </c>
      <c r="O1577" s="419">
        <f>L1577*0.95</f>
        <v>21612.5</v>
      </c>
      <c r="P1577" s="419">
        <f>L1577*0.05</f>
        <v>1137.5</v>
      </c>
      <c r="Q1577" s="385">
        <f t="shared" si="544"/>
        <v>22750</v>
      </c>
    </row>
    <row r="1578" spans="1:17" ht="50.25" customHeight="1" x14ac:dyDescent="0.25">
      <c r="A1578" s="662"/>
      <c r="B1578" s="337">
        <v>71918000</v>
      </c>
      <c r="C1578" s="338" t="s">
        <v>9</v>
      </c>
      <c r="D1578" s="570"/>
      <c r="E1578" s="590"/>
      <c r="F1578" s="339"/>
      <c r="G1578" s="355"/>
      <c r="H1578" s="415"/>
      <c r="I1578" s="342"/>
      <c r="J1578" s="570" t="s">
        <v>305</v>
      </c>
      <c r="K1578" s="346">
        <v>50</v>
      </c>
      <c r="L1578" s="411">
        <v>20000</v>
      </c>
      <c r="M1578" s="411">
        <v>20000</v>
      </c>
      <c r="N1578" s="411">
        <v>0</v>
      </c>
      <c r="O1578" s="411">
        <v>0</v>
      </c>
      <c r="P1578" s="411">
        <v>0</v>
      </c>
      <c r="Q1578" s="385">
        <f t="shared" si="544"/>
        <v>20000</v>
      </c>
    </row>
    <row r="1579" spans="1:17" ht="15.75" customHeight="1" x14ac:dyDescent="0.25">
      <c r="A1579" s="670" t="s">
        <v>75</v>
      </c>
      <c r="B1579" s="671"/>
      <c r="C1579" s="671"/>
      <c r="D1579" s="671"/>
      <c r="E1579" s="672"/>
      <c r="F1579" s="342">
        <f>SUBTOTAL(103,F1581:F1675)</f>
        <v>30</v>
      </c>
      <c r="G1579" s="579" t="s">
        <v>2</v>
      </c>
      <c r="H1579" s="359">
        <f>+H1581+H1584+H1587+H1591+H1595+H1599+H1602+H1604+H1607+H1610+H1613+H1618+H1621+H1624+H1627+H1632+H1635+H1637+H1651+H1654+H1657+H1660+H1663+H1666+H1669+H1672+H1675+H1640+H1645</f>
        <v>61902.159999999989</v>
      </c>
      <c r="I1579" s="359">
        <f>+I1581+I1584+I1587+I1591+I1595+I1599+I1602+I1604+I1607+I1610+I1613+I1618+I1621+I1624+I1627+I1632+I1635+I1637+I1651+I1654+I1657+I1660+I1663+I1666+I1669+I1672+I1675+I1640+I1645</f>
        <v>1948</v>
      </c>
      <c r="J1579" s="579" t="s">
        <v>2</v>
      </c>
      <c r="K1579" s="343" t="s">
        <v>2</v>
      </c>
      <c r="L1579" s="415">
        <f t="shared" ref="L1579:P1579" si="551">+L1581+L1584+L1587+L1591+L1595+L1599+L1602+L1604+L1607+L1610+L1613+L1618+L1621+L1624+L1627+L1632+L1635+L1637+L1651+L1654+L1657+L1660+L1663+L1666+L1669+L1672+L1675+L1640+L1645</f>
        <v>52706875.711378001</v>
      </c>
      <c r="M1579" s="415">
        <f t="shared" si="551"/>
        <v>51049371.711378001</v>
      </c>
      <c r="N1579" s="415">
        <f t="shared" si="551"/>
        <v>0</v>
      </c>
      <c r="O1579" s="415">
        <f>+O1581+O1584+O1587+O1591+O1595+O1599+O1602+O1604+O1607+O1610+O1613+O1618+O1621+O1624+O1627+O1632+O1635+O1637+O1651+O1654+O1657+O1660+O1663+O1666+O1669+O1672+O1675+O1640+O1645+O1580</f>
        <v>1574999.9999999998</v>
      </c>
      <c r="P1579" s="415">
        <f t="shared" si="551"/>
        <v>82875.200000000012</v>
      </c>
      <c r="Q1579" s="385">
        <f t="shared" si="544"/>
        <v>52707246.911378004</v>
      </c>
    </row>
    <row r="1580" spans="1:17" ht="15.75" customHeight="1" x14ac:dyDescent="0.25">
      <c r="A1580" s="579"/>
      <c r="B1580" s="654" t="s">
        <v>445</v>
      </c>
      <c r="C1580" s="655"/>
      <c r="D1580" s="655"/>
      <c r="E1580" s="655"/>
      <c r="F1580" s="655"/>
      <c r="G1580" s="655"/>
      <c r="H1580" s="655"/>
      <c r="I1580" s="656"/>
      <c r="J1580" s="579" t="s">
        <v>2</v>
      </c>
      <c r="K1580" s="343" t="s">
        <v>2</v>
      </c>
      <c r="L1580" s="419"/>
      <c r="M1580" s="419"/>
      <c r="N1580" s="419"/>
      <c r="O1580" s="419">
        <v>371.2</v>
      </c>
      <c r="P1580" s="419"/>
      <c r="Q1580" s="385">
        <f t="shared" si="544"/>
        <v>371.2</v>
      </c>
    </row>
    <row r="1581" spans="1:17" ht="15.75" customHeight="1" x14ac:dyDescent="0.25">
      <c r="A1581" s="560">
        <v>1</v>
      </c>
      <c r="B1581" s="579">
        <v>71920000</v>
      </c>
      <c r="C1581" s="338" t="s">
        <v>6</v>
      </c>
      <c r="D1581" s="338" t="s">
        <v>8</v>
      </c>
      <c r="E1581" s="338" t="s">
        <v>399</v>
      </c>
      <c r="F1581" s="339">
        <v>3</v>
      </c>
      <c r="G1581" s="574" t="s">
        <v>106</v>
      </c>
      <c r="H1581" s="575">
        <v>3842.6</v>
      </c>
      <c r="I1581" s="342">
        <v>87</v>
      </c>
      <c r="J1581" s="570" t="s">
        <v>107</v>
      </c>
      <c r="K1581" s="343" t="s">
        <v>2</v>
      </c>
      <c r="L1581" s="411">
        <f>L1582+L1583</f>
        <v>222908</v>
      </c>
      <c r="M1581" s="411">
        <f t="shared" ref="M1581:P1581" si="552">M1582+M1583</f>
        <v>10000</v>
      </c>
      <c r="N1581" s="411">
        <f t="shared" si="552"/>
        <v>0</v>
      </c>
      <c r="O1581" s="411">
        <f t="shared" si="552"/>
        <v>202262.59999999998</v>
      </c>
      <c r="P1581" s="411">
        <f t="shared" si="552"/>
        <v>10645.400000000001</v>
      </c>
      <c r="Q1581" s="385">
        <f t="shared" si="544"/>
        <v>222907.99999999997</v>
      </c>
    </row>
    <row r="1582" spans="1:17" ht="50.25" customHeight="1" x14ac:dyDescent="0.25">
      <c r="A1582" s="561"/>
      <c r="B1582" s="579">
        <v>71920000</v>
      </c>
      <c r="C1582" s="338" t="s">
        <v>6</v>
      </c>
      <c r="D1582" s="372"/>
      <c r="E1582" s="372"/>
      <c r="F1582" s="372"/>
      <c r="G1582" s="372"/>
      <c r="H1582" s="372"/>
      <c r="I1582" s="372"/>
      <c r="J1582" s="570" t="s">
        <v>305</v>
      </c>
      <c r="K1582" s="345" t="s">
        <v>110</v>
      </c>
      <c r="L1582" s="411">
        <v>10000</v>
      </c>
      <c r="M1582" s="362">
        <f>L1582</f>
        <v>10000</v>
      </c>
      <c r="N1582" s="411"/>
      <c r="O1582" s="411"/>
      <c r="P1582" s="411"/>
      <c r="Q1582" s="385">
        <f t="shared" si="544"/>
        <v>10000</v>
      </c>
    </row>
    <row r="1583" spans="1:17" ht="51.75" customHeight="1" x14ac:dyDescent="0.25">
      <c r="A1583" s="562"/>
      <c r="B1583" s="579">
        <v>71920000</v>
      </c>
      <c r="C1583" s="338" t="s">
        <v>6</v>
      </c>
      <c r="D1583" s="338"/>
      <c r="E1583" s="338"/>
      <c r="F1583" s="339"/>
      <c r="G1583" s="574"/>
      <c r="H1583" s="341"/>
      <c r="I1583" s="342"/>
      <c r="J1583" s="570" t="s">
        <v>117</v>
      </c>
      <c r="K1583" s="345" t="s">
        <v>109</v>
      </c>
      <c r="L1583" s="411">
        <v>212908</v>
      </c>
      <c r="M1583" s="411"/>
      <c r="N1583" s="411"/>
      <c r="O1583" s="419">
        <f>L1583*0.95</f>
        <v>202262.59999999998</v>
      </c>
      <c r="P1583" s="419">
        <f>L1583*0.05</f>
        <v>10645.400000000001</v>
      </c>
      <c r="Q1583" s="385">
        <f t="shared" si="544"/>
        <v>212907.99999999997</v>
      </c>
    </row>
    <row r="1584" spans="1:17" ht="15.75" customHeight="1" x14ac:dyDescent="0.25">
      <c r="A1584" s="560">
        <f>A1581+1</f>
        <v>2</v>
      </c>
      <c r="B1584" s="579">
        <v>71920000</v>
      </c>
      <c r="C1584" s="338" t="s">
        <v>6</v>
      </c>
      <c r="D1584" s="338" t="s">
        <v>8</v>
      </c>
      <c r="E1584" s="338" t="s">
        <v>399</v>
      </c>
      <c r="F1584" s="339">
        <v>6</v>
      </c>
      <c r="G1584" s="574" t="s">
        <v>106</v>
      </c>
      <c r="H1584" s="575">
        <v>3260.7</v>
      </c>
      <c r="I1584" s="342">
        <v>92</v>
      </c>
      <c r="J1584" s="570" t="s">
        <v>107</v>
      </c>
      <c r="K1584" s="343" t="s">
        <v>2</v>
      </c>
      <c r="L1584" s="411">
        <f>L1585+L1586</f>
        <v>156236</v>
      </c>
      <c r="M1584" s="411">
        <f t="shared" ref="M1584:P1584" si="553">M1585+M1586</f>
        <v>20000</v>
      </c>
      <c r="N1584" s="411">
        <f t="shared" si="553"/>
        <v>0</v>
      </c>
      <c r="O1584" s="411">
        <f t="shared" si="553"/>
        <v>129424.2</v>
      </c>
      <c r="P1584" s="411">
        <f t="shared" si="553"/>
        <v>6811.8</v>
      </c>
      <c r="Q1584" s="385">
        <f t="shared" si="544"/>
        <v>156236</v>
      </c>
    </row>
    <row r="1585" spans="1:17" ht="50.25" customHeight="1" x14ac:dyDescent="0.25">
      <c r="A1585" s="561"/>
      <c r="B1585" s="579">
        <v>71920000</v>
      </c>
      <c r="C1585" s="338" t="s">
        <v>6</v>
      </c>
      <c r="D1585" s="338"/>
      <c r="E1585" s="338"/>
      <c r="F1585" s="372"/>
      <c r="G1585" s="372"/>
      <c r="H1585" s="372"/>
      <c r="I1585" s="372"/>
      <c r="J1585" s="570" t="s">
        <v>305</v>
      </c>
      <c r="K1585" s="345" t="s">
        <v>110</v>
      </c>
      <c r="L1585" s="411">
        <v>20000</v>
      </c>
      <c r="M1585" s="362">
        <f>L1585</f>
        <v>20000</v>
      </c>
      <c r="N1585" s="411"/>
      <c r="O1585" s="411"/>
      <c r="P1585" s="411"/>
      <c r="Q1585" s="385">
        <f t="shared" si="544"/>
        <v>20000</v>
      </c>
    </row>
    <row r="1586" spans="1:17" ht="51.75" customHeight="1" x14ac:dyDescent="0.25">
      <c r="A1586" s="562"/>
      <c r="B1586" s="579">
        <v>71920000</v>
      </c>
      <c r="C1586" s="338" t="s">
        <v>6</v>
      </c>
      <c r="D1586" s="338"/>
      <c r="E1586" s="338"/>
      <c r="F1586" s="339"/>
      <c r="G1586" s="574"/>
      <c r="H1586" s="341"/>
      <c r="I1586" s="342"/>
      <c r="J1586" s="570" t="s">
        <v>117</v>
      </c>
      <c r="K1586" s="345" t="s">
        <v>109</v>
      </c>
      <c r="L1586" s="411">
        <v>136236</v>
      </c>
      <c r="M1586" s="411"/>
      <c r="N1586" s="411"/>
      <c r="O1586" s="419">
        <f>L1586*0.95</f>
        <v>129424.2</v>
      </c>
      <c r="P1586" s="419">
        <f>L1586*0.05</f>
        <v>6811.8</v>
      </c>
      <c r="Q1586" s="385">
        <f t="shared" si="544"/>
        <v>136236</v>
      </c>
    </row>
    <row r="1587" spans="1:17" ht="15.75" customHeight="1" x14ac:dyDescent="0.25">
      <c r="A1587" s="560">
        <f>A1584+1</f>
        <v>3</v>
      </c>
      <c r="B1587" s="579">
        <v>71920000</v>
      </c>
      <c r="C1587" s="338" t="s">
        <v>6</v>
      </c>
      <c r="D1587" s="338" t="s">
        <v>8</v>
      </c>
      <c r="E1587" s="338" t="s">
        <v>399</v>
      </c>
      <c r="F1587" s="339">
        <v>8</v>
      </c>
      <c r="G1587" s="574" t="s">
        <v>106</v>
      </c>
      <c r="H1587" s="575">
        <v>3397.22</v>
      </c>
      <c r="I1587" s="342">
        <v>81</v>
      </c>
      <c r="J1587" s="570" t="s">
        <v>107</v>
      </c>
      <c r="K1587" s="343" t="s">
        <v>2</v>
      </c>
      <c r="L1587" s="411">
        <f>L1588+L1589+L1590</f>
        <v>7037436.2558439998</v>
      </c>
      <c r="M1587" s="411">
        <f t="shared" ref="M1587:P1587" si="554">M1588+M1589+M1590</f>
        <v>7037436.2558439998</v>
      </c>
      <c r="N1587" s="411">
        <f t="shared" si="554"/>
        <v>0</v>
      </c>
      <c r="O1587" s="411">
        <f t="shared" si="554"/>
        <v>0</v>
      </c>
      <c r="P1587" s="411">
        <f t="shared" si="554"/>
        <v>0</v>
      </c>
      <c r="Q1587" s="385">
        <f t="shared" si="544"/>
        <v>7037436.2558439998</v>
      </c>
    </row>
    <row r="1588" spans="1:17" ht="31.5" customHeight="1" x14ac:dyDescent="0.25">
      <c r="A1588" s="561"/>
      <c r="B1588" s="579">
        <v>71920000</v>
      </c>
      <c r="C1588" s="338" t="s">
        <v>6</v>
      </c>
      <c r="D1588" s="338"/>
      <c r="E1588" s="338"/>
      <c r="F1588" s="372"/>
      <c r="G1588" s="372"/>
      <c r="H1588" s="372"/>
      <c r="I1588" s="372"/>
      <c r="J1588" s="570" t="s">
        <v>402</v>
      </c>
      <c r="K1588" s="345" t="s">
        <v>211</v>
      </c>
      <c r="L1588" s="411">
        <v>1454882.38</v>
      </c>
      <c r="M1588" s="362">
        <f t="shared" ref="M1588:M1590" si="555">L1588</f>
        <v>1454882.38</v>
      </c>
      <c r="N1588" s="411"/>
      <c r="O1588" s="411"/>
      <c r="P1588" s="411"/>
      <c r="Q1588" s="385">
        <f t="shared" si="544"/>
        <v>1454882.38</v>
      </c>
    </row>
    <row r="1589" spans="1:17" ht="15.75" customHeight="1" x14ac:dyDescent="0.25">
      <c r="A1589" s="561"/>
      <c r="B1589" s="579">
        <v>71920000</v>
      </c>
      <c r="C1589" s="338" t="s">
        <v>6</v>
      </c>
      <c r="D1589" s="338"/>
      <c r="E1589" s="338"/>
      <c r="F1589" s="339"/>
      <c r="G1589" s="574"/>
      <c r="H1589" s="341"/>
      <c r="I1589" s="342"/>
      <c r="J1589" s="570" t="s">
        <v>403</v>
      </c>
      <c r="K1589" s="345" t="s">
        <v>209</v>
      </c>
      <c r="L1589" s="411">
        <v>5435108.0800000001</v>
      </c>
      <c r="M1589" s="362">
        <f t="shared" si="555"/>
        <v>5435108.0800000001</v>
      </c>
      <c r="N1589" s="411"/>
      <c r="O1589" s="411"/>
      <c r="P1589" s="411"/>
      <c r="Q1589" s="385">
        <f t="shared" si="544"/>
        <v>5435108.0800000001</v>
      </c>
    </row>
    <row r="1590" spans="1:17" ht="15.75" customHeight="1" x14ac:dyDescent="0.25">
      <c r="A1590" s="562"/>
      <c r="B1590" s="579">
        <v>71920000</v>
      </c>
      <c r="C1590" s="338" t="s">
        <v>6</v>
      </c>
      <c r="D1590" s="338"/>
      <c r="E1590" s="338"/>
      <c r="F1590" s="339"/>
      <c r="G1590" s="574"/>
      <c r="H1590" s="341"/>
      <c r="I1590" s="342"/>
      <c r="J1590" s="570" t="s">
        <v>400</v>
      </c>
      <c r="K1590" s="345" t="s">
        <v>304</v>
      </c>
      <c r="L1590" s="411">
        <v>147445.79584400001</v>
      </c>
      <c r="M1590" s="362">
        <f t="shared" si="555"/>
        <v>147445.79584400001</v>
      </c>
      <c r="N1590" s="411"/>
      <c r="O1590" s="411"/>
      <c r="P1590" s="411"/>
      <c r="Q1590" s="385">
        <f t="shared" si="544"/>
        <v>147445.79584400001</v>
      </c>
    </row>
    <row r="1591" spans="1:17" ht="15.75" customHeight="1" x14ac:dyDescent="0.25">
      <c r="A1591" s="560">
        <f>A1587+1</f>
        <v>4</v>
      </c>
      <c r="B1591" s="579">
        <v>71920000</v>
      </c>
      <c r="C1591" s="338" t="s">
        <v>6</v>
      </c>
      <c r="D1591" s="338" t="s">
        <v>8</v>
      </c>
      <c r="E1591" s="338" t="s">
        <v>401</v>
      </c>
      <c r="F1591" s="339" t="s">
        <v>239</v>
      </c>
      <c r="G1591" s="574" t="s">
        <v>106</v>
      </c>
      <c r="H1591" s="575">
        <v>783.2</v>
      </c>
      <c r="I1591" s="342">
        <v>24</v>
      </c>
      <c r="J1591" s="570" t="s">
        <v>107</v>
      </c>
      <c r="K1591" s="343" t="s">
        <v>2</v>
      </c>
      <c r="L1591" s="411">
        <f>L1592+L1593+L1594</f>
        <v>3036299.3967439998</v>
      </c>
      <c r="M1591" s="411">
        <f t="shared" ref="M1591:P1591" si="556">M1592+M1593+M1594</f>
        <v>3036299.3967439998</v>
      </c>
      <c r="N1591" s="411">
        <f t="shared" si="556"/>
        <v>0</v>
      </c>
      <c r="O1591" s="411">
        <f t="shared" si="556"/>
        <v>0</v>
      </c>
      <c r="P1591" s="411">
        <f t="shared" si="556"/>
        <v>0</v>
      </c>
      <c r="Q1591" s="385">
        <f t="shared" si="544"/>
        <v>3036299.3967439998</v>
      </c>
    </row>
    <row r="1592" spans="1:17" ht="31.5" customHeight="1" x14ac:dyDescent="0.25">
      <c r="A1592" s="561"/>
      <c r="B1592" s="579">
        <v>71920000</v>
      </c>
      <c r="C1592" s="338" t="s">
        <v>6</v>
      </c>
      <c r="D1592" s="338"/>
      <c r="E1592" s="372"/>
      <c r="F1592" s="372"/>
      <c r="G1592" s="372"/>
      <c r="H1592" s="372"/>
      <c r="I1592" s="372"/>
      <c r="J1592" s="570" t="s">
        <v>402</v>
      </c>
      <c r="K1592" s="345" t="s">
        <v>211</v>
      </c>
      <c r="L1592" s="411">
        <v>620033.44999999995</v>
      </c>
      <c r="M1592" s="362">
        <f t="shared" ref="M1592:M1594" si="557">L1592</f>
        <v>620033.44999999995</v>
      </c>
      <c r="N1592" s="411"/>
      <c r="O1592" s="411"/>
      <c r="P1592" s="411"/>
      <c r="Q1592" s="385">
        <f t="shared" si="544"/>
        <v>620033.44999999995</v>
      </c>
    </row>
    <row r="1593" spans="1:17" ht="15.75" customHeight="1" x14ac:dyDescent="0.25">
      <c r="A1593" s="561"/>
      <c r="B1593" s="579">
        <v>71920000</v>
      </c>
      <c r="C1593" s="338" t="s">
        <v>6</v>
      </c>
      <c r="D1593" s="338"/>
      <c r="E1593" s="338"/>
      <c r="F1593" s="339"/>
      <c r="G1593" s="574"/>
      <c r="H1593" s="341"/>
      <c r="I1593" s="342"/>
      <c r="J1593" s="570" t="s">
        <v>403</v>
      </c>
      <c r="K1593" s="345" t="s">
        <v>209</v>
      </c>
      <c r="L1593" s="411">
        <v>2352650.5099999998</v>
      </c>
      <c r="M1593" s="362">
        <f t="shared" si="557"/>
        <v>2352650.5099999998</v>
      </c>
      <c r="N1593" s="411"/>
      <c r="O1593" s="411"/>
      <c r="P1593" s="411"/>
      <c r="Q1593" s="385">
        <f t="shared" si="544"/>
        <v>2352650.5099999998</v>
      </c>
    </row>
    <row r="1594" spans="1:17" ht="15.75" customHeight="1" x14ac:dyDescent="0.25">
      <c r="A1594" s="562"/>
      <c r="B1594" s="579">
        <v>71920000</v>
      </c>
      <c r="C1594" s="338" t="s">
        <v>6</v>
      </c>
      <c r="D1594" s="338"/>
      <c r="E1594" s="338"/>
      <c r="F1594" s="339"/>
      <c r="G1594" s="574"/>
      <c r="H1594" s="341"/>
      <c r="I1594" s="342"/>
      <c r="J1594" s="570" t="s">
        <v>400</v>
      </c>
      <c r="K1594" s="345" t="s">
        <v>304</v>
      </c>
      <c r="L1594" s="411">
        <v>63615.436744000006</v>
      </c>
      <c r="M1594" s="362">
        <f t="shared" si="557"/>
        <v>63615.436744000006</v>
      </c>
      <c r="N1594" s="411"/>
      <c r="O1594" s="411"/>
      <c r="P1594" s="411"/>
      <c r="Q1594" s="385">
        <f t="shared" si="544"/>
        <v>63615.436744000006</v>
      </c>
    </row>
    <row r="1595" spans="1:17" ht="15.75" customHeight="1" x14ac:dyDescent="0.25">
      <c r="A1595" s="560">
        <f>A1591+1</f>
        <v>5</v>
      </c>
      <c r="B1595" s="579">
        <v>71920000</v>
      </c>
      <c r="C1595" s="338" t="s">
        <v>6</v>
      </c>
      <c r="D1595" s="338" t="s">
        <v>8</v>
      </c>
      <c r="E1595" s="338" t="s">
        <v>240</v>
      </c>
      <c r="F1595" s="339">
        <v>11</v>
      </c>
      <c r="G1595" s="574" t="s">
        <v>106</v>
      </c>
      <c r="H1595" s="575">
        <v>575</v>
      </c>
      <c r="I1595" s="342">
        <v>24</v>
      </c>
      <c r="J1595" s="570" t="s">
        <v>107</v>
      </c>
      <c r="K1595" s="343" t="s">
        <v>2</v>
      </c>
      <c r="L1595" s="411">
        <f>L1596+L1597+L1598</f>
        <v>1206692.2557120002</v>
      </c>
      <c r="M1595" s="411">
        <f t="shared" ref="M1595:P1595" si="558">M1596+M1597+M1598</f>
        <v>1206692.2557120002</v>
      </c>
      <c r="N1595" s="411">
        <f t="shared" si="558"/>
        <v>0</v>
      </c>
      <c r="O1595" s="411">
        <f t="shared" si="558"/>
        <v>0</v>
      </c>
      <c r="P1595" s="411">
        <f t="shared" si="558"/>
        <v>0</v>
      </c>
      <c r="Q1595" s="385">
        <f t="shared" si="544"/>
        <v>1206692.2557120002</v>
      </c>
    </row>
    <row r="1596" spans="1:17" ht="31.5" customHeight="1" x14ac:dyDescent="0.25">
      <c r="A1596" s="561"/>
      <c r="B1596" s="579">
        <v>71920000</v>
      </c>
      <c r="C1596" s="338" t="s">
        <v>6</v>
      </c>
      <c r="D1596" s="338"/>
      <c r="E1596" s="372"/>
      <c r="F1596" s="372"/>
      <c r="G1596" s="372"/>
      <c r="H1596" s="372"/>
      <c r="I1596" s="372"/>
      <c r="J1596" s="570" t="s">
        <v>404</v>
      </c>
      <c r="K1596" s="345" t="s">
        <v>237</v>
      </c>
      <c r="L1596" s="411">
        <v>108808.81</v>
      </c>
      <c r="M1596" s="362">
        <f t="shared" ref="M1596:M1598" si="559">L1596</f>
        <v>108808.81</v>
      </c>
      <c r="N1596" s="411"/>
      <c r="O1596" s="411"/>
      <c r="P1596" s="411"/>
      <c r="Q1596" s="385">
        <f t="shared" si="544"/>
        <v>108808.81</v>
      </c>
    </row>
    <row r="1597" spans="1:17" ht="15.75" customHeight="1" x14ac:dyDescent="0.25">
      <c r="A1597" s="561"/>
      <c r="B1597" s="579">
        <v>71920000</v>
      </c>
      <c r="C1597" s="338" t="s">
        <v>6</v>
      </c>
      <c r="D1597" s="338"/>
      <c r="E1597" s="338"/>
      <c r="F1597" s="339"/>
      <c r="G1597" s="574"/>
      <c r="H1597" s="341"/>
      <c r="I1597" s="342"/>
      <c r="J1597" s="570" t="s">
        <v>403</v>
      </c>
      <c r="K1597" s="345" t="s">
        <v>209</v>
      </c>
      <c r="L1597" s="411">
        <v>1072601.27</v>
      </c>
      <c r="M1597" s="362">
        <f t="shared" si="559"/>
        <v>1072601.27</v>
      </c>
      <c r="N1597" s="411"/>
      <c r="O1597" s="411"/>
      <c r="P1597" s="411"/>
      <c r="Q1597" s="385">
        <f t="shared" si="544"/>
        <v>1072601.27</v>
      </c>
    </row>
    <row r="1598" spans="1:17" ht="15.75" customHeight="1" x14ac:dyDescent="0.25">
      <c r="A1598" s="562"/>
      <c r="B1598" s="579">
        <v>71920000</v>
      </c>
      <c r="C1598" s="338" t="s">
        <v>6</v>
      </c>
      <c r="D1598" s="338"/>
      <c r="E1598" s="338"/>
      <c r="F1598" s="339"/>
      <c r="G1598" s="574"/>
      <c r="H1598" s="341"/>
      <c r="I1598" s="342"/>
      <c r="J1598" s="570" t="s">
        <v>400</v>
      </c>
      <c r="K1598" s="345" t="s">
        <v>304</v>
      </c>
      <c r="L1598" s="411">
        <v>25282.175712000004</v>
      </c>
      <c r="M1598" s="362">
        <f t="shared" si="559"/>
        <v>25282.175712000004</v>
      </c>
      <c r="N1598" s="411"/>
      <c r="O1598" s="411"/>
      <c r="P1598" s="411"/>
      <c r="Q1598" s="385">
        <f t="shared" si="544"/>
        <v>25282.175712000004</v>
      </c>
    </row>
    <row r="1599" spans="1:17" ht="15.75" customHeight="1" x14ac:dyDescent="0.25">
      <c r="A1599" s="560">
        <f>A1595+1</f>
        <v>6</v>
      </c>
      <c r="B1599" s="579">
        <v>71920000</v>
      </c>
      <c r="C1599" s="338" t="s">
        <v>6</v>
      </c>
      <c r="D1599" s="338" t="s">
        <v>8</v>
      </c>
      <c r="E1599" s="338" t="s">
        <v>241</v>
      </c>
      <c r="F1599" s="339" t="s">
        <v>248</v>
      </c>
      <c r="G1599" s="574" t="s">
        <v>106</v>
      </c>
      <c r="H1599" s="575">
        <v>1241.0999999999999</v>
      </c>
      <c r="I1599" s="342">
        <v>14</v>
      </c>
      <c r="J1599" s="570" t="s">
        <v>107</v>
      </c>
      <c r="K1599" s="343" t="s">
        <v>2</v>
      </c>
      <c r="L1599" s="411">
        <f>L1600+L1601</f>
        <v>180053</v>
      </c>
      <c r="M1599" s="411">
        <f t="shared" ref="M1599:P1599" si="560">M1600+M1601</f>
        <v>10000</v>
      </c>
      <c r="N1599" s="411">
        <f t="shared" si="560"/>
        <v>0</v>
      </c>
      <c r="O1599" s="411">
        <f t="shared" si="560"/>
        <v>161550.35</v>
      </c>
      <c r="P1599" s="411">
        <f t="shared" si="560"/>
        <v>8502.65</v>
      </c>
      <c r="Q1599" s="385">
        <f t="shared" si="544"/>
        <v>180053</v>
      </c>
    </row>
    <row r="1600" spans="1:17" ht="50.25" customHeight="1" x14ac:dyDescent="0.25">
      <c r="A1600" s="561"/>
      <c r="B1600" s="579">
        <v>71920000</v>
      </c>
      <c r="C1600" s="338" t="s">
        <v>6</v>
      </c>
      <c r="D1600" s="338"/>
      <c r="E1600" s="372"/>
      <c r="F1600" s="372"/>
      <c r="G1600" s="372"/>
      <c r="H1600" s="372"/>
      <c r="I1600" s="372"/>
      <c r="J1600" s="570" t="s">
        <v>305</v>
      </c>
      <c r="K1600" s="345" t="s">
        <v>110</v>
      </c>
      <c r="L1600" s="411">
        <v>10000</v>
      </c>
      <c r="M1600" s="362">
        <f>L1600</f>
        <v>10000</v>
      </c>
      <c r="N1600" s="411"/>
      <c r="O1600" s="411"/>
      <c r="P1600" s="411"/>
      <c r="Q1600" s="385">
        <f t="shared" si="544"/>
        <v>10000</v>
      </c>
    </row>
    <row r="1601" spans="1:17" ht="51.75" customHeight="1" x14ac:dyDescent="0.25">
      <c r="A1601" s="562"/>
      <c r="B1601" s="579">
        <v>71920000</v>
      </c>
      <c r="C1601" s="338" t="s">
        <v>6</v>
      </c>
      <c r="D1601" s="338"/>
      <c r="E1601" s="338"/>
      <c r="F1601" s="339"/>
      <c r="G1601" s="574"/>
      <c r="H1601" s="341"/>
      <c r="I1601" s="342"/>
      <c r="J1601" s="570" t="s">
        <v>117</v>
      </c>
      <c r="K1601" s="345" t="s">
        <v>109</v>
      </c>
      <c r="L1601" s="411">
        <v>170053</v>
      </c>
      <c r="M1601" s="411"/>
      <c r="N1601" s="411"/>
      <c r="O1601" s="419">
        <f>L1601*0.95</f>
        <v>161550.35</v>
      </c>
      <c r="P1601" s="419">
        <f>L1601*0.05</f>
        <v>8502.65</v>
      </c>
      <c r="Q1601" s="385">
        <f t="shared" si="544"/>
        <v>170053</v>
      </c>
    </row>
    <row r="1602" spans="1:17" ht="15.75" customHeight="1" x14ac:dyDescent="0.25">
      <c r="A1602" s="560">
        <v>7</v>
      </c>
      <c r="B1602" s="579">
        <v>71920000</v>
      </c>
      <c r="C1602" s="338" t="s">
        <v>6</v>
      </c>
      <c r="D1602" s="372" t="s">
        <v>8</v>
      </c>
      <c r="E1602" s="372" t="s">
        <v>131</v>
      </c>
      <c r="F1602" s="387">
        <v>17</v>
      </c>
      <c r="G1602" s="384" t="s">
        <v>106</v>
      </c>
      <c r="H1602" s="391">
        <v>892.7</v>
      </c>
      <c r="I1602" s="387">
        <v>13</v>
      </c>
      <c r="J1602" s="570" t="s">
        <v>107</v>
      </c>
      <c r="K1602" s="343" t="s">
        <v>2</v>
      </c>
      <c r="L1602" s="411">
        <f>L1603</f>
        <v>10000</v>
      </c>
      <c r="M1602" s="411">
        <f t="shared" ref="M1602:P1602" si="561">M1603</f>
        <v>10000</v>
      </c>
      <c r="N1602" s="411">
        <f t="shared" si="561"/>
        <v>0</v>
      </c>
      <c r="O1602" s="411">
        <f t="shared" si="561"/>
        <v>0</v>
      </c>
      <c r="P1602" s="411">
        <f t="shared" si="561"/>
        <v>0</v>
      </c>
      <c r="Q1602" s="385">
        <f t="shared" si="544"/>
        <v>10000</v>
      </c>
    </row>
    <row r="1603" spans="1:17" ht="50.25" customHeight="1" x14ac:dyDescent="0.25">
      <c r="A1603" s="561"/>
      <c r="B1603" s="579">
        <v>71920000</v>
      </c>
      <c r="C1603" s="338" t="s">
        <v>6</v>
      </c>
      <c r="D1603" s="372"/>
      <c r="E1603" s="372"/>
      <c r="F1603" s="372"/>
      <c r="G1603" s="372"/>
      <c r="H1603" s="372"/>
      <c r="I1603" s="372"/>
      <c r="J1603" s="570" t="s">
        <v>305</v>
      </c>
      <c r="K1603" s="384" t="s">
        <v>110</v>
      </c>
      <c r="L1603" s="362">
        <v>10000</v>
      </c>
      <c r="M1603" s="362">
        <f>L1603</f>
        <v>10000</v>
      </c>
      <c r="N1603" s="411"/>
      <c r="O1603" s="411"/>
      <c r="P1603" s="411"/>
      <c r="Q1603" s="385">
        <f t="shared" si="544"/>
        <v>10000</v>
      </c>
    </row>
    <row r="1604" spans="1:17" ht="15.75" customHeight="1" x14ac:dyDescent="0.25">
      <c r="A1604" s="560">
        <f>A1602+1</f>
        <v>8</v>
      </c>
      <c r="B1604" s="579">
        <v>71920000</v>
      </c>
      <c r="C1604" s="338" t="s">
        <v>6</v>
      </c>
      <c r="D1604" s="338" t="s">
        <v>8</v>
      </c>
      <c r="E1604" s="338" t="s">
        <v>132</v>
      </c>
      <c r="F1604" s="339" t="s">
        <v>407</v>
      </c>
      <c r="G1604" s="574" t="s">
        <v>106</v>
      </c>
      <c r="H1604" s="575">
        <v>5227.2</v>
      </c>
      <c r="I1604" s="342">
        <v>126</v>
      </c>
      <c r="J1604" s="570" t="s">
        <v>107</v>
      </c>
      <c r="K1604" s="343" t="s">
        <v>2</v>
      </c>
      <c r="L1604" s="411">
        <f>L1605+L1606</f>
        <v>2432791.3667740002</v>
      </c>
      <c r="M1604" s="411">
        <f t="shared" ref="M1604:P1604" si="562">M1605+M1606</f>
        <v>2432791.3667740002</v>
      </c>
      <c r="N1604" s="411">
        <f t="shared" si="562"/>
        <v>0</v>
      </c>
      <c r="O1604" s="411">
        <f t="shared" si="562"/>
        <v>0</v>
      </c>
      <c r="P1604" s="411">
        <f t="shared" si="562"/>
        <v>0</v>
      </c>
      <c r="Q1604" s="385">
        <f t="shared" si="544"/>
        <v>2432791.3667740002</v>
      </c>
    </row>
    <row r="1605" spans="1:17" ht="31.5" customHeight="1" x14ac:dyDescent="0.25">
      <c r="A1605" s="561"/>
      <c r="B1605" s="579">
        <v>71920000</v>
      </c>
      <c r="C1605" s="338" t="s">
        <v>6</v>
      </c>
      <c r="D1605" s="338"/>
      <c r="E1605" s="372"/>
      <c r="F1605" s="372"/>
      <c r="G1605" s="372"/>
      <c r="H1605" s="372"/>
      <c r="I1605" s="372"/>
      <c r="J1605" s="570" t="s">
        <v>402</v>
      </c>
      <c r="K1605" s="345" t="s">
        <v>211</v>
      </c>
      <c r="L1605" s="411">
        <v>2381820.41</v>
      </c>
      <c r="M1605" s="362">
        <f t="shared" ref="M1605:M1606" si="563">L1605</f>
        <v>2381820.41</v>
      </c>
      <c r="N1605" s="411"/>
      <c r="O1605" s="411"/>
      <c r="P1605" s="411"/>
      <c r="Q1605" s="385">
        <f t="shared" si="544"/>
        <v>2381820.41</v>
      </c>
    </row>
    <row r="1606" spans="1:17" ht="15.75" customHeight="1" x14ac:dyDescent="0.25">
      <c r="A1606" s="562"/>
      <c r="B1606" s="579">
        <v>71920000</v>
      </c>
      <c r="C1606" s="338" t="s">
        <v>6</v>
      </c>
      <c r="D1606" s="338"/>
      <c r="E1606" s="338"/>
      <c r="F1606" s="339"/>
      <c r="G1606" s="574"/>
      <c r="H1606" s="341"/>
      <c r="I1606" s="342"/>
      <c r="J1606" s="570" t="s">
        <v>400</v>
      </c>
      <c r="K1606" s="345" t="s">
        <v>304</v>
      </c>
      <c r="L1606" s="411">
        <v>50970.956774000006</v>
      </c>
      <c r="M1606" s="362">
        <f t="shared" si="563"/>
        <v>50970.956774000006</v>
      </c>
      <c r="N1606" s="411"/>
      <c r="O1606" s="411"/>
      <c r="P1606" s="411"/>
      <c r="Q1606" s="385">
        <f t="shared" si="544"/>
        <v>50970.956774000006</v>
      </c>
    </row>
    <row r="1607" spans="1:17" ht="15.75" customHeight="1" x14ac:dyDescent="0.25">
      <c r="A1607" s="560">
        <f>A1604+1</f>
        <v>9</v>
      </c>
      <c r="B1607" s="579">
        <v>71920000</v>
      </c>
      <c r="C1607" s="338" t="s">
        <v>6</v>
      </c>
      <c r="D1607" s="338" t="s">
        <v>8</v>
      </c>
      <c r="E1607" s="338" t="s">
        <v>250</v>
      </c>
      <c r="F1607" s="339" t="s">
        <v>410</v>
      </c>
      <c r="G1607" s="574" t="s">
        <v>106</v>
      </c>
      <c r="H1607" s="575">
        <v>3096.54</v>
      </c>
      <c r="I1607" s="342">
        <v>75</v>
      </c>
      <c r="J1607" s="570" t="s">
        <v>107</v>
      </c>
      <c r="K1607" s="343" t="s">
        <v>2</v>
      </c>
      <c r="L1607" s="411">
        <f>L1608+L1609</f>
        <v>229698</v>
      </c>
      <c r="M1607" s="411">
        <f t="shared" ref="M1607:P1607" si="564">M1608+M1609</f>
        <v>10000</v>
      </c>
      <c r="N1607" s="411">
        <f t="shared" si="564"/>
        <v>0</v>
      </c>
      <c r="O1607" s="411">
        <f t="shared" si="564"/>
        <v>208713.09999999998</v>
      </c>
      <c r="P1607" s="411">
        <f t="shared" si="564"/>
        <v>10984.900000000001</v>
      </c>
      <c r="Q1607" s="385">
        <f t="shared" si="544"/>
        <v>229697.99999999997</v>
      </c>
    </row>
    <row r="1608" spans="1:17" ht="50.25" customHeight="1" x14ac:dyDescent="0.25">
      <c r="A1608" s="561"/>
      <c r="B1608" s="579">
        <v>71920000</v>
      </c>
      <c r="C1608" s="338" t="s">
        <v>6</v>
      </c>
      <c r="D1608" s="338"/>
      <c r="E1608" s="372"/>
      <c r="F1608" s="372"/>
      <c r="G1608" s="372"/>
      <c r="H1608" s="372"/>
      <c r="I1608" s="372"/>
      <c r="J1608" s="570" t="s">
        <v>305</v>
      </c>
      <c r="K1608" s="345" t="s">
        <v>110</v>
      </c>
      <c r="L1608" s="411">
        <v>10000</v>
      </c>
      <c r="M1608" s="362">
        <f>L1608</f>
        <v>10000</v>
      </c>
      <c r="N1608" s="411"/>
      <c r="O1608" s="411"/>
      <c r="P1608" s="411"/>
      <c r="Q1608" s="385">
        <f t="shared" si="544"/>
        <v>10000</v>
      </c>
    </row>
    <row r="1609" spans="1:17" ht="51.75" customHeight="1" x14ac:dyDescent="0.25">
      <c r="A1609" s="562"/>
      <c r="B1609" s="579">
        <v>71920000</v>
      </c>
      <c r="C1609" s="338" t="s">
        <v>6</v>
      </c>
      <c r="D1609" s="338"/>
      <c r="E1609" s="338"/>
      <c r="F1609" s="339"/>
      <c r="G1609" s="574"/>
      <c r="H1609" s="341"/>
      <c r="I1609" s="342"/>
      <c r="J1609" s="570" t="s">
        <v>117</v>
      </c>
      <c r="K1609" s="345" t="s">
        <v>109</v>
      </c>
      <c r="L1609" s="411">
        <v>219698</v>
      </c>
      <c r="M1609" s="411"/>
      <c r="N1609" s="411"/>
      <c r="O1609" s="419">
        <f>L1609*0.95</f>
        <v>208713.09999999998</v>
      </c>
      <c r="P1609" s="419">
        <f>L1609*0.05</f>
        <v>10984.900000000001</v>
      </c>
      <c r="Q1609" s="385">
        <f t="shared" si="544"/>
        <v>219697.99999999997</v>
      </c>
    </row>
    <row r="1610" spans="1:17" ht="15.75" customHeight="1" x14ac:dyDescent="0.25">
      <c r="A1610" s="560">
        <f>A1607+1</f>
        <v>10</v>
      </c>
      <c r="B1610" s="579">
        <v>71920000</v>
      </c>
      <c r="C1610" s="338" t="s">
        <v>6</v>
      </c>
      <c r="D1610" s="338" t="s">
        <v>411</v>
      </c>
      <c r="E1610" s="338" t="s">
        <v>412</v>
      </c>
      <c r="F1610" s="339">
        <v>28</v>
      </c>
      <c r="G1610" s="574" t="s">
        <v>106</v>
      </c>
      <c r="H1610" s="575">
        <v>1011.8</v>
      </c>
      <c r="I1610" s="342">
        <v>39</v>
      </c>
      <c r="J1610" s="570" t="s">
        <v>107</v>
      </c>
      <c r="K1610" s="343" t="s">
        <v>2</v>
      </c>
      <c r="L1610" s="411">
        <f>L1611+L1612</f>
        <v>186606</v>
      </c>
      <c r="M1610" s="411">
        <f t="shared" ref="M1610:P1610" si="565">M1611+M1612</f>
        <v>10000</v>
      </c>
      <c r="N1610" s="411">
        <f t="shared" si="565"/>
        <v>0</v>
      </c>
      <c r="O1610" s="411">
        <f t="shared" si="565"/>
        <v>167775.69999999998</v>
      </c>
      <c r="P1610" s="411">
        <f t="shared" si="565"/>
        <v>8830.3000000000011</v>
      </c>
      <c r="Q1610" s="385">
        <f t="shared" si="544"/>
        <v>186605.99999999997</v>
      </c>
    </row>
    <row r="1611" spans="1:17" ht="50.25" customHeight="1" x14ac:dyDescent="0.25">
      <c r="A1611" s="561"/>
      <c r="B1611" s="579">
        <v>71920000</v>
      </c>
      <c r="C1611" s="338" t="s">
        <v>6</v>
      </c>
      <c r="D1611" s="372"/>
      <c r="E1611" s="372"/>
      <c r="F1611" s="372"/>
      <c r="G1611" s="372"/>
      <c r="H1611" s="372"/>
      <c r="I1611" s="372"/>
      <c r="J1611" s="570" t="s">
        <v>305</v>
      </c>
      <c r="K1611" s="345" t="s">
        <v>110</v>
      </c>
      <c r="L1611" s="411">
        <v>10000</v>
      </c>
      <c r="M1611" s="362">
        <f>L1611</f>
        <v>10000</v>
      </c>
      <c r="N1611" s="411"/>
      <c r="O1611" s="411"/>
      <c r="P1611" s="411"/>
      <c r="Q1611" s="385">
        <f t="shared" si="544"/>
        <v>10000</v>
      </c>
    </row>
    <row r="1612" spans="1:17" ht="51.75" customHeight="1" x14ac:dyDescent="0.25">
      <c r="A1612" s="562"/>
      <c r="B1612" s="579">
        <v>71920000</v>
      </c>
      <c r="C1612" s="338" t="s">
        <v>6</v>
      </c>
      <c r="D1612" s="338"/>
      <c r="E1612" s="338"/>
      <c r="F1612" s="339"/>
      <c r="G1612" s="574"/>
      <c r="H1612" s="341"/>
      <c r="I1612" s="342"/>
      <c r="J1612" s="570" t="s">
        <v>117</v>
      </c>
      <c r="K1612" s="345" t="s">
        <v>109</v>
      </c>
      <c r="L1612" s="411">
        <v>176606</v>
      </c>
      <c r="M1612" s="411"/>
      <c r="N1612" s="411"/>
      <c r="O1612" s="419">
        <f>L1612*0.95</f>
        <v>167775.69999999998</v>
      </c>
      <c r="P1612" s="419">
        <f>L1612*0.05</f>
        <v>8830.3000000000011</v>
      </c>
      <c r="Q1612" s="385">
        <f t="shared" si="544"/>
        <v>176605.99999999997</v>
      </c>
    </row>
    <row r="1613" spans="1:17" ht="15.75" customHeight="1" x14ac:dyDescent="0.25">
      <c r="A1613" s="560">
        <f>A1610+1</f>
        <v>11</v>
      </c>
      <c r="B1613" s="579">
        <v>71920000</v>
      </c>
      <c r="C1613" s="338" t="s">
        <v>6</v>
      </c>
      <c r="D1613" s="338" t="s">
        <v>7</v>
      </c>
      <c r="E1613" s="338" t="s">
        <v>134</v>
      </c>
      <c r="F1613" s="339">
        <v>6</v>
      </c>
      <c r="G1613" s="574" t="s">
        <v>106</v>
      </c>
      <c r="H1613" s="575">
        <v>955.8</v>
      </c>
      <c r="I1613" s="342">
        <v>31</v>
      </c>
      <c r="J1613" s="570" t="s">
        <v>107</v>
      </c>
      <c r="K1613" s="343" t="s">
        <v>2</v>
      </c>
      <c r="L1613" s="411">
        <f>L1614+L1615+L1616+L1617</f>
        <v>5568259.8479800001</v>
      </c>
      <c r="M1613" s="411">
        <f t="shared" ref="M1613:P1613" si="566">M1614+M1615+M1616+M1617</f>
        <v>5568259.8479800001</v>
      </c>
      <c r="N1613" s="411">
        <f t="shared" si="566"/>
        <v>0</v>
      </c>
      <c r="O1613" s="411">
        <f t="shared" si="566"/>
        <v>0</v>
      </c>
      <c r="P1613" s="411">
        <f t="shared" si="566"/>
        <v>0</v>
      </c>
      <c r="Q1613" s="385">
        <f t="shared" si="544"/>
        <v>5568259.8479800001</v>
      </c>
    </row>
    <row r="1614" spans="1:17" ht="31.5" customHeight="1" x14ac:dyDescent="0.25">
      <c r="A1614" s="561"/>
      <c r="B1614" s="579">
        <v>71920000</v>
      </c>
      <c r="C1614" s="338" t="s">
        <v>6</v>
      </c>
      <c r="D1614" s="372"/>
      <c r="E1614" s="372"/>
      <c r="F1614" s="372"/>
      <c r="G1614" s="372"/>
      <c r="H1614" s="372"/>
      <c r="I1614" s="372"/>
      <c r="J1614" s="570" t="s">
        <v>402</v>
      </c>
      <c r="K1614" s="345" t="s">
        <v>211</v>
      </c>
      <c r="L1614" s="411">
        <v>546834.86</v>
      </c>
      <c r="M1614" s="362">
        <f t="shared" ref="M1614:M1617" si="567">L1614</f>
        <v>546834.86</v>
      </c>
      <c r="N1614" s="411"/>
      <c r="O1614" s="411"/>
      <c r="P1614" s="411"/>
      <c r="Q1614" s="385">
        <f t="shared" si="544"/>
        <v>546834.86</v>
      </c>
    </row>
    <row r="1615" spans="1:17" ht="15.75" customHeight="1" x14ac:dyDescent="0.25">
      <c r="A1615" s="561"/>
      <c r="B1615" s="579">
        <v>71920000</v>
      </c>
      <c r="C1615" s="338" t="s">
        <v>6</v>
      </c>
      <c r="D1615" s="338"/>
      <c r="E1615" s="338"/>
      <c r="F1615" s="339"/>
      <c r="G1615" s="574"/>
      <c r="H1615" s="341"/>
      <c r="I1615" s="342"/>
      <c r="J1615" s="570" t="s">
        <v>403</v>
      </c>
      <c r="K1615" s="345" t="s">
        <v>209</v>
      </c>
      <c r="L1615" s="411">
        <v>2939307.1</v>
      </c>
      <c r="M1615" s="362">
        <f t="shared" si="567"/>
        <v>2939307.1</v>
      </c>
      <c r="N1615" s="411"/>
      <c r="O1615" s="411"/>
      <c r="P1615" s="411"/>
      <c r="Q1615" s="385">
        <f t="shared" si="544"/>
        <v>2939307.1</v>
      </c>
    </row>
    <row r="1616" spans="1:17" ht="15.75" x14ac:dyDescent="0.25">
      <c r="A1616" s="561"/>
      <c r="B1616" s="579">
        <v>71920000</v>
      </c>
      <c r="C1616" s="338" t="s">
        <v>6</v>
      </c>
      <c r="D1616" s="338"/>
      <c r="E1616" s="338"/>
      <c r="F1616" s="339"/>
      <c r="G1616" s="574"/>
      <c r="H1616" s="341"/>
      <c r="I1616" s="342"/>
      <c r="J1616" s="572" t="s">
        <v>217</v>
      </c>
      <c r="K1616" s="345" t="s">
        <v>218</v>
      </c>
      <c r="L1616" s="411">
        <v>1965453.74</v>
      </c>
      <c r="M1616" s="362">
        <f t="shared" si="567"/>
        <v>1965453.74</v>
      </c>
      <c r="N1616" s="411"/>
      <c r="O1616" s="411"/>
      <c r="P1616" s="411"/>
      <c r="Q1616" s="385">
        <f t="shared" si="544"/>
        <v>1965453.74</v>
      </c>
    </row>
    <row r="1617" spans="1:17" ht="15.75" customHeight="1" x14ac:dyDescent="0.25">
      <c r="A1617" s="562"/>
      <c r="B1617" s="579">
        <v>71920000</v>
      </c>
      <c r="C1617" s="338" t="s">
        <v>6</v>
      </c>
      <c r="D1617" s="338"/>
      <c r="E1617" s="338"/>
      <c r="F1617" s="339"/>
      <c r="G1617" s="574"/>
      <c r="H1617" s="341"/>
      <c r="I1617" s="342"/>
      <c r="J1617" s="570" t="s">
        <v>400</v>
      </c>
      <c r="K1617" s="345" t="s">
        <v>304</v>
      </c>
      <c r="L1617" s="411">
        <v>116664.14798000002</v>
      </c>
      <c r="M1617" s="362">
        <f t="shared" si="567"/>
        <v>116664.14798000002</v>
      </c>
      <c r="N1617" s="411"/>
      <c r="O1617" s="411"/>
      <c r="P1617" s="411"/>
      <c r="Q1617" s="385">
        <f t="shared" si="544"/>
        <v>116664.14798000002</v>
      </c>
    </row>
    <row r="1618" spans="1:17" ht="15.75" customHeight="1" x14ac:dyDescent="0.25">
      <c r="A1618" s="560">
        <f>A1613+1</f>
        <v>12</v>
      </c>
      <c r="B1618" s="579">
        <v>71920000</v>
      </c>
      <c r="C1618" s="338" t="s">
        <v>6</v>
      </c>
      <c r="D1618" s="338" t="s">
        <v>7</v>
      </c>
      <c r="E1618" s="338" t="s">
        <v>134</v>
      </c>
      <c r="F1618" s="339">
        <v>8</v>
      </c>
      <c r="G1618" s="574" t="s">
        <v>106</v>
      </c>
      <c r="H1618" s="575">
        <v>638.29999999999995</v>
      </c>
      <c r="I1618" s="342">
        <v>27</v>
      </c>
      <c r="J1618" s="570" t="s">
        <v>107</v>
      </c>
      <c r="K1618" s="343" t="s">
        <v>2</v>
      </c>
      <c r="L1618" s="411">
        <f>L1619+L1620</f>
        <v>118630</v>
      </c>
      <c r="M1618" s="411">
        <f t="shared" ref="M1618:P1618" si="568">M1619+M1620</f>
        <v>10000</v>
      </c>
      <c r="N1618" s="411">
        <f t="shared" si="568"/>
        <v>0</v>
      </c>
      <c r="O1618" s="411">
        <f t="shared" si="568"/>
        <v>103198.5</v>
      </c>
      <c r="P1618" s="411">
        <f t="shared" si="568"/>
        <v>5431.5</v>
      </c>
      <c r="Q1618" s="385">
        <f t="shared" si="544"/>
        <v>118630</v>
      </c>
    </row>
    <row r="1619" spans="1:17" ht="50.25" customHeight="1" x14ac:dyDescent="0.25">
      <c r="A1619" s="561"/>
      <c r="B1619" s="579">
        <v>71920000</v>
      </c>
      <c r="C1619" s="338" t="s">
        <v>6</v>
      </c>
      <c r="D1619" s="338"/>
      <c r="E1619" s="338"/>
      <c r="F1619" s="372"/>
      <c r="G1619" s="372"/>
      <c r="H1619" s="372"/>
      <c r="I1619" s="372"/>
      <c r="J1619" s="570" t="s">
        <v>305</v>
      </c>
      <c r="K1619" s="345" t="s">
        <v>110</v>
      </c>
      <c r="L1619" s="411">
        <v>10000</v>
      </c>
      <c r="M1619" s="362">
        <f>L1619</f>
        <v>10000</v>
      </c>
      <c r="N1619" s="411"/>
      <c r="O1619" s="411"/>
      <c r="P1619" s="411"/>
      <c r="Q1619" s="385">
        <f t="shared" si="544"/>
        <v>10000</v>
      </c>
    </row>
    <row r="1620" spans="1:17" ht="51.75" customHeight="1" x14ac:dyDescent="0.25">
      <c r="A1620" s="562"/>
      <c r="B1620" s="579">
        <v>71920000</v>
      </c>
      <c r="C1620" s="338" t="s">
        <v>6</v>
      </c>
      <c r="D1620" s="338"/>
      <c r="E1620" s="338"/>
      <c r="F1620" s="339"/>
      <c r="G1620" s="574"/>
      <c r="H1620" s="341"/>
      <c r="I1620" s="342"/>
      <c r="J1620" s="570" t="s">
        <v>117</v>
      </c>
      <c r="K1620" s="345" t="s">
        <v>109</v>
      </c>
      <c r="L1620" s="411">
        <v>108630</v>
      </c>
      <c r="M1620" s="411"/>
      <c r="N1620" s="411"/>
      <c r="O1620" s="419">
        <f>L1620*0.95</f>
        <v>103198.5</v>
      </c>
      <c r="P1620" s="419">
        <f>L1620*0.05</f>
        <v>5431.5</v>
      </c>
      <c r="Q1620" s="385">
        <f t="shared" si="544"/>
        <v>108630</v>
      </c>
    </row>
    <row r="1621" spans="1:17" ht="15.75" customHeight="1" x14ac:dyDescent="0.25">
      <c r="A1621" s="560">
        <f>A1618+1</f>
        <v>13</v>
      </c>
      <c r="B1621" s="579">
        <v>71920000</v>
      </c>
      <c r="C1621" s="338" t="s">
        <v>6</v>
      </c>
      <c r="D1621" s="338" t="s">
        <v>29</v>
      </c>
      <c r="E1621" s="338" t="s">
        <v>408</v>
      </c>
      <c r="F1621" s="339">
        <v>1</v>
      </c>
      <c r="G1621" s="574" t="s">
        <v>106</v>
      </c>
      <c r="H1621" s="575">
        <v>5131.7</v>
      </c>
      <c r="I1621" s="342">
        <v>226</v>
      </c>
      <c r="J1621" s="570" t="s">
        <v>107</v>
      </c>
      <c r="K1621" s="343" t="s">
        <v>2</v>
      </c>
      <c r="L1621" s="411">
        <f>L1622+L1623</f>
        <v>5127407.0306580001</v>
      </c>
      <c r="M1621" s="411">
        <f t="shared" ref="M1621:P1621" si="569">M1622+M1623</f>
        <v>5127407.0306580001</v>
      </c>
      <c r="N1621" s="411">
        <f t="shared" si="569"/>
        <v>0</v>
      </c>
      <c r="O1621" s="411">
        <f t="shared" si="569"/>
        <v>0</v>
      </c>
      <c r="P1621" s="411">
        <f t="shared" si="569"/>
        <v>0</v>
      </c>
      <c r="Q1621" s="385">
        <f t="shared" si="544"/>
        <v>5127407.0306580001</v>
      </c>
    </row>
    <row r="1622" spans="1:17" ht="15.75" x14ac:dyDescent="0.25">
      <c r="A1622" s="561"/>
      <c r="B1622" s="579">
        <v>71920000</v>
      </c>
      <c r="C1622" s="338" t="s">
        <v>6</v>
      </c>
      <c r="D1622" s="372"/>
      <c r="E1622" s="372"/>
      <c r="F1622" s="372"/>
      <c r="G1622" s="372"/>
      <c r="H1622" s="372"/>
      <c r="I1622" s="372"/>
      <c r="J1622" s="572" t="s">
        <v>217</v>
      </c>
      <c r="K1622" s="345" t="s">
        <v>218</v>
      </c>
      <c r="L1622" s="411">
        <v>5019979.47</v>
      </c>
      <c r="M1622" s="362">
        <f t="shared" ref="M1622:M1623" si="570">L1622</f>
        <v>5019979.47</v>
      </c>
      <c r="N1622" s="411"/>
      <c r="O1622" s="411"/>
      <c r="P1622" s="411"/>
      <c r="Q1622" s="385">
        <f t="shared" si="544"/>
        <v>5019979.47</v>
      </c>
    </row>
    <row r="1623" spans="1:17" ht="15.75" customHeight="1" x14ac:dyDescent="0.25">
      <c r="A1623" s="562"/>
      <c r="B1623" s="579">
        <v>71920000</v>
      </c>
      <c r="C1623" s="338" t="s">
        <v>6</v>
      </c>
      <c r="D1623" s="338"/>
      <c r="E1623" s="338"/>
      <c r="F1623" s="339"/>
      <c r="G1623" s="574"/>
      <c r="H1623" s="341"/>
      <c r="I1623" s="342"/>
      <c r="J1623" s="570" t="s">
        <v>400</v>
      </c>
      <c r="K1623" s="345" t="s">
        <v>304</v>
      </c>
      <c r="L1623" s="411">
        <v>107427.560658</v>
      </c>
      <c r="M1623" s="362">
        <f t="shared" si="570"/>
        <v>107427.560658</v>
      </c>
      <c r="N1623" s="411"/>
      <c r="O1623" s="411"/>
      <c r="P1623" s="411"/>
      <c r="Q1623" s="385">
        <f t="shared" si="544"/>
        <v>107427.560658</v>
      </c>
    </row>
    <row r="1624" spans="1:17" ht="15.75" customHeight="1" x14ac:dyDescent="0.25">
      <c r="A1624" s="560">
        <f>A1621+1</f>
        <v>14</v>
      </c>
      <c r="B1624" s="579">
        <v>71920000</v>
      </c>
      <c r="C1624" s="338" t="s">
        <v>6</v>
      </c>
      <c r="D1624" s="338" t="s">
        <v>29</v>
      </c>
      <c r="E1624" s="338" t="s">
        <v>135</v>
      </c>
      <c r="F1624" s="339">
        <v>1</v>
      </c>
      <c r="G1624" s="574" t="s">
        <v>106</v>
      </c>
      <c r="H1624" s="575">
        <v>4612.6000000000004</v>
      </c>
      <c r="I1624" s="342">
        <v>226</v>
      </c>
      <c r="J1624" s="570" t="s">
        <v>107</v>
      </c>
      <c r="K1624" s="343" t="s">
        <v>2</v>
      </c>
      <c r="L1624" s="411">
        <f>L1625+L1626</f>
        <v>7939551.5665720003</v>
      </c>
      <c r="M1624" s="411">
        <f t="shared" ref="M1624:P1624" si="571">M1625+M1626</f>
        <v>7939551.5665720003</v>
      </c>
      <c r="N1624" s="411">
        <f t="shared" si="571"/>
        <v>0</v>
      </c>
      <c r="O1624" s="411">
        <f t="shared" si="571"/>
        <v>0</v>
      </c>
      <c r="P1624" s="411">
        <f t="shared" si="571"/>
        <v>0</v>
      </c>
      <c r="Q1624" s="385">
        <f t="shared" ref="Q1624:Q1687" si="572">M1624+N1624+O1624+P1624</f>
        <v>7939551.5665720003</v>
      </c>
    </row>
    <row r="1625" spans="1:17" ht="15.75" customHeight="1" x14ac:dyDescent="0.25">
      <c r="A1625" s="561"/>
      <c r="B1625" s="579">
        <v>71920000</v>
      </c>
      <c r="C1625" s="338" t="s">
        <v>6</v>
      </c>
      <c r="D1625" s="338"/>
      <c r="E1625" s="372"/>
      <c r="F1625" s="372"/>
      <c r="G1625" s="372"/>
      <c r="H1625" s="372"/>
      <c r="I1625" s="372"/>
      <c r="J1625" s="570" t="s">
        <v>413</v>
      </c>
      <c r="K1625" s="345" t="s">
        <v>209</v>
      </c>
      <c r="L1625" s="411">
        <v>7773204.9800000004</v>
      </c>
      <c r="M1625" s="362">
        <f t="shared" ref="M1625:M1626" si="573">L1625</f>
        <v>7773204.9800000004</v>
      </c>
      <c r="N1625" s="411"/>
      <c r="O1625" s="411"/>
      <c r="P1625" s="411"/>
      <c r="Q1625" s="385">
        <f t="shared" si="572"/>
        <v>7773204.9800000004</v>
      </c>
    </row>
    <row r="1626" spans="1:17" ht="15.75" customHeight="1" x14ac:dyDescent="0.25">
      <c r="A1626" s="562"/>
      <c r="B1626" s="579">
        <v>71920000</v>
      </c>
      <c r="C1626" s="338" t="s">
        <v>6</v>
      </c>
      <c r="D1626" s="338"/>
      <c r="E1626" s="338"/>
      <c r="F1626" s="339"/>
      <c r="G1626" s="574"/>
      <c r="H1626" s="341"/>
      <c r="I1626" s="342"/>
      <c r="J1626" s="570" t="s">
        <v>400</v>
      </c>
      <c r="K1626" s="345" t="s">
        <v>304</v>
      </c>
      <c r="L1626" s="411">
        <v>166346.58657200003</v>
      </c>
      <c r="M1626" s="362">
        <f t="shared" si="573"/>
        <v>166346.58657200003</v>
      </c>
      <c r="N1626" s="411"/>
      <c r="O1626" s="411"/>
      <c r="P1626" s="411"/>
      <c r="Q1626" s="385">
        <f t="shared" si="572"/>
        <v>166346.58657200003</v>
      </c>
    </row>
    <row r="1627" spans="1:17" ht="15.75" customHeight="1" x14ac:dyDescent="0.25">
      <c r="A1627" s="560">
        <f>A1624+1</f>
        <v>15</v>
      </c>
      <c r="B1627" s="579">
        <v>71920000</v>
      </c>
      <c r="C1627" s="338" t="s">
        <v>6</v>
      </c>
      <c r="D1627" s="338" t="s">
        <v>29</v>
      </c>
      <c r="E1627" s="338" t="s">
        <v>246</v>
      </c>
      <c r="F1627" s="339" t="s">
        <v>409</v>
      </c>
      <c r="G1627" s="574" t="s">
        <v>106</v>
      </c>
      <c r="H1627" s="575">
        <v>489.2</v>
      </c>
      <c r="I1627" s="342">
        <v>18</v>
      </c>
      <c r="J1627" s="570" t="s">
        <v>107</v>
      </c>
      <c r="K1627" s="343" t="s">
        <v>2</v>
      </c>
      <c r="L1627" s="411">
        <f>L1628+L1629+L1630+L1631</f>
        <v>982329.37</v>
      </c>
      <c r="M1627" s="411">
        <f t="shared" ref="M1627:P1627" si="574">M1628+M1629+M1630+M1631</f>
        <v>882888.37</v>
      </c>
      <c r="N1627" s="411">
        <f t="shared" si="574"/>
        <v>0</v>
      </c>
      <c r="O1627" s="411">
        <f t="shared" si="574"/>
        <v>94468.95</v>
      </c>
      <c r="P1627" s="411">
        <f t="shared" si="574"/>
        <v>4972.05</v>
      </c>
      <c r="Q1627" s="385">
        <f t="shared" si="572"/>
        <v>982329.37</v>
      </c>
    </row>
    <row r="1628" spans="1:17" ht="50.25" customHeight="1" x14ac:dyDescent="0.25">
      <c r="A1628" s="561"/>
      <c r="B1628" s="579">
        <v>71920000</v>
      </c>
      <c r="C1628" s="338" t="s">
        <v>6</v>
      </c>
      <c r="D1628" s="372"/>
      <c r="E1628" s="372"/>
      <c r="F1628" s="372"/>
      <c r="G1628" s="372"/>
      <c r="H1628" s="372"/>
      <c r="I1628" s="372"/>
      <c r="J1628" s="570" t="s">
        <v>305</v>
      </c>
      <c r="K1628" s="345" t="s">
        <v>110</v>
      </c>
      <c r="L1628" s="411">
        <v>10000</v>
      </c>
      <c r="M1628" s="362">
        <f>L1628</f>
        <v>10000</v>
      </c>
      <c r="N1628" s="411"/>
      <c r="O1628" s="411"/>
      <c r="P1628" s="411"/>
      <c r="Q1628" s="385">
        <f t="shared" si="572"/>
        <v>10000</v>
      </c>
    </row>
    <row r="1629" spans="1:17" ht="51.75" customHeight="1" x14ac:dyDescent="0.25">
      <c r="A1629" s="561"/>
      <c r="B1629" s="579">
        <v>71920000</v>
      </c>
      <c r="C1629" s="338" t="s">
        <v>6</v>
      </c>
      <c r="D1629" s="338"/>
      <c r="E1629" s="338"/>
      <c r="F1629" s="339"/>
      <c r="G1629" s="574"/>
      <c r="H1629" s="341"/>
      <c r="I1629" s="342"/>
      <c r="J1629" s="570" t="s">
        <v>117</v>
      </c>
      <c r="K1629" s="345" t="s">
        <v>109</v>
      </c>
      <c r="L1629" s="411">
        <v>99441</v>
      </c>
      <c r="M1629" s="411"/>
      <c r="N1629" s="411"/>
      <c r="O1629" s="419">
        <f>L1629*0.95</f>
        <v>94468.95</v>
      </c>
      <c r="P1629" s="419">
        <f>L1629*0.05</f>
        <v>4972.05</v>
      </c>
      <c r="Q1629" s="385">
        <f t="shared" si="572"/>
        <v>99441</v>
      </c>
    </row>
    <row r="1630" spans="1:17" ht="15.75" x14ac:dyDescent="0.25">
      <c r="A1630" s="561"/>
      <c r="B1630" s="579">
        <v>71920000</v>
      </c>
      <c r="C1630" s="338" t="s">
        <v>6</v>
      </c>
      <c r="D1630" s="338"/>
      <c r="E1630" s="338"/>
      <c r="F1630" s="339"/>
      <c r="G1630" s="574"/>
      <c r="H1630" s="341"/>
      <c r="I1630" s="342"/>
      <c r="J1630" s="572" t="s">
        <v>217</v>
      </c>
      <c r="K1630" s="345" t="s">
        <v>218</v>
      </c>
      <c r="L1630" s="411">
        <v>835563.37</v>
      </c>
      <c r="M1630" s="362">
        <f t="shared" ref="M1630:M1631" si="575">L1630</f>
        <v>835563.37</v>
      </c>
      <c r="N1630" s="411"/>
      <c r="O1630" s="411"/>
      <c r="P1630" s="411"/>
      <c r="Q1630" s="385">
        <f t="shared" si="572"/>
        <v>835563.37</v>
      </c>
    </row>
    <row r="1631" spans="1:17" ht="15.75" customHeight="1" x14ac:dyDescent="0.25">
      <c r="A1631" s="562"/>
      <c r="B1631" s="579">
        <v>71920000</v>
      </c>
      <c r="C1631" s="338" t="s">
        <v>6</v>
      </c>
      <c r="D1631" s="338"/>
      <c r="E1631" s="338"/>
      <c r="F1631" s="339"/>
      <c r="G1631" s="574"/>
      <c r="H1631" s="341"/>
      <c r="I1631" s="342"/>
      <c r="J1631" s="570" t="s">
        <v>400</v>
      </c>
      <c r="K1631" s="345" t="s">
        <v>304</v>
      </c>
      <c r="L1631" s="411">
        <v>37325</v>
      </c>
      <c r="M1631" s="362">
        <f t="shared" si="575"/>
        <v>37325</v>
      </c>
      <c r="N1631" s="411"/>
      <c r="O1631" s="411"/>
      <c r="P1631" s="411"/>
      <c r="Q1631" s="385">
        <f t="shared" si="572"/>
        <v>37325</v>
      </c>
    </row>
    <row r="1632" spans="1:17" ht="15.75" customHeight="1" x14ac:dyDescent="0.25">
      <c r="A1632" s="560">
        <f>A1627+1</f>
        <v>16</v>
      </c>
      <c r="B1632" s="579">
        <v>71920000</v>
      </c>
      <c r="C1632" s="338" t="s">
        <v>6</v>
      </c>
      <c r="D1632" s="338" t="s">
        <v>136</v>
      </c>
      <c r="E1632" s="338" t="s">
        <v>246</v>
      </c>
      <c r="F1632" s="339">
        <v>4</v>
      </c>
      <c r="G1632" s="574" t="s">
        <v>106</v>
      </c>
      <c r="H1632" s="575">
        <v>3324.2</v>
      </c>
      <c r="I1632" s="342">
        <v>83</v>
      </c>
      <c r="J1632" s="570" t="s">
        <v>107</v>
      </c>
      <c r="K1632" s="343" t="s">
        <v>2</v>
      </c>
      <c r="L1632" s="411">
        <f>L1633+L1634</f>
        <v>92926</v>
      </c>
      <c r="M1632" s="411">
        <f t="shared" ref="M1632:P1632" si="576">M1633+M1634</f>
        <v>10000</v>
      </c>
      <c r="N1632" s="411">
        <f t="shared" si="576"/>
        <v>0</v>
      </c>
      <c r="O1632" s="411">
        <f t="shared" si="576"/>
        <v>78779.7</v>
      </c>
      <c r="P1632" s="411">
        <f t="shared" si="576"/>
        <v>4146.3</v>
      </c>
      <c r="Q1632" s="385">
        <f t="shared" si="572"/>
        <v>92926</v>
      </c>
    </row>
    <row r="1633" spans="1:17" ht="50.25" customHeight="1" x14ac:dyDescent="0.25">
      <c r="A1633" s="561"/>
      <c r="B1633" s="579">
        <v>71920000</v>
      </c>
      <c r="C1633" s="338" t="s">
        <v>6</v>
      </c>
      <c r="D1633" s="372"/>
      <c r="E1633" s="372"/>
      <c r="F1633" s="372"/>
      <c r="G1633" s="372"/>
      <c r="H1633" s="372"/>
      <c r="I1633" s="372"/>
      <c r="J1633" s="570" t="s">
        <v>305</v>
      </c>
      <c r="K1633" s="345" t="s">
        <v>110</v>
      </c>
      <c r="L1633" s="411">
        <v>10000</v>
      </c>
      <c r="M1633" s="362">
        <f>L1633</f>
        <v>10000</v>
      </c>
      <c r="N1633" s="411"/>
      <c r="O1633" s="411"/>
      <c r="P1633" s="411"/>
      <c r="Q1633" s="385">
        <f t="shared" si="572"/>
        <v>10000</v>
      </c>
    </row>
    <row r="1634" spans="1:17" ht="51.75" customHeight="1" x14ac:dyDescent="0.25">
      <c r="A1634" s="562"/>
      <c r="B1634" s="579">
        <v>71920000</v>
      </c>
      <c r="C1634" s="338" t="s">
        <v>6</v>
      </c>
      <c r="D1634" s="338"/>
      <c r="E1634" s="338"/>
      <c r="F1634" s="339"/>
      <c r="G1634" s="574"/>
      <c r="H1634" s="341"/>
      <c r="I1634" s="342"/>
      <c r="J1634" s="570" t="s">
        <v>117</v>
      </c>
      <c r="K1634" s="345" t="s">
        <v>109</v>
      </c>
      <c r="L1634" s="411">
        <v>82926</v>
      </c>
      <c r="M1634" s="411"/>
      <c r="N1634" s="411"/>
      <c r="O1634" s="419">
        <f>L1634*0.95</f>
        <v>78779.7</v>
      </c>
      <c r="P1634" s="419">
        <f>L1634*0.05</f>
        <v>4146.3</v>
      </c>
      <c r="Q1634" s="385">
        <f t="shared" si="572"/>
        <v>82926</v>
      </c>
    </row>
    <row r="1635" spans="1:17" ht="15.75" customHeight="1" x14ac:dyDescent="0.25">
      <c r="A1635" s="560">
        <f>A1632+1</f>
        <v>17</v>
      </c>
      <c r="B1635" s="579">
        <v>71920000</v>
      </c>
      <c r="C1635" s="338" t="s">
        <v>6</v>
      </c>
      <c r="D1635" s="338" t="s">
        <v>136</v>
      </c>
      <c r="E1635" s="338" t="s">
        <v>255</v>
      </c>
      <c r="F1635" s="339" t="s">
        <v>414</v>
      </c>
      <c r="G1635" s="574" t="s">
        <v>106</v>
      </c>
      <c r="H1635" s="575">
        <v>1467.6</v>
      </c>
      <c r="I1635" s="342">
        <v>12</v>
      </c>
      <c r="J1635" s="570" t="s">
        <v>107</v>
      </c>
      <c r="K1635" s="343" t="s">
        <v>2</v>
      </c>
      <c r="L1635" s="411">
        <f>L1636</f>
        <v>10000</v>
      </c>
      <c r="M1635" s="411">
        <f t="shared" ref="M1635:P1635" si="577">M1636</f>
        <v>10000</v>
      </c>
      <c r="N1635" s="411">
        <f t="shared" si="577"/>
        <v>0</v>
      </c>
      <c r="O1635" s="411">
        <f t="shared" si="577"/>
        <v>0</v>
      </c>
      <c r="P1635" s="411">
        <f t="shared" si="577"/>
        <v>0</v>
      </c>
      <c r="Q1635" s="385">
        <f t="shared" si="572"/>
        <v>10000</v>
      </c>
    </row>
    <row r="1636" spans="1:17" ht="50.25" customHeight="1" x14ac:dyDescent="0.25">
      <c r="A1636" s="562"/>
      <c r="B1636" s="579">
        <v>71920000</v>
      </c>
      <c r="C1636" s="338" t="s">
        <v>6</v>
      </c>
      <c r="D1636" s="338"/>
      <c r="E1636" s="372"/>
      <c r="F1636" s="372"/>
      <c r="G1636" s="372"/>
      <c r="H1636" s="372"/>
      <c r="I1636" s="372"/>
      <c r="J1636" s="570" t="s">
        <v>305</v>
      </c>
      <c r="K1636" s="345" t="s">
        <v>110</v>
      </c>
      <c r="L1636" s="411">
        <v>10000</v>
      </c>
      <c r="M1636" s="362">
        <f>L1636</f>
        <v>10000</v>
      </c>
      <c r="N1636" s="411"/>
      <c r="O1636" s="411"/>
      <c r="P1636" s="411"/>
      <c r="Q1636" s="385">
        <f t="shared" si="572"/>
        <v>10000</v>
      </c>
    </row>
    <row r="1637" spans="1:17" ht="15.75" customHeight="1" x14ac:dyDescent="0.25">
      <c r="A1637" s="560">
        <f>A1635+1</f>
        <v>18</v>
      </c>
      <c r="B1637" s="579">
        <v>71920000</v>
      </c>
      <c r="C1637" s="338" t="s">
        <v>6</v>
      </c>
      <c r="D1637" s="338" t="s">
        <v>5</v>
      </c>
      <c r="E1637" s="338" t="s">
        <v>252</v>
      </c>
      <c r="F1637" s="339">
        <v>26</v>
      </c>
      <c r="G1637" s="574" t="s">
        <v>106</v>
      </c>
      <c r="H1637" s="575">
        <v>2920.2</v>
      </c>
      <c r="I1637" s="342">
        <v>47</v>
      </c>
      <c r="J1637" s="570" t="s">
        <v>107</v>
      </c>
      <c r="K1637" s="343" t="s">
        <v>2</v>
      </c>
      <c r="L1637" s="411">
        <f>L1638+L1639</f>
        <v>2229954.85</v>
      </c>
      <c r="M1637" s="411">
        <f t="shared" ref="M1637:P1637" si="578">M1638+M1639</f>
        <v>2229954.85</v>
      </c>
      <c r="N1637" s="411">
        <f t="shared" si="578"/>
        <v>0</v>
      </c>
      <c r="O1637" s="411">
        <f t="shared" si="578"/>
        <v>0</v>
      </c>
      <c r="P1637" s="411">
        <f t="shared" si="578"/>
        <v>0</v>
      </c>
      <c r="Q1637" s="385">
        <f t="shared" si="572"/>
        <v>2229954.85</v>
      </c>
    </row>
    <row r="1638" spans="1:17" ht="31.5" customHeight="1" x14ac:dyDescent="0.25">
      <c r="A1638" s="568"/>
      <c r="B1638" s="579">
        <v>71920000</v>
      </c>
      <c r="C1638" s="338" t="s">
        <v>6</v>
      </c>
      <c r="D1638" s="372"/>
      <c r="E1638" s="372"/>
      <c r="F1638" s="388"/>
      <c r="G1638" s="388"/>
      <c r="H1638" s="388"/>
      <c r="I1638" s="388"/>
      <c r="J1638" s="572" t="s">
        <v>402</v>
      </c>
      <c r="K1638" s="384" t="s">
        <v>211</v>
      </c>
      <c r="L1638" s="362">
        <v>2183233.65</v>
      </c>
      <c r="M1638" s="362">
        <f t="shared" ref="M1638:M1639" si="579">L1638</f>
        <v>2183233.65</v>
      </c>
      <c r="N1638" s="411"/>
      <c r="O1638" s="411"/>
      <c r="P1638" s="411"/>
      <c r="Q1638" s="385">
        <f t="shared" si="572"/>
        <v>2183233.65</v>
      </c>
    </row>
    <row r="1639" spans="1:17" ht="15.75" customHeight="1" x14ac:dyDescent="0.25">
      <c r="A1639" s="569"/>
      <c r="B1639" s="579">
        <v>71920000</v>
      </c>
      <c r="C1639" s="338" t="s">
        <v>6</v>
      </c>
      <c r="D1639" s="372"/>
      <c r="E1639" s="372"/>
      <c r="F1639" s="387"/>
      <c r="G1639" s="384"/>
      <c r="H1639" s="388"/>
      <c r="I1639" s="387"/>
      <c r="J1639" s="572" t="s">
        <v>400</v>
      </c>
      <c r="K1639" s="384" t="s">
        <v>304</v>
      </c>
      <c r="L1639" s="362">
        <v>46721.2</v>
      </c>
      <c r="M1639" s="362">
        <f t="shared" si="579"/>
        <v>46721.2</v>
      </c>
      <c r="N1639" s="411"/>
      <c r="O1639" s="411"/>
      <c r="P1639" s="411"/>
      <c r="Q1639" s="385">
        <f t="shared" si="572"/>
        <v>46721.2</v>
      </c>
    </row>
    <row r="1640" spans="1:17" s="382" customFormat="1" ht="15.75" customHeight="1" x14ac:dyDescent="0.25">
      <c r="A1640" s="560">
        <f>A1637+1</f>
        <v>19</v>
      </c>
      <c r="B1640" s="579">
        <v>71920000</v>
      </c>
      <c r="C1640" s="338" t="s">
        <v>6</v>
      </c>
      <c r="D1640" s="338" t="s">
        <v>5</v>
      </c>
      <c r="E1640" s="338" t="s">
        <v>138</v>
      </c>
      <c r="F1640" s="339">
        <v>2</v>
      </c>
      <c r="G1640" s="574" t="s">
        <v>106</v>
      </c>
      <c r="H1640" s="575">
        <v>2139.9</v>
      </c>
      <c r="I1640" s="342">
        <v>72</v>
      </c>
      <c r="J1640" s="570" t="s">
        <v>107</v>
      </c>
      <c r="K1640" s="343" t="s">
        <v>2</v>
      </c>
      <c r="L1640" s="411">
        <f>L1641+L1643+L1644+L1642</f>
        <v>7104258.6189100007</v>
      </c>
      <c r="M1640" s="411">
        <f t="shared" ref="M1640:P1640" si="580">M1641+M1643+M1644+M1642</f>
        <v>7104258.6189100007</v>
      </c>
      <c r="N1640" s="411">
        <f t="shared" si="580"/>
        <v>0</v>
      </c>
      <c r="O1640" s="411">
        <f t="shared" si="580"/>
        <v>0</v>
      </c>
      <c r="P1640" s="411">
        <f t="shared" si="580"/>
        <v>0</v>
      </c>
      <c r="Q1640" s="385">
        <f t="shared" si="572"/>
        <v>7104258.6189100007</v>
      </c>
    </row>
    <row r="1641" spans="1:17" s="382" customFormat="1" ht="31.5" customHeight="1" x14ac:dyDescent="0.25">
      <c r="A1641" s="561"/>
      <c r="B1641" s="579">
        <v>71920000</v>
      </c>
      <c r="C1641" s="338" t="s">
        <v>6</v>
      </c>
      <c r="D1641" s="338"/>
      <c r="E1641" s="372"/>
      <c r="F1641" s="372"/>
      <c r="G1641" s="372"/>
      <c r="H1641" s="372"/>
      <c r="I1641" s="372"/>
      <c r="J1641" s="570" t="s">
        <v>406</v>
      </c>
      <c r="K1641" s="345" t="s">
        <v>213</v>
      </c>
      <c r="L1641" s="411">
        <v>2416198.15</v>
      </c>
      <c r="M1641" s="362">
        <f t="shared" ref="M1641:M1644" si="581">L1641</f>
        <v>2416198.15</v>
      </c>
      <c r="N1641" s="411"/>
      <c r="O1641" s="411"/>
      <c r="P1641" s="411"/>
      <c r="Q1641" s="385">
        <f t="shared" si="572"/>
        <v>2416198.15</v>
      </c>
    </row>
    <row r="1642" spans="1:17" ht="31.5" customHeight="1" x14ac:dyDescent="0.25">
      <c r="A1642" s="568"/>
      <c r="B1642" s="579">
        <v>71920000</v>
      </c>
      <c r="C1642" s="338" t="s">
        <v>6</v>
      </c>
      <c r="D1642" s="372"/>
      <c r="E1642" s="388"/>
      <c r="F1642" s="388"/>
      <c r="G1642" s="388"/>
      <c r="H1642" s="388"/>
      <c r="I1642" s="388"/>
      <c r="J1642" s="572" t="s">
        <v>402</v>
      </c>
      <c r="K1642" s="384" t="s">
        <v>211</v>
      </c>
      <c r="L1642" s="362">
        <v>1599856.75</v>
      </c>
      <c r="M1642" s="362">
        <f t="shared" si="581"/>
        <v>1599856.75</v>
      </c>
      <c r="N1642" s="411"/>
      <c r="O1642" s="411"/>
      <c r="P1642" s="411"/>
      <c r="Q1642" s="385">
        <f t="shared" si="572"/>
        <v>1599856.75</v>
      </c>
    </row>
    <row r="1643" spans="1:17" s="382" customFormat="1" ht="31.5" customHeight="1" x14ac:dyDescent="0.25">
      <c r="A1643" s="561"/>
      <c r="B1643" s="579">
        <v>71920000</v>
      </c>
      <c r="C1643" s="338" t="s">
        <v>6</v>
      </c>
      <c r="D1643" s="338"/>
      <c r="E1643" s="338"/>
      <c r="F1643" s="339"/>
      <c r="G1643" s="574"/>
      <c r="H1643" s="341"/>
      <c r="I1643" s="342"/>
      <c r="J1643" s="570" t="s">
        <v>317</v>
      </c>
      <c r="K1643" s="345" t="s">
        <v>220</v>
      </c>
      <c r="L1643" s="411">
        <v>2972877.5</v>
      </c>
      <c r="M1643" s="362">
        <f t="shared" si="581"/>
        <v>2972877.5</v>
      </c>
      <c r="N1643" s="411"/>
      <c r="O1643" s="411"/>
      <c r="P1643" s="411"/>
      <c r="Q1643" s="385">
        <f t="shared" si="572"/>
        <v>2972877.5</v>
      </c>
    </row>
    <row r="1644" spans="1:17" s="382" customFormat="1" ht="15.75" customHeight="1" x14ac:dyDescent="0.25">
      <c r="A1644" s="562"/>
      <c r="B1644" s="579">
        <v>71920000</v>
      </c>
      <c r="C1644" s="338" t="s">
        <v>6</v>
      </c>
      <c r="D1644" s="338"/>
      <c r="E1644" s="338"/>
      <c r="F1644" s="339"/>
      <c r="G1644" s="574"/>
      <c r="H1644" s="341"/>
      <c r="I1644" s="342"/>
      <c r="J1644" s="570" t="s">
        <v>400</v>
      </c>
      <c r="K1644" s="345" t="s">
        <v>304</v>
      </c>
      <c r="L1644" s="411">
        <v>115326.21891000003</v>
      </c>
      <c r="M1644" s="362">
        <f t="shared" si="581"/>
        <v>115326.21891000003</v>
      </c>
      <c r="N1644" s="411"/>
      <c r="O1644" s="411"/>
      <c r="P1644" s="411"/>
      <c r="Q1644" s="385">
        <f t="shared" si="572"/>
        <v>115326.21891000003</v>
      </c>
    </row>
    <row r="1645" spans="1:17" s="382" customFormat="1" ht="15.75" customHeight="1" x14ac:dyDescent="0.25">
      <c r="A1645" s="560">
        <f>A1640+1</f>
        <v>20</v>
      </c>
      <c r="B1645" s="579">
        <v>71920000</v>
      </c>
      <c r="C1645" s="338" t="s">
        <v>6</v>
      </c>
      <c r="D1645" s="338" t="s">
        <v>5</v>
      </c>
      <c r="E1645" s="338" t="s">
        <v>138</v>
      </c>
      <c r="F1645" s="339">
        <v>4</v>
      </c>
      <c r="G1645" s="574" t="s">
        <v>106</v>
      </c>
      <c r="H1645" s="391">
        <v>2132.6</v>
      </c>
      <c r="I1645" s="387">
        <v>103</v>
      </c>
      <c r="J1645" s="570" t="s">
        <v>107</v>
      </c>
      <c r="K1645" s="343" t="s">
        <v>2</v>
      </c>
      <c r="L1645" s="411">
        <f>L1646+L1647</f>
        <v>2548498.2301340001</v>
      </c>
      <c r="M1645" s="411">
        <f t="shared" ref="M1645:P1645" si="582">M1646+M1647</f>
        <v>2548498.2301340001</v>
      </c>
      <c r="N1645" s="411">
        <f t="shared" si="582"/>
        <v>0</v>
      </c>
      <c r="O1645" s="411">
        <f t="shared" si="582"/>
        <v>0</v>
      </c>
      <c r="P1645" s="411">
        <f t="shared" si="582"/>
        <v>0</v>
      </c>
      <c r="Q1645" s="385">
        <f t="shared" si="572"/>
        <v>2548498.2301340001</v>
      </c>
    </row>
    <row r="1646" spans="1:17" s="382" customFormat="1" ht="31.5" customHeight="1" x14ac:dyDescent="0.25">
      <c r="A1646" s="561"/>
      <c r="B1646" s="579">
        <v>71920000</v>
      </c>
      <c r="C1646" s="338" t="s">
        <v>6</v>
      </c>
      <c r="D1646" s="338"/>
      <c r="E1646" s="338"/>
      <c r="F1646" s="372"/>
      <c r="G1646" s="372"/>
      <c r="H1646" s="372"/>
      <c r="I1646" s="372"/>
      <c r="J1646" s="570" t="s">
        <v>406</v>
      </c>
      <c r="K1646" s="345" t="s">
        <v>213</v>
      </c>
      <c r="L1646" s="411">
        <v>2413823.69</v>
      </c>
      <c r="M1646" s="362">
        <f t="shared" ref="M1646:M1647" si="583">L1646</f>
        <v>2413823.69</v>
      </c>
      <c r="N1646" s="411"/>
      <c r="O1646" s="411"/>
      <c r="P1646" s="411"/>
      <c r="Q1646" s="385">
        <f t="shared" si="572"/>
        <v>2413823.69</v>
      </c>
    </row>
    <row r="1647" spans="1:17" s="382" customFormat="1" ht="15.75" customHeight="1" x14ac:dyDescent="0.25">
      <c r="A1647" s="562"/>
      <c r="B1647" s="579">
        <v>71920000</v>
      </c>
      <c r="C1647" s="338" t="s">
        <v>6</v>
      </c>
      <c r="D1647" s="338"/>
      <c r="E1647" s="338"/>
      <c r="F1647" s="339"/>
      <c r="G1647" s="574"/>
      <c r="H1647" s="341"/>
      <c r="I1647" s="342"/>
      <c r="J1647" s="570" t="s">
        <v>400</v>
      </c>
      <c r="K1647" s="345" t="s">
        <v>304</v>
      </c>
      <c r="L1647" s="411">
        <v>134674.54013400004</v>
      </c>
      <c r="M1647" s="362">
        <f t="shared" si="583"/>
        <v>134674.54013400004</v>
      </c>
      <c r="N1647" s="411"/>
      <c r="O1647" s="411"/>
      <c r="P1647" s="411"/>
      <c r="Q1647" s="385">
        <f t="shared" si="572"/>
        <v>134674.54013400004</v>
      </c>
    </row>
    <row r="1648" spans="1:17" ht="15.75" customHeight="1" x14ac:dyDescent="0.25">
      <c r="A1648" s="560">
        <v>21</v>
      </c>
      <c r="B1648" s="579">
        <v>71920000</v>
      </c>
      <c r="C1648" s="338" t="s">
        <v>6</v>
      </c>
      <c r="D1648" s="338" t="s">
        <v>5</v>
      </c>
      <c r="E1648" s="338" t="s">
        <v>138</v>
      </c>
      <c r="F1648" s="339">
        <v>6</v>
      </c>
      <c r="G1648" s="574" t="s">
        <v>106</v>
      </c>
      <c r="H1648" s="575">
        <v>1490.3</v>
      </c>
      <c r="I1648" s="342">
        <v>81</v>
      </c>
      <c r="J1648" s="570" t="s">
        <v>107</v>
      </c>
      <c r="K1648" s="343" t="s">
        <v>2</v>
      </c>
      <c r="L1648" s="411">
        <f>L1649+L1650</f>
        <v>82565</v>
      </c>
      <c r="M1648" s="411">
        <f t="shared" ref="M1648:P1648" si="584">M1649+M1650</f>
        <v>10000</v>
      </c>
      <c r="N1648" s="411">
        <f t="shared" si="584"/>
        <v>0</v>
      </c>
      <c r="O1648" s="411">
        <f t="shared" si="584"/>
        <v>68936.75</v>
      </c>
      <c r="P1648" s="411">
        <f t="shared" si="584"/>
        <v>3628.25</v>
      </c>
      <c r="Q1648" s="385">
        <f t="shared" si="572"/>
        <v>82565</v>
      </c>
    </row>
    <row r="1649" spans="1:17" ht="50.25" customHeight="1" x14ac:dyDescent="0.25">
      <c r="A1649" s="561"/>
      <c r="B1649" s="579">
        <v>71920000</v>
      </c>
      <c r="C1649" s="338" t="s">
        <v>6</v>
      </c>
      <c r="D1649" s="338"/>
      <c r="E1649" s="338"/>
      <c r="F1649" s="372"/>
      <c r="G1649" s="372"/>
      <c r="H1649" s="372"/>
      <c r="I1649" s="372"/>
      <c r="J1649" s="570" t="s">
        <v>305</v>
      </c>
      <c r="K1649" s="345" t="s">
        <v>110</v>
      </c>
      <c r="L1649" s="411">
        <v>10000</v>
      </c>
      <c r="M1649" s="362">
        <f>L1649</f>
        <v>10000</v>
      </c>
      <c r="N1649" s="411"/>
      <c r="O1649" s="411"/>
      <c r="P1649" s="411"/>
      <c r="Q1649" s="385">
        <f t="shared" si="572"/>
        <v>10000</v>
      </c>
    </row>
    <row r="1650" spans="1:17" ht="51.75" customHeight="1" x14ac:dyDescent="0.25">
      <c r="A1650" s="562"/>
      <c r="B1650" s="579">
        <v>71920000</v>
      </c>
      <c r="C1650" s="338" t="s">
        <v>6</v>
      </c>
      <c r="D1650" s="338"/>
      <c r="E1650" s="338"/>
      <c r="F1650" s="339"/>
      <c r="G1650" s="574"/>
      <c r="H1650" s="341"/>
      <c r="I1650" s="342"/>
      <c r="J1650" s="570" t="s">
        <v>117</v>
      </c>
      <c r="K1650" s="345" t="s">
        <v>109</v>
      </c>
      <c r="L1650" s="411">
        <v>72565</v>
      </c>
      <c r="M1650" s="411"/>
      <c r="N1650" s="411"/>
      <c r="O1650" s="419">
        <f>L1650*0.95</f>
        <v>68936.75</v>
      </c>
      <c r="P1650" s="419">
        <f>L1650*0.05</f>
        <v>3628.25</v>
      </c>
      <c r="Q1650" s="385">
        <f t="shared" si="572"/>
        <v>72565</v>
      </c>
    </row>
    <row r="1651" spans="1:17" ht="15.75" customHeight="1" x14ac:dyDescent="0.25">
      <c r="A1651" s="560">
        <v>22</v>
      </c>
      <c r="B1651" s="579">
        <v>71920000</v>
      </c>
      <c r="C1651" s="338" t="s">
        <v>6</v>
      </c>
      <c r="D1651" s="338" t="s">
        <v>5</v>
      </c>
      <c r="E1651" s="338" t="s">
        <v>138</v>
      </c>
      <c r="F1651" s="339">
        <v>8</v>
      </c>
      <c r="G1651" s="574" t="s">
        <v>106</v>
      </c>
      <c r="H1651" s="575">
        <v>2917.4</v>
      </c>
      <c r="I1651" s="342">
        <v>110</v>
      </c>
      <c r="J1651" s="570" t="s">
        <v>107</v>
      </c>
      <c r="K1651" s="343" t="s">
        <v>2</v>
      </c>
      <c r="L1651" s="411">
        <f>L1652+L1653</f>
        <v>82565</v>
      </c>
      <c r="M1651" s="411">
        <f t="shared" ref="M1651:P1651" si="585">M1652+M1653</f>
        <v>10000</v>
      </c>
      <c r="N1651" s="411">
        <f t="shared" si="585"/>
        <v>0</v>
      </c>
      <c r="O1651" s="411">
        <f t="shared" si="585"/>
        <v>68936.75</v>
      </c>
      <c r="P1651" s="411">
        <f t="shared" si="585"/>
        <v>3628.25</v>
      </c>
      <c r="Q1651" s="385">
        <f t="shared" si="572"/>
        <v>82565</v>
      </c>
    </row>
    <row r="1652" spans="1:17" ht="50.25" customHeight="1" x14ac:dyDescent="0.25">
      <c r="A1652" s="561"/>
      <c r="B1652" s="579">
        <v>71920000</v>
      </c>
      <c r="C1652" s="338" t="s">
        <v>6</v>
      </c>
      <c r="D1652" s="338"/>
      <c r="E1652" s="338"/>
      <c r="F1652" s="372"/>
      <c r="G1652" s="372"/>
      <c r="H1652" s="372"/>
      <c r="I1652" s="372"/>
      <c r="J1652" s="570" t="s">
        <v>305</v>
      </c>
      <c r="K1652" s="345" t="s">
        <v>110</v>
      </c>
      <c r="L1652" s="411">
        <v>10000</v>
      </c>
      <c r="M1652" s="362">
        <f>L1652</f>
        <v>10000</v>
      </c>
      <c r="N1652" s="411"/>
      <c r="O1652" s="411"/>
      <c r="P1652" s="411"/>
      <c r="Q1652" s="385">
        <f t="shared" si="572"/>
        <v>10000</v>
      </c>
    </row>
    <row r="1653" spans="1:17" ht="51.75" customHeight="1" x14ac:dyDescent="0.25">
      <c r="A1653" s="562"/>
      <c r="B1653" s="579">
        <v>71920000</v>
      </c>
      <c r="C1653" s="338" t="s">
        <v>6</v>
      </c>
      <c r="D1653" s="338"/>
      <c r="E1653" s="338"/>
      <c r="F1653" s="339"/>
      <c r="G1653" s="574"/>
      <c r="H1653" s="341"/>
      <c r="I1653" s="342"/>
      <c r="J1653" s="570" t="s">
        <v>117</v>
      </c>
      <c r="K1653" s="345" t="s">
        <v>109</v>
      </c>
      <c r="L1653" s="411">
        <v>72565</v>
      </c>
      <c r="M1653" s="411"/>
      <c r="N1653" s="411"/>
      <c r="O1653" s="419">
        <f>L1653*0.95</f>
        <v>68936.75</v>
      </c>
      <c r="P1653" s="419">
        <f>L1653*0.05</f>
        <v>3628.25</v>
      </c>
      <c r="Q1653" s="385">
        <f t="shared" si="572"/>
        <v>72565</v>
      </c>
    </row>
    <row r="1654" spans="1:17" ht="15.75" customHeight="1" x14ac:dyDescent="0.25">
      <c r="A1654" s="560">
        <f>A1651+1</f>
        <v>23</v>
      </c>
      <c r="B1654" s="579">
        <v>71920000</v>
      </c>
      <c r="C1654" s="338" t="s">
        <v>6</v>
      </c>
      <c r="D1654" s="338" t="s">
        <v>5</v>
      </c>
      <c r="E1654" s="338" t="s">
        <v>138</v>
      </c>
      <c r="F1654" s="339">
        <v>11</v>
      </c>
      <c r="G1654" s="574" t="s">
        <v>106</v>
      </c>
      <c r="H1654" s="575">
        <v>2881.9</v>
      </c>
      <c r="I1654" s="342">
        <v>97</v>
      </c>
      <c r="J1654" s="570" t="s">
        <v>107</v>
      </c>
      <c r="K1654" s="343" t="s">
        <v>2</v>
      </c>
      <c r="L1654" s="411">
        <f>L1655+L1656</f>
        <v>94926</v>
      </c>
      <c r="M1654" s="411">
        <f t="shared" ref="M1654:P1654" si="586">M1655+M1656</f>
        <v>10000</v>
      </c>
      <c r="N1654" s="411">
        <f t="shared" si="586"/>
        <v>0</v>
      </c>
      <c r="O1654" s="411">
        <f t="shared" si="586"/>
        <v>80679.7</v>
      </c>
      <c r="P1654" s="411">
        <f t="shared" si="586"/>
        <v>4246.3</v>
      </c>
      <c r="Q1654" s="385">
        <f t="shared" si="572"/>
        <v>94926</v>
      </c>
    </row>
    <row r="1655" spans="1:17" ht="50.25" customHeight="1" x14ac:dyDescent="0.25">
      <c r="A1655" s="561"/>
      <c r="B1655" s="579">
        <v>71920000</v>
      </c>
      <c r="C1655" s="338" t="s">
        <v>6</v>
      </c>
      <c r="D1655" s="338"/>
      <c r="E1655" s="338"/>
      <c r="F1655" s="372"/>
      <c r="G1655" s="372"/>
      <c r="H1655" s="372"/>
      <c r="I1655" s="372"/>
      <c r="J1655" s="570" t="s">
        <v>305</v>
      </c>
      <c r="K1655" s="345" t="s">
        <v>110</v>
      </c>
      <c r="L1655" s="411">
        <v>10000</v>
      </c>
      <c r="M1655" s="362">
        <f>L1655</f>
        <v>10000</v>
      </c>
      <c r="N1655" s="411"/>
      <c r="O1655" s="411"/>
      <c r="P1655" s="411"/>
      <c r="Q1655" s="385">
        <f t="shared" si="572"/>
        <v>10000</v>
      </c>
    </row>
    <row r="1656" spans="1:17" ht="51.75" customHeight="1" x14ac:dyDescent="0.25">
      <c r="A1656" s="562"/>
      <c r="B1656" s="579">
        <v>71920000</v>
      </c>
      <c r="C1656" s="338" t="s">
        <v>6</v>
      </c>
      <c r="D1656" s="338"/>
      <c r="E1656" s="338"/>
      <c r="F1656" s="339"/>
      <c r="G1656" s="574"/>
      <c r="H1656" s="341"/>
      <c r="I1656" s="342"/>
      <c r="J1656" s="570" t="s">
        <v>117</v>
      </c>
      <c r="K1656" s="345" t="s">
        <v>109</v>
      </c>
      <c r="L1656" s="411">
        <v>84926</v>
      </c>
      <c r="M1656" s="411"/>
      <c r="N1656" s="411"/>
      <c r="O1656" s="419">
        <f>L1656*0.95</f>
        <v>80679.7</v>
      </c>
      <c r="P1656" s="419">
        <f>L1656*0.05</f>
        <v>4246.3</v>
      </c>
      <c r="Q1656" s="385">
        <f t="shared" si="572"/>
        <v>84926</v>
      </c>
    </row>
    <row r="1657" spans="1:17" ht="15.75" customHeight="1" x14ac:dyDescent="0.25">
      <c r="A1657" s="560">
        <f>A1654+1</f>
        <v>24</v>
      </c>
      <c r="B1657" s="579">
        <v>71920000</v>
      </c>
      <c r="C1657" s="338" t="s">
        <v>6</v>
      </c>
      <c r="D1657" s="338" t="s">
        <v>5</v>
      </c>
      <c r="E1657" s="338" t="s">
        <v>138</v>
      </c>
      <c r="F1657" s="339">
        <v>13</v>
      </c>
      <c r="G1657" s="574" t="s">
        <v>106</v>
      </c>
      <c r="H1657" s="575">
        <v>2341.6</v>
      </c>
      <c r="I1657" s="342">
        <v>57</v>
      </c>
      <c r="J1657" s="570" t="s">
        <v>107</v>
      </c>
      <c r="K1657" s="343" t="s">
        <v>2</v>
      </c>
      <c r="L1657" s="411">
        <f>L1658+L1659</f>
        <v>85590</v>
      </c>
      <c r="M1657" s="411">
        <f t="shared" ref="M1657:P1657" si="587">M1658+M1659</f>
        <v>10000</v>
      </c>
      <c r="N1657" s="411">
        <f t="shared" si="587"/>
        <v>0</v>
      </c>
      <c r="O1657" s="411">
        <f t="shared" si="587"/>
        <v>71810.5</v>
      </c>
      <c r="P1657" s="411">
        <f t="shared" si="587"/>
        <v>3779.5</v>
      </c>
      <c r="Q1657" s="385">
        <f t="shared" si="572"/>
        <v>85590</v>
      </c>
    </row>
    <row r="1658" spans="1:17" ht="50.25" customHeight="1" x14ac:dyDescent="0.25">
      <c r="A1658" s="561"/>
      <c r="B1658" s="579">
        <v>71920000</v>
      </c>
      <c r="C1658" s="338" t="s">
        <v>6</v>
      </c>
      <c r="D1658" s="338"/>
      <c r="E1658" s="338"/>
      <c r="F1658" s="372"/>
      <c r="G1658" s="372"/>
      <c r="H1658" s="372"/>
      <c r="I1658" s="372"/>
      <c r="J1658" s="570" t="s">
        <v>305</v>
      </c>
      <c r="K1658" s="345" t="s">
        <v>110</v>
      </c>
      <c r="L1658" s="411">
        <v>10000</v>
      </c>
      <c r="M1658" s="362">
        <f>L1658</f>
        <v>10000</v>
      </c>
      <c r="N1658" s="411"/>
      <c r="O1658" s="411"/>
      <c r="P1658" s="411"/>
      <c r="Q1658" s="385">
        <f t="shared" si="572"/>
        <v>10000</v>
      </c>
    </row>
    <row r="1659" spans="1:17" ht="51.75" customHeight="1" x14ac:dyDescent="0.25">
      <c r="A1659" s="562"/>
      <c r="B1659" s="579">
        <v>71920000</v>
      </c>
      <c r="C1659" s="338" t="s">
        <v>6</v>
      </c>
      <c r="D1659" s="338"/>
      <c r="E1659" s="338"/>
      <c r="F1659" s="339"/>
      <c r="G1659" s="574"/>
      <c r="H1659" s="341"/>
      <c r="I1659" s="342"/>
      <c r="J1659" s="570" t="s">
        <v>117</v>
      </c>
      <c r="K1659" s="345" t="s">
        <v>109</v>
      </c>
      <c r="L1659" s="411">
        <v>75590</v>
      </c>
      <c r="M1659" s="411"/>
      <c r="N1659" s="411"/>
      <c r="O1659" s="419">
        <f>L1659*0.95</f>
        <v>71810.5</v>
      </c>
      <c r="P1659" s="419">
        <f>L1659*0.05</f>
        <v>3779.5</v>
      </c>
      <c r="Q1659" s="385">
        <f t="shared" si="572"/>
        <v>75590</v>
      </c>
    </row>
    <row r="1660" spans="1:17" ht="15.75" customHeight="1" x14ac:dyDescent="0.25">
      <c r="A1660" s="560">
        <f>A1657+1</f>
        <v>25</v>
      </c>
      <c r="B1660" s="579">
        <v>71920000</v>
      </c>
      <c r="C1660" s="338" t="s">
        <v>6</v>
      </c>
      <c r="D1660" s="338" t="s">
        <v>5</v>
      </c>
      <c r="E1660" s="338" t="s">
        <v>138</v>
      </c>
      <c r="F1660" s="339">
        <v>14</v>
      </c>
      <c r="G1660" s="574" t="s">
        <v>106</v>
      </c>
      <c r="H1660" s="575">
        <v>1652.1</v>
      </c>
      <c r="I1660" s="342">
        <v>47</v>
      </c>
      <c r="J1660" s="570" t="s">
        <v>107</v>
      </c>
      <c r="K1660" s="343" t="s">
        <v>2</v>
      </c>
      <c r="L1660" s="411">
        <f>L1661+L1662</f>
        <v>74059</v>
      </c>
      <c r="M1660" s="411">
        <f t="shared" ref="M1660:P1660" si="588">M1661+M1662</f>
        <v>10000</v>
      </c>
      <c r="N1660" s="411">
        <f t="shared" si="588"/>
        <v>0</v>
      </c>
      <c r="O1660" s="411">
        <f t="shared" si="588"/>
        <v>60856.049999999996</v>
      </c>
      <c r="P1660" s="411">
        <f t="shared" si="588"/>
        <v>3202.9500000000003</v>
      </c>
      <c r="Q1660" s="385">
        <f t="shared" si="572"/>
        <v>74058.999999999985</v>
      </c>
    </row>
    <row r="1661" spans="1:17" ht="50.25" customHeight="1" x14ac:dyDescent="0.25">
      <c r="A1661" s="561"/>
      <c r="B1661" s="579">
        <v>71920000</v>
      </c>
      <c r="C1661" s="338" t="s">
        <v>6</v>
      </c>
      <c r="D1661" s="338"/>
      <c r="E1661" s="338"/>
      <c r="F1661" s="372"/>
      <c r="G1661" s="372"/>
      <c r="H1661" s="372"/>
      <c r="I1661" s="372"/>
      <c r="J1661" s="570" t="s">
        <v>305</v>
      </c>
      <c r="K1661" s="345" t="s">
        <v>110</v>
      </c>
      <c r="L1661" s="411">
        <v>10000</v>
      </c>
      <c r="M1661" s="362">
        <f>L1661</f>
        <v>10000</v>
      </c>
      <c r="N1661" s="411"/>
      <c r="O1661" s="411"/>
      <c r="P1661" s="411"/>
      <c r="Q1661" s="385">
        <f t="shared" si="572"/>
        <v>10000</v>
      </c>
    </row>
    <row r="1662" spans="1:17" ht="51.75" customHeight="1" x14ac:dyDescent="0.25">
      <c r="A1662" s="562"/>
      <c r="B1662" s="579">
        <v>71920000</v>
      </c>
      <c r="C1662" s="338" t="s">
        <v>6</v>
      </c>
      <c r="D1662" s="338"/>
      <c r="E1662" s="338"/>
      <c r="F1662" s="339"/>
      <c r="G1662" s="574"/>
      <c r="H1662" s="341"/>
      <c r="I1662" s="342"/>
      <c r="J1662" s="570" t="s">
        <v>117</v>
      </c>
      <c r="K1662" s="345" t="s">
        <v>109</v>
      </c>
      <c r="L1662" s="411">
        <v>64059</v>
      </c>
      <c r="M1662" s="411"/>
      <c r="N1662" s="411"/>
      <c r="O1662" s="419">
        <f>L1662*0.95</f>
        <v>60856.049999999996</v>
      </c>
      <c r="P1662" s="419">
        <f>L1662*0.05</f>
        <v>3202.9500000000003</v>
      </c>
      <c r="Q1662" s="385">
        <f t="shared" si="572"/>
        <v>64058.999999999993</v>
      </c>
    </row>
    <row r="1663" spans="1:17" ht="15.75" customHeight="1" x14ac:dyDescent="0.25">
      <c r="A1663" s="560">
        <f>A1660+1</f>
        <v>26</v>
      </c>
      <c r="B1663" s="579">
        <v>71920000</v>
      </c>
      <c r="C1663" s="338" t="s">
        <v>6</v>
      </c>
      <c r="D1663" s="338" t="s">
        <v>5</v>
      </c>
      <c r="E1663" s="338" t="s">
        <v>246</v>
      </c>
      <c r="F1663" s="339">
        <v>8</v>
      </c>
      <c r="G1663" s="574" t="s">
        <v>106</v>
      </c>
      <c r="H1663" s="575">
        <v>1021.4</v>
      </c>
      <c r="I1663" s="342">
        <v>45</v>
      </c>
      <c r="J1663" s="570" t="s">
        <v>107</v>
      </c>
      <c r="K1663" s="343" t="s">
        <v>2</v>
      </c>
      <c r="L1663" s="411">
        <f>L1664+L1665</f>
        <v>5127175.5507760001</v>
      </c>
      <c r="M1663" s="411">
        <f t="shared" ref="M1663:P1663" si="589">M1664+M1665</f>
        <v>5127175.5507760001</v>
      </c>
      <c r="N1663" s="411">
        <f t="shared" si="589"/>
        <v>0</v>
      </c>
      <c r="O1663" s="411">
        <f t="shared" si="589"/>
        <v>0</v>
      </c>
      <c r="P1663" s="411">
        <f t="shared" si="589"/>
        <v>0</v>
      </c>
      <c r="Q1663" s="385">
        <f t="shared" si="572"/>
        <v>5127175.5507760001</v>
      </c>
    </row>
    <row r="1664" spans="1:17" ht="15.75" customHeight="1" x14ac:dyDescent="0.25">
      <c r="A1664" s="561"/>
      <c r="B1664" s="579">
        <v>71920000</v>
      </c>
      <c r="C1664" s="338" t="s">
        <v>6</v>
      </c>
      <c r="D1664" s="338"/>
      <c r="E1664" s="372"/>
      <c r="F1664" s="372"/>
      <c r="G1664" s="372"/>
      <c r="H1664" s="372"/>
      <c r="I1664" s="372"/>
      <c r="J1664" s="570" t="s">
        <v>403</v>
      </c>
      <c r="K1664" s="345" t="s">
        <v>209</v>
      </c>
      <c r="L1664" s="411">
        <v>5019752.84</v>
      </c>
      <c r="M1664" s="362">
        <f t="shared" ref="M1664:M1665" si="590">L1664</f>
        <v>5019752.84</v>
      </c>
      <c r="N1664" s="411"/>
      <c r="O1664" s="411"/>
      <c r="P1664" s="411"/>
      <c r="Q1664" s="385">
        <f t="shared" si="572"/>
        <v>5019752.84</v>
      </c>
    </row>
    <row r="1665" spans="1:17" ht="15.75" customHeight="1" x14ac:dyDescent="0.25">
      <c r="A1665" s="562"/>
      <c r="B1665" s="579">
        <v>71920000</v>
      </c>
      <c r="C1665" s="338" t="s">
        <v>6</v>
      </c>
      <c r="D1665" s="338"/>
      <c r="E1665" s="338"/>
      <c r="F1665" s="339"/>
      <c r="G1665" s="574"/>
      <c r="H1665" s="341"/>
      <c r="I1665" s="342"/>
      <c r="J1665" s="570" t="s">
        <v>400</v>
      </c>
      <c r="K1665" s="345" t="s">
        <v>304</v>
      </c>
      <c r="L1665" s="411">
        <v>107422.71077600001</v>
      </c>
      <c r="M1665" s="362">
        <f t="shared" si="590"/>
        <v>107422.71077600001</v>
      </c>
      <c r="N1665" s="411"/>
      <c r="O1665" s="411"/>
      <c r="P1665" s="411"/>
      <c r="Q1665" s="385">
        <f t="shared" si="572"/>
        <v>107422.71077600001</v>
      </c>
    </row>
    <row r="1666" spans="1:17" ht="15.75" customHeight="1" x14ac:dyDescent="0.25">
      <c r="A1666" s="560">
        <f>A1663+1</f>
        <v>27</v>
      </c>
      <c r="B1666" s="579">
        <v>71920000</v>
      </c>
      <c r="C1666" s="338" t="s">
        <v>6</v>
      </c>
      <c r="D1666" s="338" t="s">
        <v>5</v>
      </c>
      <c r="E1666" s="338" t="s">
        <v>246</v>
      </c>
      <c r="F1666" s="339">
        <v>10</v>
      </c>
      <c r="G1666" s="574" t="s">
        <v>106</v>
      </c>
      <c r="H1666" s="575">
        <v>713.6</v>
      </c>
      <c r="I1666" s="342">
        <v>34</v>
      </c>
      <c r="J1666" s="570" t="s">
        <v>107</v>
      </c>
      <c r="K1666" s="343" t="s">
        <v>2</v>
      </c>
      <c r="L1666" s="411">
        <f>L1667+L1668</f>
        <v>638158.37127400003</v>
      </c>
      <c r="M1666" s="411">
        <f t="shared" ref="M1666:P1666" si="591">M1667+M1668</f>
        <v>638158.37127400003</v>
      </c>
      <c r="N1666" s="411">
        <f t="shared" si="591"/>
        <v>0</v>
      </c>
      <c r="O1666" s="411">
        <f t="shared" si="591"/>
        <v>0</v>
      </c>
      <c r="P1666" s="411">
        <f t="shared" si="591"/>
        <v>0</v>
      </c>
      <c r="Q1666" s="385">
        <f t="shared" si="572"/>
        <v>638158.37127400003</v>
      </c>
    </row>
    <row r="1667" spans="1:17" ht="31.5" customHeight="1" x14ac:dyDescent="0.25">
      <c r="A1667" s="561"/>
      <c r="B1667" s="579">
        <v>71920000</v>
      </c>
      <c r="C1667" s="338" t="s">
        <v>6</v>
      </c>
      <c r="D1667" s="372"/>
      <c r="E1667" s="372"/>
      <c r="F1667" s="391"/>
      <c r="G1667" s="384"/>
      <c r="H1667" s="388"/>
      <c r="I1667" s="387"/>
      <c r="J1667" s="570" t="s">
        <v>402</v>
      </c>
      <c r="K1667" s="345" t="s">
        <v>211</v>
      </c>
      <c r="L1667" s="411">
        <v>624787.91</v>
      </c>
      <c r="M1667" s="362">
        <f t="shared" ref="M1667:M1668" si="592">L1667</f>
        <v>624787.91</v>
      </c>
      <c r="N1667" s="411"/>
      <c r="O1667" s="411"/>
      <c r="P1667" s="411"/>
      <c r="Q1667" s="385">
        <f t="shared" si="572"/>
        <v>624787.91</v>
      </c>
    </row>
    <row r="1668" spans="1:17" ht="15.75" customHeight="1" x14ac:dyDescent="0.25">
      <c r="A1668" s="562"/>
      <c r="B1668" s="579">
        <v>71920000</v>
      </c>
      <c r="C1668" s="338" t="s">
        <v>6</v>
      </c>
      <c r="D1668" s="338"/>
      <c r="E1668" s="338"/>
      <c r="F1668" s="339"/>
      <c r="G1668" s="574"/>
      <c r="H1668" s="341"/>
      <c r="I1668" s="342"/>
      <c r="J1668" s="570" t="s">
        <v>400</v>
      </c>
      <c r="K1668" s="345" t="s">
        <v>304</v>
      </c>
      <c r="L1668" s="411">
        <v>13370.461274000003</v>
      </c>
      <c r="M1668" s="362">
        <f t="shared" si="592"/>
        <v>13370.461274000003</v>
      </c>
      <c r="N1668" s="411"/>
      <c r="O1668" s="411"/>
      <c r="P1668" s="411"/>
      <c r="Q1668" s="385">
        <f t="shared" si="572"/>
        <v>13370.461274000003</v>
      </c>
    </row>
    <row r="1669" spans="1:17" ht="15.75" customHeight="1" x14ac:dyDescent="0.25">
      <c r="A1669" s="560">
        <f>A1666+1</f>
        <v>28</v>
      </c>
      <c r="B1669" s="579">
        <v>71920000</v>
      </c>
      <c r="C1669" s="338" t="s">
        <v>6</v>
      </c>
      <c r="D1669" s="338" t="s">
        <v>5</v>
      </c>
      <c r="E1669" s="338" t="s">
        <v>246</v>
      </c>
      <c r="F1669" s="339">
        <v>11</v>
      </c>
      <c r="G1669" s="574" t="s">
        <v>106</v>
      </c>
      <c r="H1669" s="575">
        <v>713.6</v>
      </c>
      <c r="I1669" s="342">
        <v>22</v>
      </c>
      <c r="J1669" s="570" t="s">
        <v>107</v>
      </c>
      <c r="K1669" s="343" t="s">
        <v>2</v>
      </c>
      <c r="L1669" s="411">
        <f>L1670+L1671</f>
        <v>50483</v>
      </c>
      <c r="M1669" s="411">
        <f t="shared" ref="M1669:P1669" si="593">M1670+M1671</f>
        <v>10000</v>
      </c>
      <c r="N1669" s="411">
        <f t="shared" si="593"/>
        <v>0</v>
      </c>
      <c r="O1669" s="411">
        <f t="shared" si="593"/>
        <v>38458.85</v>
      </c>
      <c r="P1669" s="411">
        <f t="shared" si="593"/>
        <v>2024.15</v>
      </c>
      <c r="Q1669" s="385">
        <f t="shared" si="572"/>
        <v>50483</v>
      </c>
    </row>
    <row r="1670" spans="1:17" ht="50.25" customHeight="1" x14ac:dyDescent="0.25">
      <c r="A1670" s="561"/>
      <c r="B1670" s="579">
        <v>71920000</v>
      </c>
      <c r="C1670" s="338" t="s">
        <v>6</v>
      </c>
      <c r="D1670" s="372"/>
      <c r="E1670" s="372"/>
      <c r="F1670" s="391"/>
      <c r="G1670" s="384"/>
      <c r="H1670" s="388"/>
      <c r="I1670" s="387"/>
      <c r="J1670" s="570" t="s">
        <v>305</v>
      </c>
      <c r="K1670" s="345" t="s">
        <v>110</v>
      </c>
      <c r="L1670" s="411">
        <v>10000</v>
      </c>
      <c r="M1670" s="362">
        <f>L1670</f>
        <v>10000</v>
      </c>
      <c r="N1670" s="411"/>
      <c r="O1670" s="411"/>
      <c r="P1670" s="411"/>
      <c r="Q1670" s="385">
        <f t="shared" si="572"/>
        <v>10000</v>
      </c>
    </row>
    <row r="1671" spans="1:17" ht="51.75" customHeight="1" x14ac:dyDescent="0.25">
      <c r="A1671" s="562"/>
      <c r="B1671" s="579">
        <v>71920000</v>
      </c>
      <c r="C1671" s="338" t="s">
        <v>6</v>
      </c>
      <c r="D1671" s="338"/>
      <c r="E1671" s="338"/>
      <c r="F1671" s="339"/>
      <c r="G1671" s="574"/>
      <c r="H1671" s="341"/>
      <c r="I1671" s="342"/>
      <c r="J1671" s="570" t="s">
        <v>117</v>
      </c>
      <c r="K1671" s="345" t="s">
        <v>109</v>
      </c>
      <c r="L1671" s="411">
        <v>40483</v>
      </c>
      <c r="M1671" s="411"/>
      <c r="N1671" s="411"/>
      <c r="O1671" s="419">
        <f>L1671*0.95</f>
        <v>38458.85</v>
      </c>
      <c r="P1671" s="419">
        <f>L1671*0.05</f>
        <v>2024.15</v>
      </c>
      <c r="Q1671" s="385">
        <f t="shared" si="572"/>
        <v>40483</v>
      </c>
    </row>
    <row r="1672" spans="1:17" ht="15.75" customHeight="1" x14ac:dyDescent="0.25">
      <c r="A1672" s="560">
        <f>A1669+1</f>
        <v>29</v>
      </c>
      <c r="B1672" s="579">
        <v>71920000</v>
      </c>
      <c r="C1672" s="338" t="s">
        <v>6</v>
      </c>
      <c r="D1672" s="338" t="s">
        <v>5</v>
      </c>
      <c r="E1672" s="338" t="s">
        <v>246</v>
      </c>
      <c r="F1672" s="339">
        <v>13</v>
      </c>
      <c r="G1672" s="574" t="s">
        <v>106</v>
      </c>
      <c r="H1672" s="575">
        <v>713.6</v>
      </c>
      <c r="I1672" s="342">
        <v>28</v>
      </c>
      <c r="J1672" s="570" t="s">
        <v>107</v>
      </c>
      <c r="K1672" s="343" t="s">
        <v>2</v>
      </c>
      <c r="L1672" s="411">
        <f>L1673+L1674</f>
        <v>50486</v>
      </c>
      <c r="M1672" s="411">
        <f t="shared" ref="M1672:P1672" si="594">M1673+M1674</f>
        <v>10000</v>
      </c>
      <c r="N1672" s="411">
        <f t="shared" si="594"/>
        <v>0</v>
      </c>
      <c r="O1672" s="411">
        <f t="shared" si="594"/>
        <v>38461.699999999997</v>
      </c>
      <c r="P1672" s="411">
        <f t="shared" si="594"/>
        <v>2024.3000000000002</v>
      </c>
      <c r="Q1672" s="385">
        <f t="shared" si="572"/>
        <v>50486</v>
      </c>
    </row>
    <row r="1673" spans="1:17" ht="50.25" customHeight="1" x14ac:dyDescent="0.25">
      <c r="A1673" s="561"/>
      <c r="B1673" s="579">
        <v>71920000</v>
      </c>
      <c r="C1673" s="338" t="s">
        <v>6</v>
      </c>
      <c r="D1673" s="372"/>
      <c r="E1673" s="372"/>
      <c r="F1673" s="391"/>
      <c r="G1673" s="384"/>
      <c r="H1673" s="388"/>
      <c r="I1673" s="387"/>
      <c r="J1673" s="570" t="s">
        <v>305</v>
      </c>
      <c r="K1673" s="345" t="s">
        <v>110</v>
      </c>
      <c r="L1673" s="411">
        <v>10000</v>
      </c>
      <c r="M1673" s="362">
        <f>L1673</f>
        <v>10000</v>
      </c>
      <c r="N1673" s="411"/>
      <c r="O1673" s="411"/>
      <c r="P1673" s="411"/>
      <c r="Q1673" s="385">
        <f t="shared" si="572"/>
        <v>10000</v>
      </c>
    </row>
    <row r="1674" spans="1:17" ht="51.75" customHeight="1" x14ac:dyDescent="0.25">
      <c r="A1674" s="562"/>
      <c r="B1674" s="579">
        <v>71920000</v>
      </c>
      <c r="C1674" s="338" t="s">
        <v>6</v>
      </c>
      <c r="D1674" s="338"/>
      <c r="E1674" s="338"/>
      <c r="F1674" s="339"/>
      <c r="G1674" s="574"/>
      <c r="H1674" s="341"/>
      <c r="I1674" s="342"/>
      <c r="J1674" s="570" t="s">
        <v>117</v>
      </c>
      <c r="K1674" s="345" t="s">
        <v>109</v>
      </c>
      <c r="L1674" s="411">
        <v>40486</v>
      </c>
      <c r="M1674" s="411"/>
      <c r="N1674" s="411"/>
      <c r="O1674" s="419">
        <f>L1674*0.95</f>
        <v>38461.699999999997</v>
      </c>
      <c r="P1674" s="419">
        <f>L1674*0.05</f>
        <v>2024.3000000000002</v>
      </c>
      <c r="Q1674" s="385">
        <f t="shared" si="572"/>
        <v>40486</v>
      </c>
    </row>
    <row r="1675" spans="1:17" ht="15.75" customHeight="1" x14ac:dyDescent="0.25">
      <c r="A1675" s="560">
        <f>A1672+1</f>
        <v>30</v>
      </c>
      <c r="B1675" s="579">
        <v>71920000</v>
      </c>
      <c r="C1675" s="338" t="s">
        <v>6</v>
      </c>
      <c r="D1675" s="338" t="s">
        <v>5</v>
      </c>
      <c r="E1675" s="338" t="s">
        <v>246</v>
      </c>
      <c r="F1675" s="339" t="s">
        <v>415</v>
      </c>
      <c r="G1675" s="574" t="s">
        <v>106</v>
      </c>
      <c r="H1675" s="575">
        <v>1806.8</v>
      </c>
      <c r="I1675" s="342">
        <v>88</v>
      </c>
      <c r="J1675" s="570" t="s">
        <v>107</v>
      </c>
      <c r="K1675" s="343" t="s">
        <v>2</v>
      </c>
      <c r="L1675" s="411">
        <f>L1676+L1677</f>
        <v>82897</v>
      </c>
      <c r="M1675" s="411">
        <f t="shared" ref="M1675:P1675" si="595">M1676+M1677</f>
        <v>10000</v>
      </c>
      <c r="N1675" s="411">
        <f t="shared" si="595"/>
        <v>0</v>
      </c>
      <c r="O1675" s="411">
        <f t="shared" si="595"/>
        <v>69252.149999999994</v>
      </c>
      <c r="P1675" s="411">
        <f t="shared" si="595"/>
        <v>3644.8500000000004</v>
      </c>
      <c r="Q1675" s="385">
        <f t="shared" si="572"/>
        <v>82897</v>
      </c>
    </row>
    <row r="1676" spans="1:17" ht="50.25" customHeight="1" x14ac:dyDescent="0.25">
      <c r="A1676" s="561"/>
      <c r="B1676" s="579">
        <v>71920000</v>
      </c>
      <c r="C1676" s="338" t="s">
        <v>6</v>
      </c>
      <c r="D1676" s="372"/>
      <c r="E1676" s="372"/>
      <c r="F1676" s="391"/>
      <c r="G1676" s="384"/>
      <c r="H1676" s="388"/>
      <c r="I1676" s="387"/>
      <c r="J1676" s="570" t="s">
        <v>305</v>
      </c>
      <c r="K1676" s="345" t="s">
        <v>110</v>
      </c>
      <c r="L1676" s="411">
        <v>10000</v>
      </c>
      <c r="M1676" s="362">
        <f>L1676</f>
        <v>10000</v>
      </c>
      <c r="N1676" s="411"/>
      <c r="O1676" s="411"/>
      <c r="P1676" s="411"/>
      <c r="Q1676" s="385">
        <f t="shared" si="572"/>
        <v>10000</v>
      </c>
    </row>
    <row r="1677" spans="1:17" ht="51.75" customHeight="1" x14ac:dyDescent="0.25">
      <c r="A1677" s="562"/>
      <c r="B1677" s="579">
        <v>71920000</v>
      </c>
      <c r="C1677" s="338" t="s">
        <v>6</v>
      </c>
      <c r="D1677" s="338"/>
      <c r="E1677" s="338"/>
      <c r="F1677" s="339"/>
      <c r="G1677" s="574"/>
      <c r="H1677" s="341"/>
      <c r="I1677" s="342"/>
      <c r="J1677" s="570" t="s">
        <v>117</v>
      </c>
      <c r="K1677" s="345" t="s">
        <v>109</v>
      </c>
      <c r="L1677" s="411">
        <v>72897</v>
      </c>
      <c r="M1677" s="411"/>
      <c r="N1677" s="411"/>
      <c r="O1677" s="419">
        <f>L1677*0.95</f>
        <v>69252.149999999994</v>
      </c>
      <c r="P1677" s="419">
        <f>L1677*0.05</f>
        <v>3644.8500000000004</v>
      </c>
      <c r="Q1677" s="385">
        <f t="shared" si="572"/>
        <v>72897</v>
      </c>
    </row>
    <row r="1678" spans="1:17" ht="15.75" customHeight="1" x14ac:dyDescent="0.25">
      <c r="A1678" s="654" t="s">
        <v>76</v>
      </c>
      <c r="B1678" s="655"/>
      <c r="C1678" s="655"/>
      <c r="D1678" s="655"/>
      <c r="E1678" s="656"/>
      <c r="F1678" s="342">
        <v>2</v>
      </c>
      <c r="G1678" s="579" t="s">
        <v>2</v>
      </c>
      <c r="H1678" s="359">
        <f>H1680+H1683</f>
        <v>2593.1</v>
      </c>
      <c r="I1678" s="359">
        <f>I1680+I1683</f>
        <v>94</v>
      </c>
      <c r="J1678" s="579" t="s">
        <v>2</v>
      </c>
      <c r="K1678" s="343" t="s">
        <v>2</v>
      </c>
      <c r="L1678" s="415">
        <f t="shared" ref="L1678:P1678" si="596">L1680+L1683</f>
        <v>3446061.63</v>
      </c>
      <c r="M1678" s="415">
        <f t="shared" si="596"/>
        <v>3269394.63</v>
      </c>
      <c r="N1678" s="415">
        <f t="shared" si="596"/>
        <v>0</v>
      </c>
      <c r="O1678" s="415">
        <f>O1680+O1683+O1679</f>
        <v>168000</v>
      </c>
      <c r="P1678" s="415">
        <f t="shared" si="596"/>
        <v>8833.35</v>
      </c>
      <c r="Q1678" s="385">
        <f t="shared" si="572"/>
        <v>3446227.98</v>
      </c>
    </row>
    <row r="1679" spans="1:17" ht="15.75" customHeight="1" x14ac:dyDescent="0.25">
      <c r="A1679" s="579"/>
      <c r="B1679" s="654" t="s">
        <v>444</v>
      </c>
      <c r="C1679" s="655"/>
      <c r="D1679" s="655"/>
      <c r="E1679" s="655"/>
      <c r="F1679" s="655"/>
      <c r="G1679" s="655"/>
      <c r="H1679" s="655"/>
      <c r="I1679" s="656"/>
      <c r="J1679" s="579" t="s">
        <v>2</v>
      </c>
      <c r="K1679" s="343" t="s">
        <v>2</v>
      </c>
      <c r="L1679" s="419"/>
      <c r="M1679" s="419"/>
      <c r="N1679" s="419"/>
      <c r="O1679" s="419">
        <v>166.35</v>
      </c>
      <c r="P1679" s="419"/>
      <c r="Q1679" s="385">
        <f t="shared" si="572"/>
        <v>166.35</v>
      </c>
    </row>
    <row r="1680" spans="1:17" ht="15.75" customHeight="1" x14ac:dyDescent="0.25">
      <c r="A1680" s="560">
        <v>1</v>
      </c>
      <c r="B1680" s="384">
        <v>71923000</v>
      </c>
      <c r="C1680" s="570" t="s">
        <v>4</v>
      </c>
      <c r="D1680" s="570" t="s">
        <v>416</v>
      </c>
      <c r="E1680" s="338" t="s">
        <v>399</v>
      </c>
      <c r="F1680" s="339">
        <v>13</v>
      </c>
      <c r="G1680" s="574" t="s">
        <v>106</v>
      </c>
      <c r="H1680" s="575">
        <v>1294.5999999999999</v>
      </c>
      <c r="I1680" s="342">
        <v>54</v>
      </c>
      <c r="J1680" s="570" t="s">
        <v>107</v>
      </c>
      <c r="K1680" s="346" t="s">
        <v>2</v>
      </c>
      <c r="L1680" s="411">
        <f>L1681+L1682</f>
        <v>3249394.63</v>
      </c>
      <c r="M1680" s="411">
        <f t="shared" ref="M1680:P1680" si="597">M1681+M1682</f>
        <v>3249394.63</v>
      </c>
      <c r="N1680" s="411">
        <f t="shared" si="597"/>
        <v>0</v>
      </c>
      <c r="O1680" s="411">
        <f t="shared" si="597"/>
        <v>0</v>
      </c>
      <c r="P1680" s="411">
        <f t="shared" si="597"/>
        <v>0</v>
      </c>
      <c r="Q1680" s="385">
        <f t="shared" si="572"/>
        <v>3249394.63</v>
      </c>
    </row>
    <row r="1681" spans="1:17" ht="15.75" customHeight="1" x14ac:dyDescent="0.25">
      <c r="A1681" s="561"/>
      <c r="B1681" s="384">
        <v>71923000</v>
      </c>
      <c r="C1681" s="570" t="s">
        <v>4</v>
      </c>
      <c r="D1681" s="338"/>
      <c r="E1681" s="338"/>
      <c r="F1681" s="339"/>
      <c r="G1681" s="574"/>
      <c r="H1681" s="341"/>
      <c r="I1681" s="342"/>
      <c r="J1681" s="570" t="s">
        <v>208</v>
      </c>
      <c r="K1681" s="345" t="s">
        <v>209</v>
      </c>
      <c r="L1681" s="411">
        <f t="shared" ref="L1681:L1685" si="598">Q1681</f>
        <v>3181314.5</v>
      </c>
      <c r="M1681" s="411">
        <v>3181314.5</v>
      </c>
      <c r="N1681" s="411"/>
      <c r="O1681" s="411"/>
      <c r="P1681" s="411"/>
      <c r="Q1681" s="385">
        <f t="shared" si="572"/>
        <v>3181314.5</v>
      </c>
    </row>
    <row r="1682" spans="1:17" ht="15.75" customHeight="1" x14ac:dyDescent="0.25">
      <c r="A1682" s="562"/>
      <c r="B1682" s="384">
        <v>71923000</v>
      </c>
      <c r="C1682" s="570" t="s">
        <v>4</v>
      </c>
      <c r="D1682" s="338"/>
      <c r="E1682" s="338"/>
      <c r="F1682" s="339"/>
      <c r="G1682" s="340"/>
      <c r="H1682" s="341"/>
      <c r="I1682" s="342"/>
      <c r="J1682" s="570" t="s">
        <v>207</v>
      </c>
      <c r="K1682" s="355">
        <v>21</v>
      </c>
      <c r="L1682" s="411">
        <f t="shared" si="598"/>
        <v>68080.13</v>
      </c>
      <c r="M1682" s="411">
        <v>68080.13</v>
      </c>
      <c r="N1682" s="412"/>
      <c r="O1682" s="412"/>
      <c r="P1682" s="412"/>
      <c r="Q1682" s="385">
        <f t="shared" si="572"/>
        <v>68080.13</v>
      </c>
    </row>
    <row r="1683" spans="1:17" ht="15.75" customHeight="1" x14ac:dyDescent="0.25">
      <c r="A1683" s="660">
        <v>2</v>
      </c>
      <c r="B1683" s="384">
        <v>71923000</v>
      </c>
      <c r="C1683" s="570" t="s">
        <v>4</v>
      </c>
      <c r="D1683" s="570" t="s">
        <v>416</v>
      </c>
      <c r="E1683" s="338" t="s">
        <v>399</v>
      </c>
      <c r="F1683" s="339">
        <v>14</v>
      </c>
      <c r="G1683" s="574" t="s">
        <v>106</v>
      </c>
      <c r="H1683" s="575">
        <v>1298.5</v>
      </c>
      <c r="I1683" s="342">
        <v>40</v>
      </c>
      <c r="J1683" s="570" t="s">
        <v>107</v>
      </c>
      <c r="K1683" s="346" t="s">
        <v>2</v>
      </c>
      <c r="L1683" s="411">
        <f>L1684+L1685</f>
        <v>196667</v>
      </c>
      <c r="M1683" s="411">
        <f t="shared" ref="M1683:P1683" si="599">M1684+M1685</f>
        <v>20000</v>
      </c>
      <c r="N1683" s="411">
        <f t="shared" si="599"/>
        <v>0</v>
      </c>
      <c r="O1683" s="411">
        <f t="shared" si="599"/>
        <v>167833.65</v>
      </c>
      <c r="P1683" s="411">
        <f t="shared" si="599"/>
        <v>8833.35</v>
      </c>
      <c r="Q1683" s="385">
        <f t="shared" si="572"/>
        <v>196667</v>
      </c>
    </row>
    <row r="1684" spans="1:17" ht="51.75" customHeight="1" x14ac:dyDescent="0.25">
      <c r="A1684" s="661"/>
      <c r="B1684" s="384">
        <v>71923000</v>
      </c>
      <c r="C1684" s="570" t="s">
        <v>4</v>
      </c>
      <c r="D1684" s="338"/>
      <c r="E1684" s="338"/>
      <c r="F1684" s="339"/>
      <c r="G1684" s="574"/>
      <c r="H1684" s="341"/>
      <c r="I1684" s="342"/>
      <c r="J1684" s="570" t="s">
        <v>117</v>
      </c>
      <c r="K1684" s="346" t="s">
        <v>109</v>
      </c>
      <c r="L1684" s="411">
        <v>176667</v>
      </c>
      <c r="M1684" s="411"/>
      <c r="N1684" s="411"/>
      <c r="O1684" s="419">
        <f>L1684*0.95</f>
        <v>167833.65</v>
      </c>
      <c r="P1684" s="419">
        <f>L1684*0.05</f>
        <v>8833.35</v>
      </c>
      <c r="Q1684" s="385">
        <f t="shared" si="572"/>
        <v>176667</v>
      </c>
    </row>
    <row r="1685" spans="1:17" ht="50.25" customHeight="1" x14ac:dyDescent="0.25">
      <c r="A1685" s="662"/>
      <c r="B1685" s="384">
        <v>71923000</v>
      </c>
      <c r="C1685" s="570" t="s">
        <v>4</v>
      </c>
      <c r="D1685" s="338"/>
      <c r="E1685" s="338"/>
      <c r="F1685" s="339"/>
      <c r="G1685" s="574"/>
      <c r="H1685" s="341"/>
      <c r="I1685" s="342"/>
      <c r="J1685" s="570" t="s">
        <v>305</v>
      </c>
      <c r="K1685" s="345" t="s">
        <v>312</v>
      </c>
      <c r="L1685" s="411">
        <f t="shared" si="598"/>
        <v>20000</v>
      </c>
      <c r="M1685" s="411">
        <v>20000</v>
      </c>
      <c r="N1685" s="411"/>
      <c r="O1685" s="411"/>
      <c r="P1685" s="411"/>
      <c r="Q1685" s="385">
        <f t="shared" si="572"/>
        <v>20000</v>
      </c>
    </row>
    <row r="1686" spans="1:17" ht="15.75" customHeight="1" x14ac:dyDescent="0.25">
      <c r="A1686" s="670" t="s">
        <v>77</v>
      </c>
      <c r="B1686" s="671"/>
      <c r="C1686" s="671"/>
      <c r="D1686" s="671"/>
      <c r="E1686" s="672"/>
      <c r="F1686" s="342">
        <v>1</v>
      </c>
      <c r="G1686" s="579" t="s">
        <v>2</v>
      </c>
      <c r="H1686" s="359">
        <f>H1688</f>
        <v>702.4</v>
      </c>
      <c r="I1686" s="359">
        <f>I1688</f>
        <v>24</v>
      </c>
      <c r="J1686" s="579" t="s">
        <v>2</v>
      </c>
      <c r="K1686" s="343" t="s">
        <v>2</v>
      </c>
      <c r="L1686" s="415">
        <f t="shared" ref="L1686:P1686" si="600">L1688</f>
        <v>3480292.8250000002</v>
      </c>
      <c r="M1686" s="415">
        <f t="shared" si="600"/>
        <v>3480292.8250000002</v>
      </c>
      <c r="N1686" s="415">
        <f t="shared" si="600"/>
        <v>0</v>
      </c>
      <c r="O1686" s="415">
        <f>O1688+O1687</f>
        <v>0</v>
      </c>
      <c r="P1686" s="415">
        <f t="shared" si="600"/>
        <v>0</v>
      </c>
      <c r="Q1686" s="385">
        <f t="shared" si="572"/>
        <v>3480292.8250000002</v>
      </c>
    </row>
    <row r="1687" spans="1:17" ht="15.75" customHeight="1" x14ac:dyDescent="0.25">
      <c r="A1687" s="579"/>
      <c r="B1687" s="654" t="s">
        <v>443</v>
      </c>
      <c r="C1687" s="655"/>
      <c r="D1687" s="655"/>
      <c r="E1687" s="655"/>
      <c r="F1687" s="655"/>
      <c r="G1687" s="655"/>
      <c r="H1687" s="655"/>
      <c r="I1687" s="656"/>
      <c r="J1687" s="579" t="s">
        <v>2</v>
      </c>
      <c r="K1687" s="343" t="s">
        <v>2</v>
      </c>
      <c r="L1687" s="419"/>
      <c r="M1687" s="419"/>
      <c r="N1687" s="419"/>
      <c r="O1687" s="419">
        <v>0</v>
      </c>
      <c r="P1687" s="419"/>
      <c r="Q1687" s="385">
        <f t="shared" si="572"/>
        <v>0</v>
      </c>
    </row>
    <row r="1688" spans="1:17" ht="15.75" customHeight="1" x14ac:dyDescent="0.25">
      <c r="A1688" s="660">
        <v>1</v>
      </c>
      <c r="B1688" s="337">
        <v>71926000</v>
      </c>
      <c r="C1688" s="338" t="s">
        <v>3</v>
      </c>
      <c r="D1688" s="338" t="s">
        <v>44</v>
      </c>
      <c r="E1688" s="338" t="s">
        <v>127</v>
      </c>
      <c r="F1688" s="339" t="s">
        <v>227</v>
      </c>
      <c r="G1688" s="340" t="s">
        <v>106</v>
      </c>
      <c r="H1688" s="575">
        <v>702.4</v>
      </c>
      <c r="I1688" s="480">
        <v>24</v>
      </c>
      <c r="J1688" s="570" t="s">
        <v>107</v>
      </c>
      <c r="K1688" s="346" t="s">
        <v>2</v>
      </c>
      <c r="L1688" s="411">
        <f>L1689+L1690</f>
        <v>3480292.8250000002</v>
      </c>
      <c r="M1688" s="411">
        <f t="shared" ref="M1688:P1688" si="601">M1689+M1690</f>
        <v>3480292.8250000002</v>
      </c>
      <c r="N1688" s="411">
        <f t="shared" si="601"/>
        <v>0</v>
      </c>
      <c r="O1688" s="411">
        <f t="shared" si="601"/>
        <v>0</v>
      </c>
      <c r="P1688" s="411">
        <f t="shared" si="601"/>
        <v>0</v>
      </c>
      <c r="Q1688" s="385">
        <f t="shared" ref="Q1688:Q1751" si="602">M1688+N1688+O1688+P1688</f>
        <v>3480292.8250000002</v>
      </c>
    </row>
    <row r="1689" spans="1:17" ht="15.75" customHeight="1" x14ac:dyDescent="0.25">
      <c r="A1689" s="661"/>
      <c r="B1689" s="337">
        <v>71926000</v>
      </c>
      <c r="C1689" s="338" t="s">
        <v>3</v>
      </c>
      <c r="D1689" s="338"/>
      <c r="E1689" s="338"/>
      <c r="F1689" s="339"/>
      <c r="G1689" s="574"/>
      <c r="H1689" s="341"/>
      <c r="I1689" s="342"/>
      <c r="J1689" s="570" t="s">
        <v>205</v>
      </c>
      <c r="K1689" s="346">
        <v>10</v>
      </c>
      <c r="L1689" s="411">
        <v>3407375</v>
      </c>
      <c r="M1689" s="411">
        <v>3407375</v>
      </c>
      <c r="N1689" s="411">
        <f>N1690</f>
        <v>0</v>
      </c>
      <c r="O1689" s="411">
        <f>O1690</f>
        <v>0</v>
      </c>
      <c r="P1689" s="411">
        <f>P1690</f>
        <v>0</v>
      </c>
      <c r="Q1689" s="385">
        <f t="shared" si="602"/>
        <v>3407375</v>
      </c>
    </row>
    <row r="1690" spans="1:17" ht="15.75" customHeight="1" x14ac:dyDescent="0.25">
      <c r="A1690" s="662"/>
      <c r="B1690" s="337">
        <v>71926000</v>
      </c>
      <c r="C1690" s="338" t="s">
        <v>3</v>
      </c>
      <c r="D1690" s="338"/>
      <c r="E1690" s="338"/>
      <c r="F1690" s="339"/>
      <c r="G1690" s="574"/>
      <c r="H1690" s="341"/>
      <c r="I1690" s="342"/>
      <c r="J1690" s="570" t="s">
        <v>207</v>
      </c>
      <c r="K1690" s="345">
        <v>21</v>
      </c>
      <c r="L1690" s="411">
        <f>(L1689)*0.0214</f>
        <v>72917.824999999997</v>
      </c>
      <c r="M1690" s="411">
        <f>L1690</f>
        <v>72917.824999999997</v>
      </c>
      <c r="N1690" s="411"/>
      <c r="O1690" s="411"/>
      <c r="P1690" s="411"/>
      <c r="Q1690" s="385">
        <f t="shared" si="602"/>
        <v>72917.824999999997</v>
      </c>
    </row>
    <row r="1691" spans="1:17" ht="15.75" customHeight="1" x14ac:dyDescent="0.25">
      <c r="A1691" s="680" t="s">
        <v>78</v>
      </c>
      <c r="B1691" s="655"/>
      <c r="C1691" s="655"/>
      <c r="D1691" s="655"/>
      <c r="E1691" s="656"/>
      <c r="F1691" s="342">
        <v>3</v>
      </c>
      <c r="G1691" s="579" t="s">
        <v>2</v>
      </c>
      <c r="H1691" s="415">
        <f>H1693+H1698+H1701</f>
        <v>3139.9</v>
      </c>
      <c r="I1691" s="415">
        <f>I1693+I1698+I1701</f>
        <v>140</v>
      </c>
      <c r="J1691" s="579" t="s">
        <v>2</v>
      </c>
      <c r="K1691" s="343" t="s">
        <v>2</v>
      </c>
      <c r="L1691" s="415">
        <f t="shared" ref="L1691:P1691" si="603">L1693+L1698+L1701</f>
        <v>2052597.0999999999</v>
      </c>
      <c r="M1691" s="415">
        <f t="shared" si="603"/>
        <v>1452597.0999999999</v>
      </c>
      <c r="N1691" s="415">
        <f t="shared" si="603"/>
        <v>0</v>
      </c>
      <c r="O1691" s="415">
        <f>O1693+O1698+O1701+O1692</f>
        <v>570000</v>
      </c>
      <c r="P1691" s="415">
        <f t="shared" si="603"/>
        <v>30000</v>
      </c>
      <c r="Q1691" s="385">
        <f t="shared" si="602"/>
        <v>2052597.0999999999</v>
      </c>
    </row>
    <row r="1692" spans="1:17" ht="15.75" customHeight="1" x14ac:dyDescent="0.25">
      <c r="A1692" s="579"/>
      <c r="B1692" s="654" t="s">
        <v>442</v>
      </c>
      <c r="C1692" s="655"/>
      <c r="D1692" s="655"/>
      <c r="E1692" s="655"/>
      <c r="F1692" s="655"/>
      <c r="G1692" s="655"/>
      <c r="H1692" s="655"/>
      <c r="I1692" s="656"/>
      <c r="J1692" s="579" t="s">
        <v>2</v>
      </c>
      <c r="K1692" s="343" t="s">
        <v>2</v>
      </c>
      <c r="L1692" s="419"/>
      <c r="M1692" s="419"/>
      <c r="N1692" s="419"/>
      <c r="O1692" s="419">
        <v>0</v>
      </c>
      <c r="P1692" s="419"/>
      <c r="Q1692" s="385">
        <f t="shared" si="602"/>
        <v>0</v>
      </c>
    </row>
    <row r="1693" spans="1:17" ht="15.75" customHeight="1" x14ac:dyDescent="0.25">
      <c r="A1693" s="663">
        <v>1</v>
      </c>
      <c r="B1693" s="384">
        <v>71928000</v>
      </c>
      <c r="C1693" s="372" t="s">
        <v>1</v>
      </c>
      <c r="D1693" s="372" t="s">
        <v>0</v>
      </c>
      <c r="E1693" s="446" t="s">
        <v>126</v>
      </c>
      <c r="F1693" s="387">
        <v>48</v>
      </c>
      <c r="G1693" s="384" t="s">
        <v>106</v>
      </c>
      <c r="H1693" s="391">
        <v>499.8</v>
      </c>
      <c r="I1693" s="387">
        <v>22</v>
      </c>
      <c r="J1693" s="570" t="s">
        <v>107</v>
      </c>
      <c r="K1693" s="384" t="s">
        <v>2</v>
      </c>
      <c r="L1693" s="362">
        <f>L1694+L1695+L1696+L1697</f>
        <v>1412597.0999999999</v>
      </c>
      <c r="M1693" s="362">
        <f t="shared" ref="M1693:P1693" si="604">M1694+M1695+M1696+M1697</f>
        <v>1412597.0999999999</v>
      </c>
      <c r="N1693" s="362">
        <f t="shared" si="604"/>
        <v>0</v>
      </c>
      <c r="O1693" s="362">
        <f t="shared" si="604"/>
        <v>0</v>
      </c>
      <c r="P1693" s="362">
        <f t="shared" si="604"/>
        <v>0</v>
      </c>
      <c r="Q1693" s="385">
        <f t="shared" si="602"/>
        <v>1412597.0999999999</v>
      </c>
    </row>
    <row r="1694" spans="1:17" ht="31.5" customHeight="1" x14ac:dyDescent="0.25">
      <c r="A1694" s="664"/>
      <c r="B1694" s="384">
        <v>71928000</v>
      </c>
      <c r="C1694" s="372" t="s">
        <v>1</v>
      </c>
      <c r="D1694" s="364"/>
      <c r="E1694" s="364"/>
      <c r="F1694" s="365"/>
      <c r="G1694" s="386"/>
      <c r="H1694" s="385"/>
      <c r="I1694" s="342"/>
      <c r="J1694" s="570" t="s">
        <v>212</v>
      </c>
      <c r="K1694" s="360" t="s">
        <v>213</v>
      </c>
      <c r="L1694" s="362">
        <v>61080</v>
      </c>
      <c r="M1694" s="419">
        <f t="shared" ref="M1694:M1697" si="605">L1694</f>
        <v>61080</v>
      </c>
      <c r="N1694" s="419"/>
      <c r="O1694" s="419"/>
      <c r="P1694" s="419"/>
      <c r="Q1694" s="385">
        <f t="shared" si="602"/>
        <v>61080</v>
      </c>
    </row>
    <row r="1695" spans="1:17" ht="31.5" customHeight="1" x14ac:dyDescent="0.25">
      <c r="A1695" s="664"/>
      <c r="B1695" s="384">
        <v>71928000</v>
      </c>
      <c r="C1695" s="372" t="s">
        <v>1</v>
      </c>
      <c r="D1695" s="372"/>
      <c r="E1695" s="372"/>
      <c r="F1695" s="387"/>
      <c r="G1695" s="384"/>
      <c r="H1695" s="388"/>
      <c r="I1695" s="387"/>
      <c r="J1695" s="570" t="s">
        <v>219</v>
      </c>
      <c r="K1695" s="498" t="s">
        <v>220</v>
      </c>
      <c r="L1695" s="362">
        <v>1187420</v>
      </c>
      <c r="M1695" s="419">
        <f t="shared" si="605"/>
        <v>1187420</v>
      </c>
      <c r="N1695" s="362"/>
      <c r="O1695" s="362"/>
      <c r="P1695" s="362"/>
      <c r="Q1695" s="385">
        <f t="shared" si="602"/>
        <v>1187420</v>
      </c>
    </row>
    <row r="1696" spans="1:17" s="383" customFormat="1" ht="31.5" customHeight="1" x14ac:dyDescent="0.25">
      <c r="A1696" s="664"/>
      <c r="B1696" s="384">
        <v>71928000</v>
      </c>
      <c r="C1696" s="372" t="s">
        <v>1</v>
      </c>
      <c r="D1696" s="364"/>
      <c r="E1696" s="364"/>
      <c r="F1696" s="365"/>
      <c r="G1696" s="386"/>
      <c r="H1696" s="385"/>
      <c r="I1696" s="342"/>
      <c r="J1696" s="364" t="s">
        <v>405</v>
      </c>
      <c r="K1696" s="360" t="s">
        <v>215</v>
      </c>
      <c r="L1696" s="362">
        <v>137379.20000000001</v>
      </c>
      <c r="M1696" s="419">
        <f t="shared" si="605"/>
        <v>137379.20000000001</v>
      </c>
      <c r="N1696" s="419"/>
      <c r="O1696" s="419"/>
      <c r="P1696" s="419"/>
      <c r="Q1696" s="385">
        <f t="shared" si="602"/>
        <v>137379.20000000001</v>
      </c>
    </row>
    <row r="1697" spans="1:17" ht="15.75" customHeight="1" x14ac:dyDescent="0.25">
      <c r="A1697" s="664"/>
      <c r="B1697" s="384">
        <v>71928000</v>
      </c>
      <c r="C1697" s="372" t="s">
        <v>1</v>
      </c>
      <c r="D1697" s="372"/>
      <c r="E1697" s="372"/>
      <c r="F1697" s="387"/>
      <c r="G1697" s="384"/>
      <c r="H1697" s="388"/>
      <c r="I1697" s="387"/>
      <c r="J1697" s="481" t="s">
        <v>207</v>
      </c>
      <c r="K1697" s="384">
        <v>21</v>
      </c>
      <c r="L1697" s="362">
        <f>(L1694+L1695)*0.0214</f>
        <v>26717.899999999998</v>
      </c>
      <c r="M1697" s="419">
        <f t="shared" si="605"/>
        <v>26717.899999999998</v>
      </c>
      <c r="N1697" s="362"/>
      <c r="O1697" s="362"/>
      <c r="P1697" s="362"/>
      <c r="Q1697" s="385">
        <f t="shared" si="602"/>
        <v>26717.899999999998</v>
      </c>
    </row>
    <row r="1698" spans="1:17" ht="15.75" customHeight="1" x14ac:dyDescent="0.25">
      <c r="A1698" s="567">
        <v>2</v>
      </c>
      <c r="B1698" s="384">
        <v>71928000</v>
      </c>
      <c r="C1698" s="372" t="s">
        <v>1</v>
      </c>
      <c r="D1698" s="372" t="s">
        <v>419</v>
      </c>
      <c r="E1698" s="372" t="s">
        <v>474</v>
      </c>
      <c r="F1698" s="387">
        <v>5</v>
      </c>
      <c r="G1698" s="384" t="s">
        <v>106</v>
      </c>
      <c r="H1698" s="391">
        <v>683.6</v>
      </c>
      <c r="I1698" s="387">
        <v>46</v>
      </c>
      <c r="J1698" s="570" t="s">
        <v>107</v>
      </c>
      <c r="K1698" s="384" t="s">
        <v>2</v>
      </c>
      <c r="L1698" s="362">
        <f>L1699+L1700</f>
        <v>320000</v>
      </c>
      <c r="M1698" s="362">
        <f t="shared" ref="M1698:P1698" si="606">M1699+M1700</f>
        <v>20000</v>
      </c>
      <c r="N1698" s="362">
        <f t="shared" si="606"/>
        <v>0</v>
      </c>
      <c r="O1698" s="362">
        <f t="shared" si="606"/>
        <v>285000</v>
      </c>
      <c r="P1698" s="362">
        <f t="shared" si="606"/>
        <v>15000</v>
      </c>
      <c r="Q1698" s="385">
        <f t="shared" si="602"/>
        <v>320000</v>
      </c>
    </row>
    <row r="1699" spans="1:17" ht="51.75" customHeight="1" x14ac:dyDescent="0.25">
      <c r="A1699" s="499"/>
      <c r="B1699" s="384">
        <v>71928000</v>
      </c>
      <c r="C1699" s="372" t="s">
        <v>1</v>
      </c>
      <c r="D1699" s="372"/>
      <c r="E1699" s="372"/>
      <c r="F1699" s="387"/>
      <c r="G1699" s="384"/>
      <c r="H1699" s="362"/>
      <c r="I1699" s="387"/>
      <c r="J1699" s="570" t="s">
        <v>117</v>
      </c>
      <c r="K1699" s="542" t="s">
        <v>109</v>
      </c>
      <c r="L1699" s="419">
        <v>300000</v>
      </c>
      <c r="M1699" s="419">
        <v>0</v>
      </c>
      <c r="N1699" s="419">
        <v>0</v>
      </c>
      <c r="O1699" s="419">
        <f>L1699*0.95</f>
        <v>285000</v>
      </c>
      <c r="P1699" s="419">
        <f>L1699*0.05</f>
        <v>15000</v>
      </c>
      <c r="Q1699" s="385">
        <f t="shared" si="602"/>
        <v>300000</v>
      </c>
    </row>
    <row r="1700" spans="1:17" ht="50.25" customHeight="1" x14ac:dyDescent="0.25">
      <c r="A1700" s="499"/>
      <c r="B1700" s="384">
        <v>71928000</v>
      </c>
      <c r="C1700" s="372" t="s">
        <v>1</v>
      </c>
      <c r="D1700" s="372"/>
      <c r="E1700" s="372"/>
      <c r="F1700" s="391"/>
      <c r="G1700" s="384"/>
      <c r="H1700" s="391"/>
      <c r="I1700" s="387"/>
      <c r="J1700" s="570" t="s">
        <v>305</v>
      </c>
      <c r="K1700" s="363" t="s">
        <v>110</v>
      </c>
      <c r="L1700" s="362">
        <v>20000</v>
      </c>
      <c r="M1700" s="419">
        <f t="shared" ref="M1700" si="607">L1700</f>
        <v>20000</v>
      </c>
      <c r="N1700" s="419"/>
      <c r="O1700" s="419"/>
      <c r="P1700" s="419"/>
      <c r="Q1700" s="385">
        <f t="shared" si="602"/>
        <v>20000</v>
      </c>
    </row>
    <row r="1701" spans="1:17" ht="15.75" customHeight="1" x14ac:dyDescent="0.25">
      <c r="A1701" s="567">
        <v>3</v>
      </c>
      <c r="B1701" s="384">
        <v>71928000</v>
      </c>
      <c r="C1701" s="372" t="s">
        <v>1</v>
      </c>
      <c r="D1701" s="372" t="s">
        <v>0</v>
      </c>
      <c r="E1701" s="446" t="s">
        <v>149</v>
      </c>
      <c r="F1701" s="387" t="s">
        <v>216</v>
      </c>
      <c r="G1701" s="384" t="s">
        <v>106</v>
      </c>
      <c r="H1701" s="391">
        <v>1956.5</v>
      </c>
      <c r="I1701" s="387">
        <v>72</v>
      </c>
      <c r="J1701" s="570" t="s">
        <v>107</v>
      </c>
      <c r="K1701" s="384" t="s">
        <v>2</v>
      </c>
      <c r="L1701" s="362">
        <f>L1702+L1703</f>
        <v>320000</v>
      </c>
      <c r="M1701" s="362">
        <f t="shared" ref="M1701:P1701" si="608">M1702+M1703</f>
        <v>20000</v>
      </c>
      <c r="N1701" s="362">
        <f t="shared" si="608"/>
        <v>0</v>
      </c>
      <c r="O1701" s="362">
        <f t="shared" si="608"/>
        <v>285000</v>
      </c>
      <c r="P1701" s="362">
        <f t="shared" si="608"/>
        <v>15000</v>
      </c>
      <c r="Q1701" s="385">
        <f t="shared" si="602"/>
        <v>320000</v>
      </c>
    </row>
    <row r="1702" spans="1:17" ht="51.75" customHeight="1" x14ac:dyDescent="0.25">
      <c r="A1702" s="499"/>
      <c r="B1702" s="384">
        <v>71928000</v>
      </c>
      <c r="C1702" s="372" t="s">
        <v>1</v>
      </c>
      <c r="D1702" s="372"/>
      <c r="E1702" s="372"/>
      <c r="F1702" s="387"/>
      <c r="G1702" s="384"/>
      <c r="H1702" s="388"/>
      <c r="I1702" s="387"/>
      <c r="J1702" s="570" t="s">
        <v>117</v>
      </c>
      <c r="K1702" s="542" t="s">
        <v>109</v>
      </c>
      <c r="L1702" s="419">
        <v>300000</v>
      </c>
      <c r="M1702" s="419"/>
      <c r="N1702" s="419"/>
      <c r="O1702" s="419">
        <f>L1702*0.95</f>
        <v>285000</v>
      </c>
      <c r="P1702" s="419">
        <f>L1702*0.05</f>
        <v>15000</v>
      </c>
      <c r="Q1702" s="385">
        <f t="shared" si="602"/>
        <v>300000</v>
      </c>
    </row>
    <row r="1703" spans="1:17" ht="50.25" customHeight="1" x14ac:dyDescent="0.25">
      <c r="A1703" s="569"/>
      <c r="B1703" s="384">
        <v>71928000</v>
      </c>
      <c r="C1703" s="372" t="s">
        <v>1</v>
      </c>
      <c r="D1703" s="372"/>
      <c r="E1703" s="372"/>
      <c r="F1703" s="387"/>
      <c r="G1703" s="384"/>
      <c r="H1703" s="388"/>
      <c r="I1703" s="387"/>
      <c r="J1703" s="570" t="s">
        <v>305</v>
      </c>
      <c r="K1703" s="363" t="s">
        <v>110</v>
      </c>
      <c r="L1703" s="362">
        <v>20000</v>
      </c>
      <c r="M1703" s="419">
        <f t="shared" ref="M1703" si="609">L1703</f>
        <v>20000</v>
      </c>
      <c r="N1703" s="419"/>
      <c r="O1703" s="419"/>
      <c r="P1703" s="419"/>
      <c r="Q1703" s="385">
        <f t="shared" si="602"/>
        <v>20000</v>
      </c>
    </row>
    <row r="1704" spans="1:17" ht="15.75" customHeight="1" x14ac:dyDescent="0.25">
      <c r="A1704" s="654" t="s">
        <v>79</v>
      </c>
      <c r="B1704" s="655"/>
      <c r="C1704" s="655"/>
      <c r="D1704" s="655"/>
      <c r="E1704" s="656"/>
      <c r="F1704" s="342">
        <f>F1705+F1756+F1803+F1829+F1854+F2087+F2184+F2370+F2408+F2495+F2506+F2514</f>
        <v>222</v>
      </c>
      <c r="G1704" s="360" t="s">
        <v>2</v>
      </c>
      <c r="H1704" s="359">
        <f t="shared" ref="H1704:I1704" si="610">H1705+H1756+H1803+H1829+H1854+H2087+H2184+H2370+H2408+H2495+H2506+H2514</f>
        <v>844064.05000000016</v>
      </c>
      <c r="I1704" s="359">
        <f t="shared" si="610"/>
        <v>34810</v>
      </c>
      <c r="J1704" s="360" t="s">
        <v>2</v>
      </c>
      <c r="K1704" s="360" t="s">
        <v>2</v>
      </c>
      <c r="L1704" s="415">
        <f t="shared" ref="L1704" si="611">L1705+L1756+L1803+L1829+L1854+L2087+L2184+L2370+L2408+L2495+L2506+L2514</f>
        <v>956462921.23717499</v>
      </c>
      <c r="M1704" s="415">
        <f t="shared" ref="M1704" si="612">M1705+M1756+M1803+M1829+M1854+M2087+M2184+M2370+M2408+M2495+M2506+M2514</f>
        <v>925776052.227175</v>
      </c>
      <c r="N1704" s="415">
        <f t="shared" ref="N1704" si="613">N1705+N1756+N1803+N1829+N1854+N2087+N2184+N2370+N2408+N2495+N2506+N2514</f>
        <v>0</v>
      </c>
      <c r="O1704" s="415">
        <f t="shared" ref="O1704" si="614">O1705+O1756+O1803+O1829+O1854+O2087+O2184+O2370+O2408+O2495+O2506+O2514</f>
        <v>29155999.999499999</v>
      </c>
      <c r="P1704" s="415">
        <f t="shared" ref="P1704" si="615">P1705+P1756+P1803+P1829+P1854+P2087+P2184+P2370+P2408+P2495+P2506+P2514</f>
        <v>1534343.4505</v>
      </c>
      <c r="Q1704" s="385">
        <f t="shared" si="602"/>
        <v>956466395.67717505</v>
      </c>
    </row>
    <row r="1705" spans="1:17" ht="15.75" customHeight="1" x14ac:dyDescent="0.25">
      <c r="A1705" s="691" t="s">
        <v>80</v>
      </c>
      <c r="B1705" s="692"/>
      <c r="C1705" s="692"/>
      <c r="D1705" s="692"/>
      <c r="E1705" s="693"/>
      <c r="F1705" s="365">
        <v>15</v>
      </c>
      <c r="G1705" s="571"/>
      <c r="H1705" s="576">
        <f>H1707+H1710+H1713+H1719+H1723+H1726+H1729+H1732+H1735+H1738+H1741+H1744+H1747+H1750+H1753</f>
        <v>45645.100000000006</v>
      </c>
      <c r="I1705" s="576">
        <f>I1707+I1710+I1713+I1719+I1723+I1726+I1729+I1732+I1735+I1738+I1741+I1744+I1747+I1750+I1753</f>
        <v>1352</v>
      </c>
      <c r="J1705" s="579"/>
      <c r="K1705" s="386"/>
      <c r="L1705" s="385">
        <f t="shared" ref="L1705:P1705" si="616">L1707+L1710+L1713+L1719+L1723+L1726+L1729+L1732+L1735+L1738+L1741+L1744+L1747+L1750+L1753</f>
        <v>42207160.190771006</v>
      </c>
      <c r="M1705" s="385">
        <f t="shared" si="616"/>
        <v>40649374.190771006</v>
      </c>
      <c r="N1705" s="385">
        <f t="shared" si="616"/>
        <v>0</v>
      </c>
      <c r="O1705" s="385">
        <f>O1707+O1710+O1713+O1719+O1723+O1726+O1729+O1732+O1735+O1738+O1741+O1744+O1747+O1750+O1753+O1706</f>
        <v>1480000</v>
      </c>
      <c r="P1705" s="385">
        <f t="shared" si="616"/>
        <v>77889.3</v>
      </c>
      <c r="Q1705" s="385">
        <f t="shared" si="602"/>
        <v>42207263.490771003</v>
      </c>
    </row>
    <row r="1706" spans="1:17" ht="15.75" customHeight="1" x14ac:dyDescent="0.25">
      <c r="A1706" s="579"/>
      <c r="B1706" s="654" t="s">
        <v>441</v>
      </c>
      <c r="C1706" s="655"/>
      <c r="D1706" s="655"/>
      <c r="E1706" s="655"/>
      <c r="F1706" s="655"/>
      <c r="G1706" s="655"/>
      <c r="H1706" s="655"/>
      <c r="I1706" s="656"/>
      <c r="J1706" s="579" t="s">
        <v>2</v>
      </c>
      <c r="K1706" s="343" t="s">
        <v>2</v>
      </c>
      <c r="L1706" s="419"/>
      <c r="M1706" s="419"/>
      <c r="N1706" s="419"/>
      <c r="O1706" s="419">
        <v>103.3</v>
      </c>
      <c r="P1706" s="419"/>
      <c r="Q1706" s="385">
        <f t="shared" si="602"/>
        <v>103.3</v>
      </c>
    </row>
    <row r="1707" spans="1:17" ht="15.75" customHeight="1" x14ac:dyDescent="0.25">
      <c r="A1707" s="666">
        <v>1</v>
      </c>
      <c r="B1707" s="571">
        <v>71951000</v>
      </c>
      <c r="C1707" s="364" t="s">
        <v>16</v>
      </c>
      <c r="D1707" s="364" t="s">
        <v>16</v>
      </c>
      <c r="E1707" s="364" t="s">
        <v>308</v>
      </c>
      <c r="F1707" s="365">
        <v>3</v>
      </c>
      <c r="G1707" s="384" t="s">
        <v>106</v>
      </c>
      <c r="H1707" s="576">
        <v>2118.6</v>
      </c>
      <c r="I1707" s="365">
        <v>48</v>
      </c>
      <c r="J1707" s="570" t="s">
        <v>107</v>
      </c>
      <c r="K1707" s="451" t="s">
        <v>2</v>
      </c>
      <c r="L1707" s="362">
        <f>L1708+L1709</f>
        <v>2014435.4972920001</v>
      </c>
      <c r="M1707" s="362">
        <f t="shared" ref="M1707:P1707" si="617">M1708+M1709</f>
        <v>2014435.4972920001</v>
      </c>
      <c r="N1707" s="362">
        <f t="shared" si="617"/>
        <v>0</v>
      </c>
      <c r="O1707" s="362">
        <f t="shared" si="617"/>
        <v>0</v>
      </c>
      <c r="P1707" s="362">
        <f t="shared" si="617"/>
        <v>0</v>
      </c>
      <c r="Q1707" s="385">
        <f t="shared" si="602"/>
        <v>2014435.4972920001</v>
      </c>
    </row>
    <row r="1708" spans="1:17" ht="15.75" customHeight="1" x14ac:dyDescent="0.25">
      <c r="A1708" s="667"/>
      <c r="B1708" s="571">
        <v>71951000</v>
      </c>
      <c r="C1708" s="364" t="s">
        <v>16</v>
      </c>
      <c r="D1708" s="364"/>
      <c r="E1708" s="364"/>
      <c r="F1708" s="365"/>
      <c r="G1708" s="384"/>
      <c r="H1708" s="385"/>
      <c r="I1708" s="365"/>
      <c r="J1708" s="570" t="s">
        <v>205</v>
      </c>
      <c r="K1708" s="451">
        <v>10</v>
      </c>
      <c r="L1708" s="362">
        <v>1972229.78</v>
      </c>
      <c r="M1708" s="362">
        <v>1972229.78</v>
      </c>
      <c r="N1708" s="362">
        <v>0</v>
      </c>
      <c r="O1708" s="362">
        <v>0</v>
      </c>
      <c r="P1708" s="362">
        <v>0</v>
      </c>
      <c r="Q1708" s="385">
        <f t="shared" si="602"/>
        <v>1972229.78</v>
      </c>
    </row>
    <row r="1709" spans="1:17" ht="15.75" customHeight="1" x14ac:dyDescent="0.25">
      <c r="A1709" s="668"/>
      <c r="B1709" s="571">
        <v>71951000</v>
      </c>
      <c r="C1709" s="364" t="s">
        <v>16</v>
      </c>
      <c r="D1709" s="364"/>
      <c r="E1709" s="364"/>
      <c r="F1709" s="365"/>
      <c r="G1709" s="384"/>
      <c r="H1709" s="385"/>
      <c r="I1709" s="365"/>
      <c r="J1709" s="570" t="s">
        <v>207</v>
      </c>
      <c r="K1709" s="384">
        <v>21</v>
      </c>
      <c r="L1709" s="362">
        <f>L1708/100*2.14</f>
        <v>42205.717292000001</v>
      </c>
      <c r="M1709" s="362">
        <f>M1708/100*2.14</f>
        <v>42205.717292000001</v>
      </c>
      <c r="N1709" s="362">
        <v>0</v>
      </c>
      <c r="O1709" s="362">
        <v>0</v>
      </c>
      <c r="P1709" s="362">
        <v>0</v>
      </c>
      <c r="Q1709" s="385">
        <f t="shared" si="602"/>
        <v>42205.717292000001</v>
      </c>
    </row>
    <row r="1710" spans="1:17" ht="33" customHeight="1" x14ac:dyDescent="0.25">
      <c r="A1710" s="681">
        <v>2</v>
      </c>
      <c r="B1710" s="571">
        <v>71951000</v>
      </c>
      <c r="C1710" s="364" t="s">
        <v>16</v>
      </c>
      <c r="D1710" s="364" t="s">
        <v>16</v>
      </c>
      <c r="E1710" s="364" t="s">
        <v>153</v>
      </c>
      <c r="F1710" s="365">
        <v>1</v>
      </c>
      <c r="G1710" s="384" t="s">
        <v>106</v>
      </c>
      <c r="H1710" s="576">
        <v>3472.9</v>
      </c>
      <c r="I1710" s="365">
        <v>106</v>
      </c>
      <c r="J1710" s="570" t="s">
        <v>107</v>
      </c>
      <c r="K1710" s="451" t="s">
        <v>2</v>
      </c>
      <c r="L1710" s="362">
        <f>L1711+L1712</f>
        <v>1938016.7597959999</v>
      </c>
      <c r="M1710" s="362">
        <f t="shared" ref="M1710:P1710" si="618">M1711+M1712</f>
        <v>1938016.7597959999</v>
      </c>
      <c r="N1710" s="362">
        <f t="shared" si="618"/>
        <v>0</v>
      </c>
      <c r="O1710" s="362">
        <f t="shared" si="618"/>
        <v>0</v>
      </c>
      <c r="P1710" s="362">
        <f t="shared" si="618"/>
        <v>0</v>
      </c>
      <c r="Q1710" s="385">
        <f t="shared" si="602"/>
        <v>1938016.7597959999</v>
      </c>
    </row>
    <row r="1711" spans="1:17" ht="15.75" customHeight="1" x14ac:dyDescent="0.25">
      <c r="A1711" s="681"/>
      <c r="B1711" s="571">
        <v>71951000</v>
      </c>
      <c r="C1711" s="364" t="s">
        <v>16</v>
      </c>
      <c r="D1711" s="364"/>
      <c r="E1711" s="364"/>
      <c r="F1711" s="365"/>
      <c r="G1711" s="384"/>
      <c r="H1711" s="484"/>
      <c r="I1711" s="365"/>
      <c r="J1711" s="570" t="s">
        <v>205</v>
      </c>
      <c r="K1711" s="363" t="s">
        <v>206</v>
      </c>
      <c r="L1711" s="362">
        <v>1897412.14</v>
      </c>
      <c r="M1711" s="362">
        <v>1897412.14</v>
      </c>
      <c r="N1711" s="362">
        <v>0</v>
      </c>
      <c r="O1711" s="362">
        <v>0</v>
      </c>
      <c r="P1711" s="362">
        <v>0</v>
      </c>
      <c r="Q1711" s="385">
        <f t="shared" si="602"/>
        <v>1897412.14</v>
      </c>
    </row>
    <row r="1712" spans="1:17" ht="15.75" customHeight="1" x14ac:dyDescent="0.25">
      <c r="A1712" s="681"/>
      <c r="B1712" s="571">
        <v>71951000</v>
      </c>
      <c r="C1712" s="364" t="s">
        <v>16</v>
      </c>
      <c r="D1712" s="483"/>
      <c r="E1712" s="364"/>
      <c r="F1712" s="365"/>
      <c r="G1712" s="384"/>
      <c r="H1712" s="484"/>
      <c r="I1712" s="365"/>
      <c r="J1712" s="570" t="s">
        <v>207</v>
      </c>
      <c r="K1712" s="363" t="s">
        <v>304</v>
      </c>
      <c r="L1712" s="362">
        <f>L1711/100*2.14</f>
        <v>40604.619795999999</v>
      </c>
      <c r="M1712" s="362">
        <f>M1711/100*2.14</f>
        <v>40604.619795999999</v>
      </c>
      <c r="N1712" s="362">
        <v>0</v>
      </c>
      <c r="O1712" s="362">
        <v>0</v>
      </c>
      <c r="P1712" s="362">
        <v>0</v>
      </c>
      <c r="Q1712" s="385">
        <f t="shared" si="602"/>
        <v>40604.619795999999</v>
      </c>
    </row>
    <row r="1713" spans="1:17" ht="33" customHeight="1" x14ac:dyDescent="0.25">
      <c r="A1713" s="666">
        <v>3</v>
      </c>
      <c r="B1713" s="444">
        <v>71951000</v>
      </c>
      <c r="C1713" s="445" t="s">
        <v>16</v>
      </c>
      <c r="D1713" s="364" t="s">
        <v>16</v>
      </c>
      <c r="E1713" s="364" t="s">
        <v>153</v>
      </c>
      <c r="F1713" s="365">
        <v>21</v>
      </c>
      <c r="G1713" s="386" t="s">
        <v>106</v>
      </c>
      <c r="H1713" s="576">
        <v>2869.3</v>
      </c>
      <c r="I1713" s="365">
        <v>125</v>
      </c>
      <c r="J1713" s="570" t="s">
        <v>107</v>
      </c>
      <c r="K1713" s="451" t="s">
        <v>2</v>
      </c>
      <c r="L1713" s="362">
        <f>L1714+L1715+L1716+L1717+L1718</f>
        <v>10479877.131529002</v>
      </c>
      <c r="M1713" s="362">
        <f t="shared" ref="M1713:P1713" si="619">M1714+M1715+M1716+M1717+M1718</f>
        <v>10479877.131529002</v>
      </c>
      <c r="N1713" s="362">
        <f t="shared" si="619"/>
        <v>0</v>
      </c>
      <c r="O1713" s="362">
        <f t="shared" si="619"/>
        <v>0</v>
      </c>
      <c r="P1713" s="362">
        <f t="shared" si="619"/>
        <v>0</v>
      </c>
      <c r="Q1713" s="385">
        <f t="shared" si="602"/>
        <v>10479877.131529002</v>
      </c>
    </row>
    <row r="1714" spans="1:17" ht="31.5" customHeight="1" x14ac:dyDescent="0.25">
      <c r="A1714" s="667"/>
      <c r="B1714" s="571">
        <v>71951000</v>
      </c>
      <c r="C1714" s="364" t="s">
        <v>16</v>
      </c>
      <c r="D1714" s="483"/>
      <c r="E1714" s="364"/>
      <c r="F1714" s="365"/>
      <c r="G1714" s="384"/>
      <c r="H1714" s="484"/>
      <c r="I1714" s="365"/>
      <c r="J1714" s="570" t="s">
        <v>212</v>
      </c>
      <c r="K1714" s="451">
        <v>4</v>
      </c>
      <c r="L1714" s="362">
        <v>804781.26400000008</v>
      </c>
      <c r="M1714" s="362">
        <v>804781.26400000008</v>
      </c>
      <c r="N1714" s="362">
        <v>0</v>
      </c>
      <c r="O1714" s="362">
        <v>0</v>
      </c>
      <c r="P1714" s="362">
        <v>0</v>
      </c>
      <c r="Q1714" s="385">
        <f t="shared" si="602"/>
        <v>804781.26400000008</v>
      </c>
    </row>
    <row r="1715" spans="1:17" ht="31.5" customHeight="1" x14ac:dyDescent="0.25">
      <c r="A1715" s="667"/>
      <c r="B1715" s="571">
        <v>71951000</v>
      </c>
      <c r="C1715" s="364" t="s">
        <v>16</v>
      </c>
      <c r="D1715" s="483"/>
      <c r="E1715" s="364"/>
      <c r="F1715" s="365"/>
      <c r="G1715" s="384"/>
      <c r="H1715" s="484"/>
      <c r="I1715" s="365"/>
      <c r="J1715" s="570" t="s">
        <v>210</v>
      </c>
      <c r="K1715" s="363" t="s">
        <v>211</v>
      </c>
      <c r="L1715" s="362">
        <v>580201.15300000005</v>
      </c>
      <c r="M1715" s="362">
        <v>580201.15300000005</v>
      </c>
      <c r="N1715" s="362">
        <v>0</v>
      </c>
      <c r="O1715" s="362">
        <v>0</v>
      </c>
      <c r="P1715" s="362">
        <v>0</v>
      </c>
      <c r="Q1715" s="385">
        <f t="shared" si="602"/>
        <v>580201.15300000005</v>
      </c>
    </row>
    <row r="1716" spans="1:17" ht="31.5" customHeight="1" x14ac:dyDescent="0.25">
      <c r="A1716" s="667"/>
      <c r="B1716" s="571">
        <v>71951000</v>
      </c>
      <c r="C1716" s="364" t="s">
        <v>16</v>
      </c>
      <c r="D1716" s="483"/>
      <c r="E1716" s="364"/>
      <c r="F1716" s="365"/>
      <c r="G1716" s="384"/>
      <c r="H1716" s="484"/>
      <c r="I1716" s="365"/>
      <c r="J1716" s="570" t="s">
        <v>214</v>
      </c>
      <c r="K1716" s="363" t="s">
        <v>215</v>
      </c>
      <c r="L1716" s="362">
        <v>720940.31799999997</v>
      </c>
      <c r="M1716" s="362">
        <v>720940.31799999997</v>
      </c>
      <c r="N1716" s="362">
        <v>0</v>
      </c>
      <c r="O1716" s="362">
        <v>0</v>
      </c>
      <c r="P1716" s="362">
        <v>0</v>
      </c>
      <c r="Q1716" s="385">
        <f t="shared" si="602"/>
        <v>720940.31799999997</v>
      </c>
    </row>
    <row r="1717" spans="1:17" ht="15.75" customHeight="1" x14ac:dyDescent="0.25">
      <c r="A1717" s="667"/>
      <c r="B1717" s="571">
        <v>71951000</v>
      </c>
      <c r="C1717" s="364" t="s">
        <v>16</v>
      </c>
      <c r="D1717" s="483"/>
      <c r="E1717" s="364"/>
      <c r="F1717" s="365"/>
      <c r="G1717" s="384"/>
      <c r="H1717" s="484"/>
      <c r="I1717" s="365"/>
      <c r="J1717" s="570" t="s">
        <v>208</v>
      </c>
      <c r="K1717" s="461" t="s">
        <v>209</v>
      </c>
      <c r="L1717" s="362">
        <v>8328887.6500000004</v>
      </c>
      <c r="M1717" s="362">
        <v>8328887.6500000004</v>
      </c>
      <c r="N1717" s="362">
        <v>0</v>
      </c>
      <c r="O1717" s="362">
        <v>0</v>
      </c>
      <c r="P1717" s="362">
        <v>0</v>
      </c>
      <c r="Q1717" s="385">
        <f t="shared" si="602"/>
        <v>8328887.6500000004</v>
      </c>
    </row>
    <row r="1718" spans="1:17" ht="15.75" customHeight="1" x14ac:dyDescent="0.25">
      <c r="A1718" s="668"/>
      <c r="B1718" s="571">
        <v>71951000</v>
      </c>
      <c r="C1718" s="364" t="s">
        <v>16</v>
      </c>
      <c r="D1718" s="483"/>
      <c r="E1718" s="364"/>
      <c r="F1718" s="365"/>
      <c r="G1718" s="384"/>
      <c r="H1718" s="484"/>
      <c r="I1718" s="365"/>
      <c r="J1718" s="570" t="s">
        <v>207</v>
      </c>
      <c r="K1718" s="384">
        <v>21</v>
      </c>
      <c r="L1718" s="362">
        <f>(L1714+L1715+L1716)/100*2.14</f>
        <v>45066.746529000011</v>
      </c>
      <c r="M1718" s="362">
        <v>45066.746529000011</v>
      </c>
      <c r="N1718" s="362">
        <v>0</v>
      </c>
      <c r="O1718" s="362">
        <v>0</v>
      </c>
      <c r="P1718" s="362">
        <v>0</v>
      </c>
      <c r="Q1718" s="385">
        <f t="shared" si="602"/>
        <v>45066.746529000011</v>
      </c>
    </row>
    <row r="1719" spans="1:17" ht="15.75" customHeight="1" x14ac:dyDescent="0.25">
      <c r="A1719" s="666">
        <v>4</v>
      </c>
      <c r="B1719" s="571">
        <v>71951000</v>
      </c>
      <c r="C1719" s="364" t="s">
        <v>16</v>
      </c>
      <c r="D1719" s="364" t="s">
        <v>16</v>
      </c>
      <c r="E1719" s="364" t="s">
        <v>309</v>
      </c>
      <c r="F1719" s="365">
        <v>60</v>
      </c>
      <c r="G1719" s="384" t="s">
        <v>106</v>
      </c>
      <c r="H1719" s="576">
        <v>8264.5</v>
      </c>
      <c r="I1719" s="365">
        <v>122</v>
      </c>
      <c r="J1719" s="570" t="s">
        <v>107</v>
      </c>
      <c r="K1719" s="451" t="s">
        <v>2</v>
      </c>
      <c r="L1719" s="362">
        <f>L1720+L1721+L1722</f>
        <v>13103425.84571</v>
      </c>
      <c r="M1719" s="362">
        <f t="shared" ref="M1719:P1719" si="620">M1720+M1721+M1722</f>
        <v>13103425.84571</v>
      </c>
      <c r="N1719" s="362">
        <f t="shared" si="620"/>
        <v>0</v>
      </c>
      <c r="O1719" s="362">
        <f t="shared" si="620"/>
        <v>0</v>
      </c>
      <c r="P1719" s="362">
        <f t="shared" si="620"/>
        <v>0</v>
      </c>
      <c r="Q1719" s="385">
        <f t="shared" si="602"/>
        <v>13103425.84571</v>
      </c>
    </row>
    <row r="1720" spans="1:17" ht="15.75" customHeight="1" x14ac:dyDescent="0.25">
      <c r="A1720" s="667"/>
      <c r="B1720" s="571">
        <v>71951000</v>
      </c>
      <c r="C1720" s="364" t="s">
        <v>16</v>
      </c>
      <c r="D1720" s="364"/>
      <c r="E1720" s="364"/>
      <c r="F1720" s="365"/>
      <c r="G1720" s="384"/>
      <c r="H1720" s="484"/>
      <c r="I1720" s="365"/>
      <c r="J1720" s="570" t="s">
        <v>205</v>
      </c>
      <c r="K1720" s="500">
        <v>10</v>
      </c>
      <c r="L1720" s="362">
        <v>4500000</v>
      </c>
      <c r="M1720" s="362">
        <v>4500000</v>
      </c>
      <c r="N1720" s="362">
        <v>0</v>
      </c>
      <c r="O1720" s="362">
        <v>0</v>
      </c>
      <c r="P1720" s="362">
        <v>0</v>
      </c>
      <c r="Q1720" s="385">
        <f t="shared" si="602"/>
        <v>4500000</v>
      </c>
    </row>
    <row r="1721" spans="1:17" ht="15.75" customHeight="1" x14ac:dyDescent="0.25">
      <c r="A1721" s="667"/>
      <c r="B1721" s="571">
        <v>71951000</v>
      </c>
      <c r="C1721" s="364" t="s">
        <v>16</v>
      </c>
      <c r="D1721" s="364"/>
      <c r="E1721" s="364"/>
      <c r="F1721" s="365"/>
      <c r="G1721" s="384"/>
      <c r="H1721" s="484"/>
      <c r="I1721" s="365"/>
      <c r="J1721" s="570" t="s">
        <v>208</v>
      </c>
      <c r="K1721" s="461" t="s">
        <v>209</v>
      </c>
      <c r="L1721" s="362">
        <v>8328887.6500000004</v>
      </c>
      <c r="M1721" s="362">
        <v>8328887.6500000004</v>
      </c>
      <c r="N1721" s="362">
        <v>0</v>
      </c>
      <c r="O1721" s="362">
        <v>0</v>
      </c>
      <c r="P1721" s="362">
        <v>0</v>
      </c>
      <c r="Q1721" s="385">
        <f t="shared" si="602"/>
        <v>8328887.6500000004</v>
      </c>
    </row>
    <row r="1722" spans="1:17" ht="15.75" customHeight="1" x14ac:dyDescent="0.25">
      <c r="A1722" s="668"/>
      <c r="B1722" s="571">
        <v>71951000</v>
      </c>
      <c r="C1722" s="364" t="s">
        <v>16</v>
      </c>
      <c r="D1722" s="364"/>
      <c r="E1722" s="364"/>
      <c r="F1722" s="367"/>
      <c r="G1722" s="384"/>
      <c r="H1722" s="484"/>
      <c r="I1722" s="365"/>
      <c r="J1722" s="570" t="s">
        <v>207</v>
      </c>
      <c r="K1722" s="363" t="s">
        <v>304</v>
      </c>
      <c r="L1722" s="362">
        <f>(L1721+L1720)/100*2.14</f>
        <v>274538.19571</v>
      </c>
      <c r="M1722" s="362">
        <f>(M1721+M1720)/100*2.14</f>
        <v>274538.19571</v>
      </c>
      <c r="N1722" s="362">
        <v>0</v>
      </c>
      <c r="O1722" s="362">
        <v>0</v>
      </c>
      <c r="P1722" s="362">
        <v>0</v>
      </c>
      <c r="Q1722" s="385">
        <f t="shared" si="602"/>
        <v>274538.19571</v>
      </c>
    </row>
    <row r="1723" spans="1:17" ht="15.75" customHeight="1" x14ac:dyDescent="0.25">
      <c r="A1723" s="666">
        <v>5</v>
      </c>
      <c r="B1723" s="571">
        <v>71951000</v>
      </c>
      <c r="C1723" s="364" t="s">
        <v>16</v>
      </c>
      <c r="D1723" s="364" t="s">
        <v>16</v>
      </c>
      <c r="E1723" s="364" t="s">
        <v>152</v>
      </c>
      <c r="F1723" s="367">
        <v>56</v>
      </c>
      <c r="G1723" s="384" t="s">
        <v>106</v>
      </c>
      <c r="H1723" s="576">
        <v>2771.4</v>
      </c>
      <c r="I1723" s="365">
        <v>93</v>
      </c>
      <c r="J1723" s="570" t="s">
        <v>107</v>
      </c>
      <c r="K1723" s="451" t="s">
        <v>2</v>
      </c>
      <c r="L1723" s="362">
        <f>L1724+L1725</f>
        <v>4478143.538954</v>
      </c>
      <c r="M1723" s="362">
        <f t="shared" ref="M1723:P1723" si="621">M1724+M1725</f>
        <v>4478143.538954</v>
      </c>
      <c r="N1723" s="362">
        <f t="shared" si="621"/>
        <v>0</v>
      </c>
      <c r="O1723" s="362">
        <f t="shared" si="621"/>
        <v>0</v>
      </c>
      <c r="P1723" s="362">
        <f t="shared" si="621"/>
        <v>0</v>
      </c>
      <c r="Q1723" s="385">
        <f t="shared" si="602"/>
        <v>4478143.538954</v>
      </c>
    </row>
    <row r="1724" spans="1:17" ht="15.75" customHeight="1" x14ac:dyDescent="0.25">
      <c r="A1724" s="667"/>
      <c r="B1724" s="571">
        <v>71951000</v>
      </c>
      <c r="C1724" s="364" t="s">
        <v>16</v>
      </c>
      <c r="D1724" s="364"/>
      <c r="E1724" s="364"/>
      <c r="F1724" s="367"/>
      <c r="G1724" s="384"/>
      <c r="H1724" s="385"/>
      <c r="I1724" s="365"/>
      <c r="J1724" s="570" t="s">
        <v>208</v>
      </c>
      <c r="K1724" s="461" t="s">
        <v>209</v>
      </c>
      <c r="L1724" s="362">
        <v>4384319.1100000003</v>
      </c>
      <c r="M1724" s="362">
        <v>4384319.1100000003</v>
      </c>
      <c r="N1724" s="362">
        <v>0</v>
      </c>
      <c r="O1724" s="362">
        <v>0</v>
      </c>
      <c r="P1724" s="362">
        <v>0</v>
      </c>
      <c r="Q1724" s="385">
        <f t="shared" si="602"/>
        <v>4384319.1100000003</v>
      </c>
    </row>
    <row r="1725" spans="1:17" ht="15.75" customHeight="1" x14ac:dyDescent="0.25">
      <c r="A1725" s="668"/>
      <c r="B1725" s="571">
        <v>71951000</v>
      </c>
      <c r="C1725" s="364" t="s">
        <v>16</v>
      </c>
      <c r="D1725" s="364"/>
      <c r="E1725" s="364"/>
      <c r="F1725" s="367"/>
      <c r="G1725" s="384"/>
      <c r="H1725" s="385"/>
      <c r="I1725" s="365"/>
      <c r="J1725" s="570" t="s">
        <v>207</v>
      </c>
      <c r="K1725" s="461" t="s">
        <v>304</v>
      </c>
      <c r="L1725" s="362">
        <f>L1724/100*2.14</f>
        <v>93824.428954000017</v>
      </c>
      <c r="M1725" s="362">
        <f>M1724/100*2.14</f>
        <v>93824.428954000017</v>
      </c>
      <c r="N1725" s="362">
        <v>0</v>
      </c>
      <c r="O1725" s="362">
        <v>0</v>
      </c>
      <c r="P1725" s="362">
        <v>0</v>
      </c>
      <c r="Q1725" s="385">
        <f t="shared" si="602"/>
        <v>93824.428954000017</v>
      </c>
    </row>
    <row r="1726" spans="1:17" ht="15.75" customHeight="1" x14ac:dyDescent="0.25">
      <c r="A1726" s="666">
        <v>6</v>
      </c>
      <c r="B1726" s="571">
        <v>71951000</v>
      </c>
      <c r="C1726" s="364" t="s">
        <v>16</v>
      </c>
      <c r="D1726" s="364" t="s">
        <v>16</v>
      </c>
      <c r="E1726" s="364" t="s">
        <v>225</v>
      </c>
      <c r="F1726" s="367">
        <v>17</v>
      </c>
      <c r="G1726" s="571" t="s">
        <v>106</v>
      </c>
      <c r="H1726" s="576">
        <v>3578.2</v>
      </c>
      <c r="I1726" s="365">
        <v>104</v>
      </c>
      <c r="J1726" s="570" t="s">
        <v>107</v>
      </c>
      <c r="K1726" s="451" t="s">
        <v>2</v>
      </c>
      <c r="L1726" s="362">
        <f>L1727+L1728</f>
        <v>4004362.1645220001</v>
      </c>
      <c r="M1726" s="362">
        <f t="shared" ref="M1726:P1726" si="622">M1727+M1728</f>
        <v>4004362.1645220001</v>
      </c>
      <c r="N1726" s="362">
        <f t="shared" si="622"/>
        <v>0</v>
      </c>
      <c r="O1726" s="362">
        <f t="shared" si="622"/>
        <v>0</v>
      </c>
      <c r="P1726" s="362">
        <f t="shared" si="622"/>
        <v>0</v>
      </c>
      <c r="Q1726" s="385">
        <f t="shared" si="602"/>
        <v>4004362.1645220001</v>
      </c>
    </row>
    <row r="1727" spans="1:17" ht="15.75" customHeight="1" x14ac:dyDescent="0.25">
      <c r="A1727" s="667"/>
      <c r="B1727" s="571">
        <v>71951000</v>
      </c>
      <c r="C1727" s="364" t="s">
        <v>16</v>
      </c>
      <c r="D1727" s="364"/>
      <c r="E1727" s="364"/>
      <c r="F1727" s="367"/>
      <c r="G1727" s="571"/>
      <c r="H1727" s="385"/>
      <c r="I1727" s="365"/>
      <c r="J1727" s="570" t="s">
        <v>208</v>
      </c>
      <c r="K1727" s="461" t="s">
        <v>209</v>
      </c>
      <c r="L1727" s="362">
        <v>3920464.23</v>
      </c>
      <c r="M1727" s="362">
        <v>3920464.23</v>
      </c>
      <c r="N1727" s="362">
        <v>0</v>
      </c>
      <c r="O1727" s="362">
        <v>0</v>
      </c>
      <c r="P1727" s="362">
        <v>0</v>
      </c>
      <c r="Q1727" s="385">
        <f t="shared" si="602"/>
        <v>3920464.23</v>
      </c>
    </row>
    <row r="1728" spans="1:17" ht="15.75" customHeight="1" x14ac:dyDescent="0.25">
      <c r="A1728" s="668"/>
      <c r="B1728" s="571">
        <v>71951000</v>
      </c>
      <c r="C1728" s="364" t="s">
        <v>16</v>
      </c>
      <c r="D1728" s="364"/>
      <c r="E1728" s="364"/>
      <c r="F1728" s="367"/>
      <c r="G1728" s="571"/>
      <c r="H1728" s="385"/>
      <c r="I1728" s="365"/>
      <c r="J1728" s="570" t="s">
        <v>207</v>
      </c>
      <c r="K1728" s="461" t="s">
        <v>304</v>
      </c>
      <c r="L1728" s="362">
        <f>L1727/100*2.14</f>
        <v>83897.93452200001</v>
      </c>
      <c r="M1728" s="362">
        <f>M1727/100*2.14</f>
        <v>83897.93452200001</v>
      </c>
      <c r="N1728" s="362">
        <v>0</v>
      </c>
      <c r="O1728" s="362">
        <v>0</v>
      </c>
      <c r="P1728" s="362">
        <v>0</v>
      </c>
      <c r="Q1728" s="385">
        <f t="shared" si="602"/>
        <v>83897.93452200001</v>
      </c>
    </row>
    <row r="1729" spans="1:17" ht="15.75" customHeight="1" x14ac:dyDescent="0.25">
      <c r="A1729" s="666">
        <v>7</v>
      </c>
      <c r="B1729" s="571">
        <v>71951000</v>
      </c>
      <c r="C1729" s="364" t="s">
        <v>16</v>
      </c>
      <c r="D1729" s="364" t="s">
        <v>16</v>
      </c>
      <c r="E1729" s="364" t="s">
        <v>152</v>
      </c>
      <c r="F1729" s="365">
        <v>33</v>
      </c>
      <c r="G1729" s="384" t="s">
        <v>106</v>
      </c>
      <c r="H1729" s="576">
        <v>3077.3</v>
      </c>
      <c r="I1729" s="365">
        <v>92</v>
      </c>
      <c r="J1729" s="570" t="s">
        <v>107</v>
      </c>
      <c r="K1729" s="451" t="s">
        <v>2</v>
      </c>
      <c r="L1729" s="362">
        <f>L1730+L1731</f>
        <v>4471113.2529680002</v>
      </c>
      <c r="M1729" s="362">
        <f t="shared" ref="M1729:P1729" si="623">M1730+M1731</f>
        <v>4471113.2529680002</v>
      </c>
      <c r="N1729" s="362">
        <f t="shared" si="623"/>
        <v>0</v>
      </c>
      <c r="O1729" s="362">
        <f t="shared" si="623"/>
        <v>0</v>
      </c>
      <c r="P1729" s="362">
        <f t="shared" si="623"/>
        <v>0</v>
      </c>
      <c r="Q1729" s="385">
        <f t="shared" si="602"/>
        <v>4471113.2529680002</v>
      </c>
    </row>
    <row r="1730" spans="1:17" ht="15.75" customHeight="1" x14ac:dyDescent="0.25">
      <c r="A1730" s="667"/>
      <c r="B1730" s="571">
        <v>71951000</v>
      </c>
      <c r="C1730" s="364" t="s">
        <v>16</v>
      </c>
      <c r="D1730" s="364"/>
      <c r="E1730" s="364"/>
      <c r="F1730" s="365"/>
      <c r="G1730" s="384"/>
      <c r="H1730" s="385"/>
      <c r="I1730" s="365"/>
      <c r="J1730" s="570" t="s">
        <v>208</v>
      </c>
      <c r="K1730" s="461" t="s">
        <v>209</v>
      </c>
      <c r="L1730" s="362">
        <v>4377436.12</v>
      </c>
      <c r="M1730" s="362">
        <v>4377436.12</v>
      </c>
      <c r="N1730" s="362">
        <v>0</v>
      </c>
      <c r="O1730" s="362">
        <v>0</v>
      </c>
      <c r="P1730" s="362">
        <v>0</v>
      </c>
      <c r="Q1730" s="385">
        <f t="shared" si="602"/>
        <v>4377436.12</v>
      </c>
    </row>
    <row r="1731" spans="1:17" ht="15.75" customHeight="1" x14ac:dyDescent="0.25">
      <c r="A1731" s="668"/>
      <c r="B1731" s="571">
        <v>71951000</v>
      </c>
      <c r="C1731" s="364" t="s">
        <v>16</v>
      </c>
      <c r="D1731" s="364"/>
      <c r="E1731" s="364"/>
      <c r="F1731" s="365"/>
      <c r="G1731" s="384"/>
      <c r="H1731" s="385"/>
      <c r="I1731" s="365"/>
      <c r="J1731" s="570" t="s">
        <v>207</v>
      </c>
      <c r="K1731" s="461" t="s">
        <v>304</v>
      </c>
      <c r="L1731" s="362">
        <f>L1730/100*2.14</f>
        <v>93677.132968000005</v>
      </c>
      <c r="M1731" s="362">
        <f>M1730/100*2.14</f>
        <v>93677.132968000005</v>
      </c>
      <c r="N1731" s="362">
        <v>0</v>
      </c>
      <c r="O1731" s="362">
        <v>0</v>
      </c>
      <c r="P1731" s="362">
        <v>0</v>
      </c>
      <c r="Q1731" s="385">
        <f t="shared" si="602"/>
        <v>93677.132968000005</v>
      </c>
    </row>
    <row r="1732" spans="1:17" ht="15.75" customHeight="1" x14ac:dyDescent="0.25">
      <c r="A1732" s="666">
        <v>8</v>
      </c>
      <c r="B1732" s="571">
        <v>71951000</v>
      </c>
      <c r="C1732" s="364" t="s">
        <v>16</v>
      </c>
      <c r="D1732" s="364" t="s">
        <v>16</v>
      </c>
      <c r="E1732" s="364" t="s">
        <v>303</v>
      </c>
      <c r="F1732" s="365">
        <v>7</v>
      </c>
      <c r="G1732" s="384" t="s">
        <v>106</v>
      </c>
      <c r="H1732" s="576">
        <v>1672.2</v>
      </c>
      <c r="I1732" s="365">
        <v>54</v>
      </c>
      <c r="J1732" s="570" t="s">
        <v>107</v>
      </c>
      <c r="K1732" s="451" t="s">
        <v>2</v>
      </c>
      <c r="L1732" s="362">
        <f>L1733+L1734</f>
        <v>178428</v>
      </c>
      <c r="M1732" s="362">
        <f t="shared" ref="M1732:P1732" si="624">M1733+M1734</f>
        <v>20000</v>
      </c>
      <c r="N1732" s="362">
        <f t="shared" si="624"/>
        <v>0</v>
      </c>
      <c r="O1732" s="362">
        <f t="shared" si="624"/>
        <v>150506.6</v>
      </c>
      <c r="P1732" s="362">
        <f t="shared" si="624"/>
        <v>7921.4000000000005</v>
      </c>
      <c r="Q1732" s="385">
        <f t="shared" si="602"/>
        <v>178428</v>
      </c>
    </row>
    <row r="1733" spans="1:17" ht="51.75" customHeight="1" x14ac:dyDescent="0.25">
      <c r="A1733" s="667"/>
      <c r="B1733" s="571">
        <v>71951000</v>
      </c>
      <c r="C1733" s="364" t="s">
        <v>16</v>
      </c>
      <c r="D1733" s="364"/>
      <c r="E1733" s="364"/>
      <c r="F1733" s="365"/>
      <c r="G1733" s="384"/>
      <c r="H1733" s="385"/>
      <c r="I1733" s="365"/>
      <c r="J1733" s="570" t="s">
        <v>117</v>
      </c>
      <c r="K1733" s="393" t="s">
        <v>109</v>
      </c>
      <c r="L1733" s="362">
        <v>158428</v>
      </c>
      <c r="M1733" s="362">
        <v>0</v>
      </c>
      <c r="N1733" s="362">
        <v>0</v>
      </c>
      <c r="O1733" s="419">
        <f>L1733*0.95</f>
        <v>150506.6</v>
      </c>
      <c r="P1733" s="419">
        <f>L1733*0.05</f>
        <v>7921.4000000000005</v>
      </c>
      <c r="Q1733" s="385">
        <f t="shared" si="602"/>
        <v>158428</v>
      </c>
    </row>
    <row r="1734" spans="1:17" ht="50.25" customHeight="1" x14ac:dyDescent="0.25">
      <c r="A1734" s="668"/>
      <c r="B1734" s="571">
        <v>71951000</v>
      </c>
      <c r="C1734" s="364" t="s">
        <v>16</v>
      </c>
      <c r="D1734" s="364"/>
      <c r="E1734" s="364"/>
      <c r="F1734" s="365"/>
      <c r="G1734" s="384"/>
      <c r="H1734" s="385"/>
      <c r="I1734" s="365"/>
      <c r="J1734" s="570" t="s">
        <v>305</v>
      </c>
      <c r="K1734" s="394">
        <v>50</v>
      </c>
      <c r="L1734" s="362">
        <v>20000</v>
      </c>
      <c r="M1734" s="419">
        <f t="shared" ref="M1734" si="625">L1734</f>
        <v>20000</v>
      </c>
      <c r="N1734" s="419">
        <v>0</v>
      </c>
      <c r="O1734" s="419">
        <v>0</v>
      </c>
      <c r="P1734" s="419">
        <v>0</v>
      </c>
      <c r="Q1734" s="385">
        <f t="shared" si="602"/>
        <v>20000</v>
      </c>
    </row>
    <row r="1735" spans="1:17" ht="15.75" customHeight="1" x14ac:dyDescent="0.25">
      <c r="A1735" s="666">
        <v>9</v>
      </c>
      <c r="B1735" s="571">
        <v>71951000</v>
      </c>
      <c r="C1735" s="364" t="s">
        <v>16</v>
      </c>
      <c r="D1735" s="364" t="s">
        <v>16</v>
      </c>
      <c r="E1735" s="364" t="s">
        <v>310</v>
      </c>
      <c r="F1735" s="365">
        <v>50</v>
      </c>
      <c r="G1735" s="384" t="s">
        <v>106</v>
      </c>
      <c r="H1735" s="576">
        <v>1392.9</v>
      </c>
      <c r="I1735" s="365">
        <v>53</v>
      </c>
      <c r="J1735" s="570" t="s">
        <v>107</v>
      </c>
      <c r="K1735" s="451" t="s">
        <v>2</v>
      </c>
      <c r="L1735" s="362">
        <f>L1736+L1737</f>
        <v>103535</v>
      </c>
      <c r="M1735" s="362">
        <f t="shared" ref="M1735:P1735" si="626">M1736+M1737</f>
        <v>20000</v>
      </c>
      <c r="N1735" s="362">
        <f t="shared" si="626"/>
        <v>0</v>
      </c>
      <c r="O1735" s="362">
        <f t="shared" si="626"/>
        <v>79358.25</v>
      </c>
      <c r="P1735" s="362">
        <f t="shared" si="626"/>
        <v>4176.75</v>
      </c>
      <c r="Q1735" s="385">
        <f t="shared" si="602"/>
        <v>103535</v>
      </c>
    </row>
    <row r="1736" spans="1:17" ht="51.75" customHeight="1" x14ac:dyDescent="0.25">
      <c r="A1736" s="667"/>
      <c r="B1736" s="571">
        <v>71951000</v>
      </c>
      <c r="C1736" s="364" t="s">
        <v>16</v>
      </c>
      <c r="D1736" s="364"/>
      <c r="E1736" s="364"/>
      <c r="F1736" s="365"/>
      <c r="G1736" s="384"/>
      <c r="H1736" s="385"/>
      <c r="I1736" s="365"/>
      <c r="J1736" s="570" t="s">
        <v>117</v>
      </c>
      <c r="K1736" s="393" t="s">
        <v>109</v>
      </c>
      <c r="L1736" s="362">
        <v>83535</v>
      </c>
      <c r="M1736" s="362">
        <v>0</v>
      </c>
      <c r="N1736" s="362">
        <v>0</v>
      </c>
      <c r="O1736" s="419">
        <f>L1736*0.95</f>
        <v>79358.25</v>
      </c>
      <c r="P1736" s="419">
        <f>L1736*0.05</f>
        <v>4176.75</v>
      </c>
      <c r="Q1736" s="385">
        <f t="shared" si="602"/>
        <v>83535</v>
      </c>
    </row>
    <row r="1737" spans="1:17" ht="50.25" customHeight="1" x14ac:dyDescent="0.25">
      <c r="A1737" s="668"/>
      <c r="B1737" s="571">
        <v>71951000</v>
      </c>
      <c r="C1737" s="364" t="s">
        <v>16</v>
      </c>
      <c r="D1737" s="364"/>
      <c r="E1737" s="364"/>
      <c r="F1737" s="365"/>
      <c r="G1737" s="384"/>
      <c r="H1737" s="385"/>
      <c r="I1737" s="365"/>
      <c r="J1737" s="570" t="s">
        <v>305</v>
      </c>
      <c r="K1737" s="394">
        <v>50</v>
      </c>
      <c r="L1737" s="362">
        <v>20000</v>
      </c>
      <c r="M1737" s="419">
        <f t="shared" ref="M1737" si="627">L1737</f>
        <v>20000</v>
      </c>
      <c r="N1737" s="419">
        <v>0</v>
      </c>
      <c r="O1737" s="419">
        <v>0</v>
      </c>
      <c r="P1737" s="419">
        <v>0</v>
      </c>
      <c r="Q1737" s="385">
        <f t="shared" si="602"/>
        <v>20000</v>
      </c>
    </row>
    <row r="1738" spans="1:17" ht="15.75" customHeight="1" x14ac:dyDescent="0.25">
      <c r="A1738" s="666">
        <v>10</v>
      </c>
      <c r="B1738" s="571">
        <v>71951000</v>
      </c>
      <c r="C1738" s="364" t="s">
        <v>16</v>
      </c>
      <c r="D1738" s="364" t="s">
        <v>16</v>
      </c>
      <c r="E1738" s="364" t="s">
        <v>311</v>
      </c>
      <c r="F1738" s="365">
        <v>56</v>
      </c>
      <c r="G1738" s="384" t="s">
        <v>106</v>
      </c>
      <c r="H1738" s="576">
        <v>2771.4</v>
      </c>
      <c r="I1738" s="365">
        <v>93</v>
      </c>
      <c r="J1738" s="570" t="s">
        <v>107</v>
      </c>
      <c r="K1738" s="451" t="s">
        <v>2</v>
      </c>
      <c r="L1738" s="362">
        <f>L1739+L1740</f>
        <v>152658</v>
      </c>
      <c r="M1738" s="362">
        <f t="shared" ref="M1738:P1738" si="628">M1739+M1740</f>
        <v>20000</v>
      </c>
      <c r="N1738" s="362">
        <f t="shared" si="628"/>
        <v>0</v>
      </c>
      <c r="O1738" s="362">
        <f t="shared" si="628"/>
        <v>126025.09999999999</v>
      </c>
      <c r="P1738" s="362">
        <f t="shared" si="628"/>
        <v>6632.9000000000005</v>
      </c>
      <c r="Q1738" s="385">
        <f t="shared" si="602"/>
        <v>152657.99999999997</v>
      </c>
    </row>
    <row r="1739" spans="1:17" ht="51.75" customHeight="1" x14ac:dyDescent="0.25">
      <c r="A1739" s="667"/>
      <c r="B1739" s="571">
        <v>71951000</v>
      </c>
      <c r="C1739" s="364" t="s">
        <v>16</v>
      </c>
      <c r="D1739" s="364"/>
      <c r="E1739" s="364"/>
      <c r="F1739" s="365"/>
      <c r="G1739" s="384"/>
      <c r="H1739" s="385"/>
      <c r="I1739" s="365"/>
      <c r="J1739" s="570" t="s">
        <v>117</v>
      </c>
      <c r="K1739" s="393" t="s">
        <v>109</v>
      </c>
      <c r="L1739" s="362">
        <v>132658</v>
      </c>
      <c r="M1739" s="362">
        <v>0</v>
      </c>
      <c r="N1739" s="362">
        <v>0</v>
      </c>
      <c r="O1739" s="419">
        <f>L1739*0.95</f>
        <v>126025.09999999999</v>
      </c>
      <c r="P1739" s="419">
        <f>L1739*0.05</f>
        <v>6632.9000000000005</v>
      </c>
      <c r="Q1739" s="385">
        <f t="shared" si="602"/>
        <v>132658</v>
      </c>
    </row>
    <row r="1740" spans="1:17" ht="50.25" customHeight="1" x14ac:dyDescent="0.25">
      <c r="A1740" s="668"/>
      <c r="B1740" s="571">
        <v>71951000</v>
      </c>
      <c r="C1740" s="364" t="s">
        <v>16</v>
      </c>
      <c r="D1740" s="364"/>
      <c r="E1740" s="364"/>
      <c r="F1740" s="365"/>
      <c r="G1740" s="384"/>
      <c r="H1740" s="385"/>
      <c r="I1740" s="365"/>
      <c r="J1740" s="570" t="s">
        <v>305</v>
      </c>
      <c r="K1740" s="394">
        <v>50</v>
      </c>
      <c r="L1740" s="362">
        <v>20000</v>
      </c>
      <c r="M1740" s="419">
        <f t="shared" ref="M1740" si="629">L1740</f>
        <v>20000</v>
      </c>
      <c r="N1740" s="419">
        <v>0</v>
      </c>
      <c r="O1740" s="419">
        <v>0</v>
      </c>
      <c r="P1740" s="419">
        <v>0</v>
      </c>
      <c r="Q1740" s="385">
        <f t="shared" si="602"/>
        <v>20000</v>
      </c>
    </row>
    <row r="1741" spans="1:17" ht="15.75" customHeight="1" x14ac:dyDescent="0.25">
      <c r="A1741" s="666">
        <v>11</v>
      </c>
      <c r="B1741" s="571">
        <v>71951000</v>
      </c>
      <c r="C1741" s="364" t="s">
        <v>16</v>
      </c>
      <c r="D1741" s="364" t="s">
        <v>16</v>
      </c>
      <c r="E1741" s="364" t="s">
        <v>311</v>
      </c>
      <c r="F1741" s="365">
        <v>57</v>
      </c>
      <c r="G1741" s="384" t="s">
        <v>106</v>
      </c>
      <c r="H1741" s="576">
        <v>1631.6</v>
      </c>
      <c r="I1741" s="365">
        <v>85</v>
      </c>
      <c r="J1741" s="570" t="s">
        <v>107</v>
      </c>
      <c r="K1741" s="451" t="s">
        <v>2</v>
      </c>
      <c r="L1741" s="362">
        <f>L1742+L1743</f>
        <v>144825</v>
      </c>
      <c r="M1741" s="362">
        <f t="shared" ref="M1741:P1741" si="630">M1742+M1743</f>
        <v>20000</v>
      </c>
      <c r="N1741" s="362">
        <f t="shared" si="630"/>
        <v>0</v>
      </c>
      <c r="O1741" s="362">
        <f t="shared" si="630"/>
        <v>118583.75</v>
      </c>
      <c r="P1741" s="362">
        <f t="shared" si="630"/>
        <v>6241.25</v>
      </c>
      <c r="Q1741" s="385">
        <f t="shared" si="602"/>
        <v>144825</v>
      </c>
    </row>
    <row r="1742" spans="1:17" ht="51.75" customHeight="1" x14ac:dyDescent="0.25">
      <c r="A1742" s="667"/>
      <c r="B1742" s="571">
        <v>71951000</v>
      </c>
      <c r="C1742" s="364" t="s">
        <v>16</v>
      </c>
      <c r="D1742" s="364"/>
      <c r="E1742" s="364"/>
      <c r="F1742" s="365"/>
      <c r="G1742" s="384"/>
      <c r="H1742" s="385"/>
      <c r="I1742" s="365"/>
      <c r="J1742" s="570" t="s">
        <v>117</v>
      </c>
      <c r="K1742" s="393" t="s">
        <v>109</v>
      </c>
      <c r="L1742" s="362">
        <v>124825</v>
      </c>
      <c r="M1742" s="362">
        <v>0</v>
      </c>
      <c r="N1742" s="362">
        <v>0</v>
      </c>
      <c r="O1742" s="419">
        <f>L1742*0.95</f>
        <v>118583.75</v>
      </c>
      <c r="P1742" s="419">
        <f>L1742*0.05</f>
        <v>6241.25</v>
      </c>
      <c r="Q1742" s="385">
        <f t="shared" si="602"/>
        <v>124825</v>
      </c>
    </row>
    <row r="1743" spans="1:17" ht="50.25" customHeight="1" x14ac:dyDescent="0.25">
      <c r="A1743" s="668"/>
      <c r="B1743" s="571">
        <v>71951000</v>
      </c>
      <c r="C1743" s="364" t="s">
        <v>16</v>
      </c>
      <c r="D1743" s="364"/>
      <c r="E1743" s="364"/>
      <c r="F1743" s="365"/>
      <c r="G1743" s="384"/>
      <c r="H1743" s="385"/>
      <c r="I1743" s="365"/>
      <c r="J1743" s="570" t="s">
        <v>305</v>
      </c>
      <c r="K1743" s="394">
        <v>50</v>
      </c>
      <c r="L1743" s="362">
        <v>20000</v>
      </c>
      <c r="M1743" s="419">
        <f t="shared" ref="M1743" si="631">L1743</f>
        <v>20000</v>
      </c>
      <c r="N1743" s="419">
        <v>0</v>
      </c>
      <c r="O1743" s="419">
        <v>0</v>
      </c>
      <c r="P1743" s="419">
        <v>0</v>
      </c>
      <c r="Q1743" s="385">
        <f t="shared" si="602"/>
        <v>20000</v>
      </c>
    </row>
    <row r="1744" spans="1:17" ht="33" customHeight="1" x14ac:dyDescent="0.25">
      <c r="A1744" s="666">
        <v>12</v>
      </c>
      <c r="B1744" s="571">
        <v>71951000</v>
      </c>
      <c r="C1744" s="364" t="s">
        <v>16</v>
      </c>
      <c r="D1744" s="364" t="s">
        <v>16</v>
      </c>
      <c r="E1744" s="364" t="s">
        <v>153</v>
      </c>
      <c r="F1744" s="365">
        <v>17</v>
      </c>
      <c r="G1744" s="384" t="s">
        <v>106</v>
      </c>
      <c r="H1744" s="589">
        <v>3396.9</v>
      </c>
      <c r="I1744" s="365">
        <v>152</v>
      </c>
      <c r="J1744" s="570" t="s">
        <v>107</v>
      </c>
      <c r="K1744" s="451" t="s">
        <v>2</v>
      </c>
      <c r="L1744" s="362">
        <f>L1745+L1746</f>
        <v>136709</v>
      </c>
      <c r="M1744" s="362">
        <f t="shared" ref="M1744:P1744" si="632">M1745+M1746</f>
        <v>20000</v>
      </c>
      <c r="N1744" s="362">
        <f t="shared" si="632"/>
        <v>0</v>
      </c>
      <c r="O1744" s="362">
        <f t="shared" si="632"/>
        <v>110873.54999999999</v>
      </c>
      <c r="P1744" s="362">
        <f t="shared" si="632"/>
        <v>5835.4500000000007</v>
      </c>
      <c r="Q1744" s="385">
        <f t="shared" si="602"/>
        <v>136709</v>
      </c>
    </row>
    <row r="1745" spans="1:17" ht="51.75" customHeight="1" x14ac:dyDescent="0.25">
      <c r="A1745" s="667"/>
      <c r="B1745" s="571">
        <v>71951000</v>
      </c>
      <c r="C1745" s="364" t="s">
        <v>16</v>
      </c>
      <c r="D1745" s="364"/>
      <c r="E1745" s="364"/>
      <c r="F1745" s="365"/>
      <c r="G1745" s="384"/>
      <c r="H1745" s="385"/>
      <c r="I1745" s="365"/>
      <c r="J1745" s="570" t="s">
        <v>117</v>
      </c>
      <c r="K1745" s="393" t="s">
        <v>109</v>
      </c>
      <c r="L1745" s="362">
        <v>116709</v>
      </c>
      <c r="M1745" s="362">
        <v>0</v>
      </c>
      <c r="N1745" s="362">
        <v>0</v>
      </c>
      <c r="O1745" s="419">
        <f>L1745*0.95</f>
        <v>110873.54999999999</v>
      </c>
      <c r="P1745" s="419">
        <f>L1745*0.05</f>
        <v>5835.4500000000007</v>
      </c>
      <c r="Q1745" s="385">
        <f t="shared" si="602"/>
        <v>116708.99999999999</v>
      </c>
    </row>
    <row r="1746" spans="1:17" ht="50.25" customHeight="1" x14ac:dyDescent="0.25">
      <c r="A1746" s="668"/>
      <c r="B1746" s="571">
        <v>71951000</v>
      </c>
      <c r="C1746" s="364" t="s">
        <v>16</v>
      </c>
      <c r="D1746" s="364"/>
      <c r="E1746" s="364"/>
      <c r="F1746" s="365"/>
      <c r="G1746" s="384"/>
      <c r="H1746" s="385"/>
      <c r="I1746" s="365"/>
      <c r="J1746" s="570" t="s">
        <v>305</v>
      </c>
      <c r="K1746" s="394">
        <v>50</v>
      </c>
      <c r="L1746" s="362">
        <v>20000</v>
      </c>
      <c r="M1746" s="419">
        <f t="shared" ref="M1746" si="633">L1746</f>
        <v>20000</v>
      </c>
      <c r="N1746" s="419">
        <v>0</v>
      </c>
      <c r="O1746" s="419">
        <v>0</v>
      </c>
      <c r="P1746" s="419">
        <v>0</v>
      </c>
      <c r="Q1746" s="385">
        <f t="shared" si="602"/>
        <v>20000</v>
      </c>
    </row>
    <row r="1747" spans="1:17" ht="33" customHeight="1" x14ac:dyDescent="0.25">
      <c r="A1747" s="666">
        <v>13</v>
      </c>
      <c r="B1747" s="571">
        <v>71951000</v>
      </c>
      <c r="C1747" s="364" t="s">
        <v>16</v>
      </c>
      <c r="D1747" s="364" t="s">
        <v>16</v>
      </c>
      <c r="E1747" s="364" t="s">
        <v>153</v>
      </c>
      <c r="F1747" s="365">
        <v>41</v>
      </c>
      <c r="G1747" s="384" t="s">
        <v>106</v>
      </c>
      <c r="H1747" s="576">
        <v>661.4</v>
      </c>
      <c r="I1747" s="365">
        <v>25</v>
      </c>
      <c r="J1747" s="570" t="s">
        <v>107</v>
      </c>
      <c r="K1747" s="451" t="s">
        <v>2</v>
      </c>
      <c r="L1747" s="362">
        <f>L1748+L1749</f>
        <v>59774</v>
      </c>
      <c r="M1747" s="362">
        <f t="shared" ref="M1747:P1747" si="634">M1748+M1749</f>
        <v>20000</v>
      </c>
      <c r="N1747" s="362">
        <f t="shared" si="634"/>
        <v>0</v>
      </c>
      <c r="O1747" s="362">
        <f t="shared" si="634"/>
        <v>37785.299999999996</v>
      </c>
      <c r="P1747" s="362">
        <f t="shared" si="634"/>
        <v>1988.7</v>
      </c>
      <c r="Q1747" s="385">
        <f t="shared" si="602"/>
        <v>59773.999999999993</v>
      </c>
    </row>
    <row r="1748" spans="1:17" ht="51.75" customHeight="1" x14ac:dyDescent="0.25">
      <c r="A1748" s="667"/>
      <c r="B1748" s="571">
        <v>71951000</v>
      </c>
      <c r="C1748" s="364" t="s">
        <v>16</v>
      </c>
      <c r="D1748" s="364"/>
      <c r="E1748" s="364"/>
      <c r="F1748" s="365"/>
      <c r="G1748" s="384"/>
      <c r="H1748" s="385"/>
      <c r="I1748" s="365"/>
      <c r="J1748" s="570" t="s">
        <v>117</v>
      </c>
      <c r="K1748" s="393" t="s">
        <v>109</v>
      </c>
      <c r="L1748" s="362">
        <v>39774</v>
      </c>
      <c r="M1748" s="362">
        <v>0</v>
      </c>
      <c r="N1748" s="362">
        <v>0</v>
      </c>
      <c r="O1748" s="419">
        <f>L1748*0.95</f>
        <v>37785.299999999996</v>
      </c>
      <c r="P1748" s="419">
        <f>L1748*0.05</f>
        <v>1988.7</v>
      </c>
      <c r="Q1748" s="385">
        <f t="shared" si="602"/>
        <v>39773.999999999993</v>
      </c>
    </row>
    <row r="1749" spans="1:17" ht="50.25" customHeight="1" x14ac:dyDescent="0.25">
      <c r="A1749" s="668"/>
      <c r="B1749" s="571">
        <v>71951000</v>
      </c>
      <c r="C1749" s="364" t="s">
        <v>16</v>
      </c>
      <c r="D1749" s="364"/>
      <c r="E1749" s="364"/>
      <c r="F1749" s="365"/>
      <c r="G1749" s="384"/>
      <c r="H1749" s="385"/>
      <c r="I1749" s="365"/>
      <c r="J1749" s="570" t="s">
        <v>305</v>
      </c>
      <c r="K1749" s="394">
        <v>50</v>
      </c>
      <c r="L1749" s="362">
        <v>20000</v>
      </c>
      <c r="M1749" s="419">
        <f t="shared" ref="M1749" si="635">L1749</f>
        <v>20000</v>
      </c>
      <c r="N1749" s="419">
        <v>0</v>
      </c>
      <c r="O1749" s="419">
        <v>0</v>
      </c>
      <c r="P1749" s="419">
        <v>0</v>
      </c>
      <c r="Q1749" s="385">
        <f t="shared" si="602"/>
        <v>20000</v>
      </c>
    </row>
    <row r="1750" spans="1:17" ht="15.75" customHeight="1" x14ac:dyDescent="0.25">
      <c r="A1750" s="666">
        <v>14</v>
      </c>
      <c r="B1750" s="571">
        <v>71951000</v>
      </c>
      <c r="C1750" s="364" t="s">
        <v>16</v>
      </c>
      <c r="D1750" s="364" t="s">
        <v>16</v>
      </c>
      <c r="E1750" s="364" t="s">
        <v>226</v>
      </c>
      <c r="F1750" s="365">
        <v>19</v>
      </c>
      <c r="G1750" s="384" t="s">
        <v>106</v>
      </c>
      <c r="H1750" s="576">
        <v>4814.1000000000004</v>
      </c>
      <c r="I1750" s="365">
        <v>124</v>
      </c>
      <c r="J1750" s="570" t="s">
        <v>107</v>
      </c>
      <c r="K1750" s="451" t="s">
        <v>2</v>
      </c>
      <c r="L1750" s="362">
        <f>L1751+L1752</f>
        <v>485828</v>
      </c>
      <c r="M1750" s="362">
        <f t="shared" ref="M1750:P1750" si="636">M1751+M1752</f>
        <v>20000</v>
      </c>
      <c r="N1750" s="362">
        <f t="shared" si="636"/>
        <v>0</v>
      </c>
      <c r="O1750" s="362">
        <f t="shared" si="636"/>
        <v>442536.6</v>
      </c>
      <c r="P1750" s="362">
        <f t="shared" si="636"/>
        <v>23291.4</v>
      </c>
      <c r="Q1750" s="385">
        <f t="shared" si="602"/>
        <v>485828</v>
      </c>
    </row>
    <row r="1751" spans="1:17" ht="51.75" customHeight="1" x14ac:dyDescent="0.25">
      <c r="A1751" s="667"/>
      <c r="B1751" s="571">
        <v>71951000</v>
      </c>
      <c r="C1751" s="364" t="s">
        <v>16</v>
      </c>
      <c r="D1751" s="364"/>
      <c r="E1751" s="364"/>
      <c r="F1751" s="365"/>
      <c r="G1751" s="384"/>
      <c r="H1751" s="385"/>
      <c r="I1751" s="365"/>
      <c r="J1751" s="570" t="s">
        <v>117</v>
      </c>
      <c r="K1751" s="393" t="s">
        <v>109</v>
      </c>
      <c r="L1751" s="362">
        <v>465828</v>
      </c>
      <c r="M1751" s="362">
        <v>0</v>
      </c>
      <c r="N1751" s="362">
        <v>0</v>
      </c>
      <c r="O1751" s="419">
        <f>L1751*0.95</f>
        <v>442536.6</v>
      </c>
      <c r="P1751" s="419">
        <f>L1751*0.05</f>
        <v>23291.4</v>
      </c>
      <c r="Q1751" s="385">
        <f t="shared" si="602"/>
        <v>465828</v>
      </c>
    </row>
    <row r="1752" spans="1:17" ht="50.25" customHeight="1" x14ac:dyDescent="0.25">
      <c r="A1752" s="668"/>
      <c r="B1752" s="571">
        <v>71951000</v>
      </c>
      <c r="C1752" s="364" t="s">
        <v>16</v>
      </c>
      <c r="D1752" s="364"/>
      <c r="E1752" s="364"/>
      <c r="F1752" s="365"/>
      <c r="G1752" s="384"/>
      <c r="H1752" s="385"/>
      <c r="I1752" s="365"/>
      <c r="J1752" s="570" t="s">
        <v>305</v>
      </c>
      <c r="K1752" s="394">
        <v>50</v>
      </c>
      <c r="L1752" s="362">
        <v>20000</v>
      </c>
      <c r="M1752" s="419">
        <f t="shared" ref="M1752" si="637">L1752</f>
        <v>20000</v>
      </c>
      <c r="N1752" s="419">
        <v>0</v>
      </c>
      <c r="O1752" s="419">
        <v>0</v>
      </c>
      <c r="P1752" s="419">
        <v>0</v>
      </c>
      <c r="Q1752" s="385">
        <f t="shared" ref="Q1752:Q1815" si="638">M1752+N1752+O1752+P1752</f>
        <v>20000</v>
      </c>
    </row>
    <row r="1753" spans="1:17" ht="15.75" customHeight="1" x14ac:dyDescent="0.25">
      <c r="A1753" s="666">
        <v>15</v>
      </c>
      <c r="B1753" s="571">
        <v>71951000</v>
      </c>
      <c r="C1753" s="364" t="s">
        <v>16</v>
      </c>
      <c r="D1753" s="364" t="s">
        <v>16</v>
      </c>
      <c r="E1753" s="364" t="s">
        <v>226</v>
      </c>
      <c r="F1753" s="365">
        <v>21</v>
      </c>
      <c r="G1753" s="384" t="s">
        <v>106</v>
      </c>
      <c r="H1753" s="576">
        <v>3152.4</v>
      </c>
      <c r="I1753" s="365">
        <v>76</v>
      </c>
      <c r="J1753" s="570" t="s">
        <v>107</v>
      </c>
      <c r="K1753" s="451" t="s">
        <v>2</v>
      </c>
      <c r="L1753" s="362">
        <f>L1754+L1755</f>
        <v>456029</v>
      </c>
      <c r="M1753" s="362">
        <f t="shared" ref="M1753:P1753" si="639">M1754+M1755</f>
        <v>20000</v>
      </c>
      <c r="N1753" s="362">
        <f t="shared" si="639"/>
        <v>0</v>
      </c>
      <c r="O1753" s="362">
        <f t="shared" si="639"/>
        <v>414227.55</v>
      </c>
      <c r="P1753" s="362">
        <f t="shared" si="639"/>
        <v>21801.45</v>
      </c>
      <c r="Q1753" s="385">
        <f t="shared" si="638"/>
        <v>456029</v>
      </c>
    </row>
    <row r="1754" spans="1:17" ht="51.75" customHeight="1" x14ac:dyDescent="0.25">
      <c r="A1754" s="667"/>
      <c r="B1754" s="571">
        <v>71951000</v>
      </c>
      <c r="C1754" s="364" t="s">
        <v>16</v>
      </c>
      <c r="D1754" s="364"/>
      <c r="E1754" s="364"/>
      <c r="F1754" s="365"/>
      <c r="G1754" s="384"/>
      <c r="H1754" s="385"/>
      <c r="I1754" s="365"/>
      <c r="J1754" s="570" t="s">
        <v>117</v>
      </c>
      <c r="K1754" s="393" t="s">
        <v>109</v>
      </c>
      <c r="L1754" s="362">
        <v>436029</v>
      </c>
      <c r="M1754" s="362">
        <v>0</v>
      </c>
      <c r="N1754" s="362">
        <v>0</v>
      </c>
      <c r="O1754" s="419">
        <f>L1754*0.95</f>
        <v>414227.55</v>
      </c>
      <c r="P1754" s="419">
        <f>L1754*0.05</f>
        <v>21801.45</v>
      </c>
      <c r="Q1754" s="385">
        <f t="shared" si="638"/>
        <v>436029</v>
      </c>
    </row>
    <row r="1755" spans="1:17" ht="50.25" customHeight="1" x14ac:dyDescent="0.25">
      <c r="A1755" s="668"/>
      <c r="B1755" s="571">
        <v>71951000</v>
      </c>
      <c r="C1755" s="364" t="s">
        <v>16</v>
      </c>
      <c r="D1755" s="364"/>
      <c r="E1755" s="364"/>
      <c r="F1755" s="365"/>
      <c r="G1755" s="384"/>
      <c r="H1755" s="385"/>
      <c r="I1755" s="365"/>
      <c r="J1755" s="570" t="s">
        <v>305</v>
      </c>
      <c r="K1755" s="394">
        <v>50</v>
      </c>
      <c r="L1755" s="362">
        <v>20000</v>
      </c>
      <c r="M1755" s="419">
        <f t="shared" ref="M1755" si="640">L1755</f>
        <v>20000</v>
      </c>
      <c r="N1755" s="419">
        <v>0</v>
      </c>
      <c r="O1755" s="419">
        <v>0</v>
      </c>
      <c r="P1755" s="419">
        <v>0</v>
      </c>
      <c r="Q1755" s="385">
        <f t="shared" si="638"/>
        <v>20000</v>
      </c>
    </row>
    <row r="1756" spans="1:17" ht="15.75" customHeight="1" x14ac:dyDescent="0.25">
      <c r="A1756" s="720" t="s">
        <v>81</v>
      </c>
      <c r="B1756" s="721"/>
      <c r="C1756" s="721"/>
      <c r="D1756" s="721"/>
      <c r="E1756" s="722"/>
      <c r="F1756" s="501">
        <v>10</v>
      </c>
      <c r="G1756" s="501" t="s">
        <v>2</v>
      </c>
      <c r="H1756" s="636">
        <f>H1758+H1764+H1769+H1775+H1784+H1788+H1791+H1794+H1797+H1800</f>
        <v>33127.5</v>
      </c>
      <c r="I1756" s="636">
        <f>I1758+I1764+I1769+I1775+I1784+I1788+I1791+I1794+I1797+I1800</f>
        <v>1322</v>
      </c>
      <c r="J1756" s="501" t="s">
        <v>2</v>
      </c>
      <c r="K1756" s="502" t="s">
        <v>2</v>
      </c>
      <c r="L1756" s="503">
        <f t="shared" ref="L1756:P1756" si="641">L1758+L1764+L1769+L1775+L1784+L1788+L1791+L1794+L1797+L1800</f>
        <v>48731025.873574004</v>
      </c>
      <c r="M1756" s="503">
        <f t="shared" si="641"/>
        <v>46816025.873574004</v>
      </c>
      <c r="N1756" s="503">
        <f t="shared" si="641"/>
        <v>0</v>
      </c>
      <c r="O1756" s="503">
        <f>O1758+O1764+O1769+O1775+O1784+O1788+O1791+O1794+O1797+O1800+O1757</f>
        <v>1820000</v>
      </c>
      <c r="P1756" s="503">
        <f t="shared" si="641"/>
        <v>95750</v>
      </c>
      <c r="Q1756" s="385">
        <f t="shared" si="638"/>
        <v>48731775.873574004</v>
      </c>
    </row>
    <row r="1757" spans="1:17" ht="15.75" customHeight="1" x14ac:dyDescent="0.25">
      <c r="A1757" s="579"/>
      <c r="B1757" s="654" t="s">
        <v>440</v>
      </c>
      <c r="C1757" s="655"/>
      <c r="D1757" s="655"/>
      <c r="E1757" s="655"/>
      <c r="F1757" s="655"/>
      <c r="G1757" s="655"/>
      <c r="H1757" s="655"/>
      <c r="I1757" s="656"/>
      <c r="J1757" s="579" t="s">
        <v>2</v>
      </c>
      <c r="K1757" s="343" t="s">
        <v>2</v>
      </c>
      <c r="L1757" s="419"/>
      <c r="M1757" s="419"/>
      <c r="N1757" s="419"/>
      <c r="O1757" s="419">
        <v>750</v>
      </c>
      <c r="P1757" s="419"/>
      <c r="Q1757" s="385">
        <f t="shared" si="638"/>
        <v>750</v>
      </c>
    </row>
    <row r="1758" spans="1:17" ht="15.75" customHeight="1" x14ac:dyDescent="0.25">
      <c r="A1758" s="674">
        <v>1</v>
      </c>
      <c r="B1758" s="504">
        <v>71952000</v>
      </c>
      <c r="C1758" s="505" t="s">
        <v>28</v>
      </c>
      <c r="D1758" s="505" t="s">
        <v>28</v>
      </c>
      <c r="E1758" s="506" t="s">
        <v>111</v>
      </c>
      <c r="F1758" s="507">
        <v>5</v>
      </c>
      <c r="G1758" s="508" t="s">
        <v>106</v>
      </c>
      <c r="H1758" s="637">
        <v>3492.2</v>
      </c>
      <c r="I1758" s="507">
        <v>149</v>
      </c>
      <c r="J1758" s="506" t="s">
        <v>107</v>
      </c>
      <c r="K1758" s="509" t="s">
        <v>2</v>
      </c>
      <c r="L1758" s="510">
        <f>L1759+L1760+L1761+L1762+L1763</f>
        <v>11617269.408468001</v>
      </c>
      <c r="M1758" s="510">
        <f t="shared" ref="M1758:P1758" si="642">M1759+M1760+M1761+M1762+M1763</f>
        <v>11617269.408468001</v>
      </c>
      <c r="N1758" s="510">
        <f t="shared" si="642"/>
        <v>0</v>
      </c>
      <c r="O1758" s="510">
        <f t="shared" si="642"/>
        <v>0</v>
      </c>
      <c r="P1758" s="510">
        <f t="shared" si="642"/>
        <v>0</v>
      </c>
      <c r="Q1758" s="385">
        <f t="shared" si="638"/>
        <v>11617269.408468001</v>
      </c>
    </row>
    <row r="1759" spans="1:17" ht="15.75" customHeight="1" x14ac:dyDescent="0.25">
      <c r="A1759" s="675"/>
      <c r="B1759" s="511">
        <v>71952000</v>
      </c>
      <c r="C1759" s="505" t="s">
        <v>28</v>
      </c>
      <c r="D1759" s="505"/>
      <c r="E1759" s="505"/>
      <c r="F1759" s="507"/>
      <c r="G1759" s="508"/>
      <c r="H1759" s="512"/>
      <c r="I1759" s="507"/>
      <c r="J1759" s="513" t="s">
        <v>208</v>
      </c>
      <c r="K1759" s="514" t="s">
        <v>209</v>
      </c>
      <c r="L1759" s="515">
        <v>5345141.63</v>
      </c>
      <c r="M1759" s="512">
        <f t="shared" ref="M1759:M1790" si="643">L1759</f>
        <v>5345141.63</v>
      </c>
      <c r="N1759" s="512"/>
      <c r="O1759" s="512"/>
      <c r="P1759" s="512"/>
      <c r="Q1759" s="385">
        <f t="shared" si="638"/>
        <v>5345141.63</v>
      </c>
    </row>
    <row r="1760" spans="1:17" ht="31.5" customHeight="1" x14ac:dyDescent="0.25">
      <c r="A1760" s="675"/>
      <c r="B1760" s="504">
        <v>71952000</v>
      </c>
      <c r="C1760" s="505" t="s">
        <v>28</v>
      </c>
      <c r="D1760" s="505"/>
      <c r="E1760" s="505"/>
      <c r="F1760" s="507"/>
      <c r="G1760" s="508"/>
      <c r="H1760" s="512"/>
      <c r="I1760" s="507"/>
      <c r="J1760" s="506" t="s">
        <v>210</v>
      </c>
      <c r="K1760" s="514" t="s">
        <v>211</v>
      </c>
      <c r="L1760" s="503">
        <f>ROUND(((3142*1.1372*(226.54+21.96+413.95))/1.0314),2)</f>
        <v>2294927.71</v>
      </c>
      <c r="M1760" s="512">
        <f t="shared" si="643"/>
        <v>2294927.71</v>
      </c>
      <c r="N1760" s="512"/>
      <c r="O1760" s="512"/>
      <c r="P1760" s="512"/>
      <c r="Q1760" s="385">
        <f t="shared" si="638"/>
        <v>2294927.71</v>
      </c>
    </row>
    <row r="1761" spans="1:17" ht="31.5" customHeight="1" x14ac:dyDescent="0.25">
      <c r="A1761" s="675"/>
      <c r="B1761" s="504">
        <v>71952000</v>
      </c>
      <c r="C1761" s="505" t="s">
        <v>28</v>
      </c>
      <c r="D1761" s="505"/>
      <c r="E1761" s="505"/>
      <c r="F1761" s="507"/>
      <c r="G1761" s="508"/>
      <c r="H1761" s="512"/>
      <c r="I1761" s="507"/>
      <c r="J1761" s="506" t="s">
        <v>212</v>
      </c>
      <c r="K1761" s="514" t="s">
        <v>213</v>
      </c>
      <c r="L1761" s="503">
        <f>ROUND(((3142*1.1372*(278.64+549))/1.0314),2)-200</f>
        <v>2866995.96</v>
      </c>
      <c r="M1761" s="512">
        <f t="shared" si="643"/>
        <v>2866995.96</v>
      </c>
      <c r="N1761" s="512"/>
      <c r="O1761" s="512"/>
      <c r="P1761" s="512"/>
      <c r="Q1761" s="385">
        <f t="shared" si="638"/>
        <v>2866995.96</v>
      </c>
    </row>
    <row r="1762" spans="1:17" ht="31.5" customHeight="1" x14ac:dyDescent="0.25">
      <c r="A1762" s="675"/>
      <c r="B1762" s="504">
        <v>71952000</v>
      </c>
      <c r="C1762" s="505" t="s">
        <v>28</v>
      </c>
      <c r="D1762" s="505"/>
      <c r="E1762" s="505"/>
      <c r="F1762" s="507"/>
      <c r="G1762" s="508"/>
      <c r="H1762" s="512"/>
      <c r="I1762" s="507"/>
      <c r="J1762" s="506" t="s">
        <v>214</v>
      </c>
      <c r="K1762" s="516" t="s">
        <v>215</v>
      </c>
      <c r="L1762" s="503">
        <f>ROUND(((3142*1.1372*250.21)/1.0314),2)</f>
        <v>866803.32</v>
      </c>
      <c r="M1762" s="512">
        <f t="shared" si="643"/>
        <v>866803.32</v>
      </c>
      <c r="N1762" s="512"/>
      <c r="O1762" s="512"/>
      <c r="P1762" s="512"/>
      <c r="Q1762" s="385">
        <f t="shared" si="638"/>
        <v>866803.32</v>
      </c>
    </row>
    <row r="1763" spans="1:17" ht="15.75" customHeight="1" x14ac:dyDescent="0.25">
      <c r="A1763" s="676"/>
      <c r="B1763" s="504">
        <v>71952000</v>
      </c>
      <c r="C1763" s="505" t="s">
        <v>28</v>
      </c>
      <c r="D1763" s="505"/>
      <c r="E1763" s="505"/>
      <c r="F1763" s="507"/>
      <c r="G1763" s="508"/>
      <c r="H1763" s="512"/>
      <c r="I1763" s="507"/>
      <c r="J1763" s="513" t="s">
        <v>207</v>
      </c>
      <c r="K1763" s="504">
        <v>21</v>
      </c>
      <c r="L1763" s="510">
        <f>(L1759+L1760+L1761+L1762)*2.14%</f>
        <v>243400.78846800004</v>
      </c>
      <c r="M1763" s="512">
        <f t="shared" si="643"/>
        <v>243400.78846800004</v>
      </c>
      <c r="N1763" s="512"/>
      <c r="O1763" s="512"/>
      <c r="P1763" s="512"/>
      <c r="Q1763" s="385">
        <f t="shared" si="638"/>
        <v>243400.78846800004</v>
      </c>
    </row>
    <row r="1764" spans="1:17" ht="15.75" customHeight="1" x14ac:dyDescent="0.25">
      <c r="A1764" s="677">
        <v>2</v>
      </c>
      <c r="B1764" s="504">
        <v>71952000</v>
      </c>
      <c r="C1764" s="505" t="s">
        <v>28</v>
      </c>
      <c r="D1764" s="505" t="s">
        <v>28</v>
      </c>
      <c r="E1764" s="506" t="s">
        <v>111</v>
      </c>
      <c r="F1764" s="507">
        <v>8</v>
      </c>
      <c r="G1764" s="508" t="s">
        <v>106</v>
      </c>
      <c r="H1764" s="638">
        <v>4216.1000000000004</v>
      </c>
      <c r="I1764" s="507">
        <v>179</v>
      </c>
      <c r="J1764" s="506" t="s">
        <v>107</v>
      </c>
      <c r="K1764" s="509" t="s">
        <v>2</v>
      </c>
      <c r="L1764" s="510">
        <f>L1765+L1766+L1767+L1768</f>
        <v>6281362.40809</v>
      </c>
      <c r="M1764" s="510">
        <f t="shared" ref="M1764:P1764" si="644">M1765+M1766+M1767+M1768</f>
        <v>6281362.40809</v>
      </c>
      <c r="N1764" s="510">
        <f t="shared" si="644"/>
        <v>0</v>
      </c>
      <c r="O1764" s="510">
        <f t="shared" si="644"/>
        <v>0</v>
      </c>
      <c r="P1764" s="510">
        <f t="shared" si="644"/>
        <v>0</v>
      </c>
      <c r="Q1764" s="385">
        <f t="shared" si="638"/>
        <v>6281362.40809</v>
      </c>
    </row>
    <row r="1765" spans="1:17" ht="31.5" customHeight="1" x14ac:dyDescent="0.25">
      <c r="A1765" s="678"/>
      <c r="B1765" s="504">
        <v>71952000</v>
      </c>
      <c r="C1765" s="505" t="s">
        <v>28</v>
      </c>
      <c r="D1765" s="517"/>
      <c r="E1765" s="517"/>
      <c r="F1765" s="518"/>
      <c r="G1765" s="566"/>
      <c r="H1765" s="519"/>
      <c r="I1765" s="518"/>
      <c r="J1765" s="506" t="s">
        <v>210</v>
      </c>
      <c r="K1765" s="514" t="s">
        <v>211</v>
      </c>
      <c r="L1765" s="503">
        <f>ROUND(((3352.5*1.1372*(277.28+14.76+247.43))/1.0314),2)</f>
        <v>1994094.84</v>
      </c>
      <c r="M1765" s="512">
        <f t="shared" si="643"/>
        <v>1994094.84</v>
      </c>
      <c r="N1765" s="519"/>
      <c r="O1765" s="519"/>
      <c r="P1765" s="519"/>
      <c r="Q1765" s="385">
        <f t="shared" si="638"/>
        <v>1994094.84</v>
      </c>
    </row>
    <row r="1766" spans="1:17" ht="31.5" customHeight="1" x14ac:dyDescent="0.25">
      <c r="A1766" s="678"/>
      <c r="B1766" s="504">
        <v>71952000</v>
      </c>
      <c r="C1766" s="505" t="s">
        <v>28</v>
      </c>
      <c r="D1766" s="517"/>
      <c r="E1766" s="517"/>
      <c r="F1766" s="518"/>
      <c r="G1766" s="566"/>
      <c r="H1766" s="519"/>
      <c r="I1766" s="518"/>
      <c r="J1766" s="506" t="s">
        <v>212</v>
      </c>
      <c r="K1766" s="514" t="s">
        <v>213</v>
      </c>
      <c r="L1766" s="503">
        <f>ROUND(((3352.5*1.1372*(307.43+539.58))/1.0314),2)</f>
        <v>3130884.51</v>
      </c>
      <c r="M1766" s="512">
        <f t="shared" si="643"/>
        <v>3130884.51</v>
      </c>
      <c r="N1766" s="519"/>
      <c r="O1766" s="519"/>
      <c r="P1766" s="519"/>
      <c r="Q1766" s="385">
        <f t="shared" si="638"/>
        <v>3130884.51</v>
      </c>
    </row>
    <row r="1767" spans="1:17" ht="31.5" customHeight="1" x14ac:dyDescent="0.25">
      <c r="A1767" s="678"/>
      <c r="B1767" s="504">
        <v>71952000</v>
      </c>
      <c r="C1767" s="505" t="s">
        <v>28</v>
      </c>
      <c r="D1767" s="517"/>
      <c r="E1767" s="517"/>
      <c r="F1767" s="518"/>
      <c r="G1767" s="566"/>
      <c r="H1767" s="519"/>
      <c r="I1767" s="518"/>
      <c r="J1767" s="506" t="s">
        <v>214</v>
      </c>
      <c r="K1767" s="516" t="s">
        <v>215</v>
      </c>
      <c r="L1767" s="503">
        <f>ROUND(((3352.5*1.1372*283.17)/1.0314),2)</f>
        <v>1046708.5</v>
      </c>
      <c r="M1767" s="512">
        <f t="shared" si="643"/>
        <v>1046708.5</v>
      </c>
      <c r="N1767" s="519"/>
      <c r="O1767" s="519"/>
      <c r="P1767" s="519"/>
      <c r="Q1767" s="385">
        <f t="shared" si="638"/>
        <v>1046708.5</v>
      </c>
    </row>
    <row r="1768" spans="1:17" ht="15.75" customHeight="1" x14ac:dyDescent="0.25">
      <c r="A1768" s="679"/>
      <c r="B1768" s="520">
        <v>71952000</v>
      </c>
      <c r="C1768" s="517" t="s">
        <v>28</v>
      </c>
      <c r="D1768" s="517"/>
      <c r="E1768" s="517"/>
      <c r="F1768" s="518"/>
      <c r="G1768" s="566"/>
      <c r="H1768" s="519"/>
      <c r="I1768" s="518"/>
      <c r="J1768" s="521" t="s">
        <v>207</v>
      </c>
      <c r="K1768" s="522">
        <v>21</v>
      </c>
      <c r="L1768" s="519">
        <f>(L1765+L1766+N1767)*2.14%</f>
        <v>109674.55809000001</v>
      </c>
      <c r="M1768" s="512">
        <f t="shared" si="643"/>
        <v>109674.55809000001</v>
      </c>
      <c r="N1768" s="519"/>
      <c r="O1768" s="519"/>
      <c r="P1768" s="519"/>
      <c r="Q1768" s="385">
        <f t="shared" si="638"/>
        <v>109674.55809000001</v>
      </c>
    </row>
    <row r="1769" spans="1:17" ht="15.75" customHeight="1" x14ac:dyDescent="0.25">
      <c r="A1769" s="677">
        <v>3</v>
      </c>
      <c r="B1769" s="504">
        <v>71952000</v>
      </c>
      <c r="C1769" s="505" t="s">
        <v>28</v>
      </c>
      <c r="D1769" s="505" t="s">
        <v>28</v>
      </c>
      <c r="E1769" s="506" t="s">
        <v>111</v>
      </c>
      <c r="F1769" s="507">
        <v>20</v>
      </c>
      <c r="G1769" s="508" t="s">
        <v>106</v>
      </c>
      <c r="H1769" s="639">
        <v>2311.5</v>
      </c>
      <c r="I1769" s="507">
        <v>87</v>
      </c>
      <c r="J1769" s="506" t="s">
        <v>107</v>
      </c>
      <c r="K1769" s="509" t="s">
        <v>2</v>
      </c>
      <c r="L1769" s="510">
        <f>L1770+L1771+L1772+L1773+L1774</f>
        <v>6951141.6732460009</v>
      </c>
      <c r="M1769" s="510">
        <f t="shared" ref="M1769:P1769" si="645">M1770+M1771+M1772+M1773+M1774</f>
        <v>6951141.6732460009</v>
      </c>
      <c r="N1769" s="510">
        <f t="shared" si="645"/>
        <v>0</v>
      </c>
      <c r="O1769" s="510">
        <f t="shared" si="645"/>
        <v>0</v>
      </c>
      <c r="P1769" s="510">
        <f t="shared" si="645"/>
        <v>0</v>
      </c>
      <c r="Q1769" s="385">
        <f t="shared" si="638"/>
        <v>6951141.6732460009</v>
      </c>
    </row>
    <row r="1770" spans="1:17" ht="15.75" customHeight="1" x14ac:dyDescent="0.25">
      <c r="A1770" s="678"/>
      <c r="B1770" s="504">
        <v>71952000</v>
      </c>
      <c r="C1770" s="505" t="s">
        <v>28</v>
      </c>
      <c r="D1770" s="505"/>
      <c r="E1770" s="505"/>
      <c r="F1770" s="507"/>
      <c r="G1770" s="508"/>
      <c r="H1770" s="512"/>
      <c r="I1770" s="507"/>
      <c r="J1770" s="513" t="s">
        <v>208</v>
      </c>
      <c r="K1770" s="514" t="s">
        <v>209</v>
      </c>
      <c r="L1770" s="587">
        <v>3394348.22</v>
      </c>
      <c r="M1770" s="512">
        <f t="shared" si="643"/>
        <v>3394348.22</v>
      </c>
      <c r="N1770" s="512"/>
      <c r="O1770" s="512"/>
      <c r="P1770" s="512"/>
      <c r="Q1770" s="385">
        <f t="shared" si="638"/>
        <v>3394348.22</v>
      </c>
    </row>
    <row r="1771" spans="1:17" ht="31.5" customHeight="1" x14ac:dyDescent="0.25">
      <c r="A1771" s="678"/>
      <c r="B1771" s="504">
        <v>71952000</v>
      </c>
      <c r="C1771" s="505" t="s">
        <v>28</v>
      </c>
      <c r="D1771" s="505"/>
      <c r="E1771" s="505"/>
      <c r="F1771" s="507"/>
      <c r="G1771" s="508"/>
      <c r="H1771" s="512"/>
      <c r="I1771" s="507"/>
      <c r="J1771" s="506" t="s">
        <v>210</v>
      </c>
      <c r="K1771" s="514" t="s">
        <v>211</v>
      </c>
      <c r="L1771" s="503">
        <f>ROUND(((1840*1.1372*(194.48+24.24+423.54))/1.0314),2)</f>
        <v>1302982.02</v>
      </c>
      <c r="M1771" s="512">
        <f t="shared" si="643"/>
        <v>1302982.02</v>
      </c>
      <c r="N1771" s="512"/>
      <c r="O1771" s="512"/>
      <c r="P1771" s="512"/>
      <c r="Q1771" s="385">
        <f t="shared" si="638"/>
        <v>1302982.02</v>
      </c>
    </row>
    <row r="1772" spans="1:17" ht="31.5" customHeight="1" x14ac:dyDescent="0.25">
      <c r="A1772" s="678"/>
      <c r="B1772" s="504">
        <v>71952000</v>
      </c>
      <c r="C1772" s="505" t="s">
        <v>28</v>
      </c>
      <c r="D1772" s="505"/>
      <c r="E1772" s="505"/>
      <c r="F1772" s="507"/>
      <c r="G1772" s="508"/>
      <c r="H1772" s="512"/>
      <c r="I1772" s="507"/>
      <c r="J1772" s="506" t="s">
        <v>212</v>
      </c>
      <c r="K1772" s="514" t="s">
        <v>213</v>
      </c>
      <c r="L1772" s="503">
        <f>ROUND(((1840*1.1372*(268.45+21.33+530.36))/1.0314),2)-200</f>
        <v>1663655.25</v>
      </c>
      <c r="M1772" s="512">
        <f t="shared" si="643"/>
        <v>1663655.25</v>
      </c>
      <c r="N1772" s="512"/>
      <c r="O1772" s="512"/>
      <c r="P1772" s="512"/>
      <c r="Q1772" s="385">
        <f t="shared" si="638"/>
        <v>1663655.25</v>
      </c>
    </row>
    <row r="1773" spans="1:17" ht="31.5" customHeight="1" x14ac:dyDescent="0.25">
      <c r="A1773" s="678"/>
      <c r="B1773" s="504">
        <v>71952000</v>
      </c>
      <c r="C1773" s="505" t="s">
        <v>28</v>
      </c>
      <c r="D1773" s="505"/>
      <c r="E1773" s="505"/>
      <c r="F1773" s="507"/>
      <c r="G1773" s="508"/>
      <c r="H1773" s="512"/>
      <c r="I1773" s="507"/>
      <c r="J1773" s="506" t="s">
        <v>214</v>
      </c>
      <c r="K1773" s="516" t="s">
        <v>215</v>
      </c>
      <c r="L1773" s="503">
        <f>ROUND(((1840*1.1372*219.11)/1.0314),2)</f>
        <v>444518.40000000002</v>
      </c>
      <c r="M1773" s="512">
        <f t="shared" si="643"/>
        <v>444518.40000000002</v>
      </c>
      <c r="N1773" s="512"/>
      <c r="O1773" s="512"/>
      <c r="P1773" s="512"/>
      <c r="Q1773" s="385">
        <f t="shared" si="638"/>
        <v>444518.40000000002</v>
      </c>
    </row>
    <row r="1774" spans="1:17" ht="15.75" customHeight="1" x14ac:dyDescent="0.25">
      <c r="A1774" s="679"/>
      <c r="B1774" s="504">
        <v>71952000</v>
      </c>
      <c r="C1774" s="505" t="s">
        <v>28</v>
      </c>
      <c r="D1774" s="505"/>
      <c r="E1774" s="505"/>
      <c r="F1774" s="507"/>
      <c r="G1774" s="508"/>
      <c r="H1774" s="512"/>
      <c r="I1774" s="507"/>
      <c r="J1774" s="513" t="s">
        <v>207</v>
      </c>
      <c r="K1774" s="523">
        <v>21</v>
      </c>
      <c r="L1774" s="512">
        <f>(L1770+L1771+L1772+L1773)*2.14%</f>
        <v>145637.78324600004</v>
      </c>
      <c r="M1774" s="512">
        <f t="shared" si="643"/>
        <v>145637.78324600004</v>
      </c>
      <c r="N1774" s="512"/>
      <c r="O1774" s="512"/>
      <c r="P1774" s="512"/>
      <c r="Q1774" s="385">
        <f t="shared" si="638"/>
        <v>145637.78324600004</v>
      </c>
    </row>
    <row r="1775" spans="1:17" ht="15.75" customHeight="1" x14ac:dyDescent="0.25">
      <c r="A1775" s="677">
        <v>4</v>
      </c>
      <c r="B1775" s="504">
        <v>71952000</v>
      </c>
      <c r="C1775" s="505" t="s">
        <v>28</v>
      </c>
      <c r="D1775" s="505" t="s">
        <v>28</v>
      </c>
      <c r="E1775" s="506" t="s">
        <v>115</v>
      </c>
      <c r="F1775" s="508">
        <v>8</v>
      </c>
      <c r="G1775" s="508" t="s">
        <v>106</v>
      </c>
      <c r="H1775" s="640">
        <v>2042.4</v>
      </c>
      <c r="I1775" s="507">
        <v>72</v>
      </c>
      <c r="J1775" s="506" t="s">
        <v>107</v>
      </c>
      <c r="K1775" s="509" t="s">
        <v>2</v>
      </c>
      <c r="L1775" s="510">
        <f>L1776+L1777+L1778+L1779+L1783+L1780+L1781+L1782</f>
        <v>10236971.931598002</v>
      </c>
      <c r="M1775" s="510">
        <f t="shared" ref="M1775:P1775" si="646">M1776+M1777+M1778+M1779+M1783+M1780+M1781+M1782</f>
        <v>10236971.931598002</v>
      </c>
      <c r="N1775" s="510">
        <f t="shared" si="646"/>
        <v>0</v>
      </c>
      <c r="O1775" s="510">
        <f t="shared" si="646"/>
        <v>0</v>
      </c>
      <c r="P1775" s="510">
        <f t="shared" si="646"/>
        <v>0</v>
      </c>
      <c r="Q1775" s="385">
        <f t="shared" si="638"/>
        <v>10236971.931598002</v>
      </c>
    </row>
    <row r="1776" spans="1:17" ht="15.75" customHeight="1" x14ac:dyDescent="0.25">
      <c r="A1776" s="678"/>
      <c r="B1776" s="504">
        <v>71952000</v>
      </c>
      <c r="C1776" s="505" t="s">
        <v>28</v>
      </c>
      <c r="D1776" s="505"/>
      <c r="E1776" s="506"/>
      <c r="F1776" s="508"/>
      <c r="G1776" s="508"/>
      <c r="H1776" s="640"/>
      <c r="I1776" s="507"/>
      <c r="J1776" s="513" t="s">
        <v>208</v>
      </c>
      <c r="K1776" s="514" t="s">
        <v>209</v>
      </c>
      <c r="L1776" s="512">
        <v>5505641.75</v>
      </c>
      <c r="M1776" s="512">
        <f t="shared" si="643"/>
        <v>5505641.75</v>
      </c>
      <c r="N1776" s="512"/>
      <c r="O1776" s="512"/>
      <c r="P1776" s="512"/>
      <c r="Q1776" s="385">
        <f t="shared" si="638"/>
        <v>5505641.75</v>
      </c>
    </row>
    <row r="1777" spans="1:17" ht="31.5" customHeight="1" x14ac:dyDescent="0.25">
      <c r="A1777" s="678"/>
      <c r="B1777" s="504">
        <v>71952000</v>
      </c>
      <c r="C1777" s="505" t="s">
        <v>28</v>
      </c>
      <c r="D1777" s="505"/>
      <c r="E1777" s="505"/>
      <c r="F1777" s="507"/>
      <c r="G1777" s="508"/>
      <c r="H1777" s="512"/>
      <c r="I1777" s="507"/>
      <c r="J1777" s="506" t="s">
        <v>210</v>
      </c>
      <c r="K1777" s="514" t="s">
        <v>211</v>
      </c>
      <c r="L1777" s="510">
        <f>ROUND(((1766.2*1.1372*(275.82+47.4+313.74))/1.0314),2)</f>
        <v>1240400.02</v>
      </c>
      <c r="M1777" s="512">
        <f t="shared" si="643"/>
        <v>1240400.02</v>
      </c>
      <c r="N1777" s="512"/>
      <c r="O1777" s="512"/>
      <c r="P1777" s="512"/>
      <c r="Q1777" s="385">
        <f t="shared" si="638"/>
        <v>1240400.02</v>
      </c>
    </row>
    <row r="1778" spans="1:17" ht="31.5" customHeight="1" x14ac:dyDescent="0.25">
      <c r="A1778" s="678"/>
      <c r="B1778" s="504">
        <v>71952000</v>
      </c>
      <c r="C1778" s="505" t="s">
        <v>28</v>
      </c>
      <c r="D1778" s="505"/>
      <c r="E1778" s="505"/>
      <c r="F1778" s="507"/>
      <c r="G1778" s="508"/>
      <c r="H1778" s="512"/>
      <c r="I1778" s="507"/>
      <c r="J1778" s="506" t="s">
        <v>212</v>
      </c>
      <c r="K1778" s="514" t="s">
        <v>213</v>
      </c>
      <c r="L1778" s="510">
        <v>2492503.7600000002</v>
      </c>
      <c r="M1778" s="512">
        <f t="shared" si="643"/>
        <v>2492503.7600000002</v>
      </c>
      <c r="N1778" s="512"/>
      <c r="O1778" s="512"/>
      <c r="P1778" s="512"/>
      <c r="Q1778" s="385">
        <f t="shared" si="638"/>
        <v>2492503.7600000002</v>
      </c>
    </row>
    <row r="1779" spans="1:17" ht="31.5" customHeight="1" x14ac:dyDescent="0.25">
      <c r="A1779" s="678"/>
      <c r="B1779" s="504">
        <v>71952000</v>
      </c>
      <c r="C1779" s="505" t="s">
        <v>28</v>
      </c>
      <c r="D1779" s="505"/>
      <c r="E1779" s="505"/>
      <c r="F1779" s="507"/>
      <c r="G1779" s="508"/>
      <c r="H1779" s="512"/>
      <c r="I1779" s="507"/>
      <c r="J1779" s="506" t="s">
        <v>214</v>
      </c>
      <c r="K1779" s="516" t="s">
        <v>215</v>
      </c>
      <c r="L1779" s="510">
        <f>ROUND(((1766.2*1.1372*275.23)/1.0314),2)</f>
        <v>535976.04</v>
      </c>
      <c r="M1779" s="512">
        <f t="shared" si="643"/>
        <v>535976.04</v>
      </c>
      <c r="N1779" s="512"/>
      <c r="O1779" s="512"/>
      <c r="P1779" s="512"/>
      <c r="Q1779" s="385">
        <f t="shared" si="638"/>
        <v>535976.04</v>
      </c>
    </row>
    <row r="1780" spans="1:17" ht="36" customHeight="1" x14ac:dyDescent="0.25">
      <c r="A1780" s="678"/>
      <c r="B1780" s="489">
        <v>71952000</v>
      </c>
      <c r="C1780" s="490" t="s">
        <v>28</v>
      </c>
      <c r="D1780" s="490"/>
      <c r="E1780" s="490"/>
      <c r="F1780" s="387"/>
      <c r="G1780" s="384"/>
      <c r="H1780" s="388"/>
      <c r="I1780" s="387"/>
      <c r="J1780" s="570" t="s">
        <v>300</v>
      </c>
      <c r="K1780" s="461">
        <v>25</v>
      </c>
      <c r="L1780" s="415">
        <v>110805.64</v>
      </c>
      <c r="M1780" s="362">
        <f t="shared" si="643"/>
        <v>110805.64</v>
      </c>
      <c r="N1780" s="362"/>
      <c r="O1780" s="362"/>
      <c r="P1780" s="362"/>
      <c r="Q1780" s="385">
        <f t="shared" si="638"/>
        <v>110805.64</v>
      </c>
    </row>
    <row r="1781" spans="1:17" ht="36" customHeight="1" x14ac:dyDescent="0.25">
      <c r="A1781" s="678"/>
      <c r="B1781" s="489">
        <v>71952000</v>
      </c>
      <c r="C1781" s="490" t="s">
        <v>28</v>
      </c>
      <c r="D1781" s="490"/>
      <c r="E1781" s="490"/>
      <c r="F1781" s="387"/>
      <c r="G1781" s="384"/>
      <c r="H1781" s="388"/>
      <c r="I1781" s="387"/>
      <c r="J1781" s="570" t="s">
        <v>301</v>
      </c>
      <c r="K1781" s="461">
        <v>26</v>
      </c>
      <c r="L1781" s="415">
        <v>71234.98</v>
      </c>
      <c r="M1781" s="362">
        <f t="shared" si="643"/>
        <v>71234.98</v>
      </c>
      <c r="N1781" s="362"/>
      <c r="O1781" s="362"/>
      <c r="P1781" s="362"/>
      <c r="Q1781" s="385">
        <f t="shared" si="638"/>
        <v>71234.98</v>
      </c>
    </row>
    <row r="1782" spans="1:17" ht="36" customHeight="1" x14ac:dyDescent="0.25">
      <c r="A1782" s="678"/>
      <c r="B1782" s="489">
        <v>71952000</v>
      </c>
      <c r="C1782" s="490" t="s">
        <v>28</v>
      </c>
      <c r="D1782" s="490"/>
      <c r="E1782" s="490"/>
      <c r="F1782" s="387"/>
      <c r="G1782" s="384"/>
      <c r="H1782" s="388"/>
      <c r="I1782" s="387"/>
      <c r="J1782" s="570" t="s">
        <v>302</v>
      </c>
      <c r="K1782" s="461">
        <v>27</v>
      </c>
      <c r="L1782" s="415">
        <v>71234.98</v>
      </c>
      <c r="M1782" s="362">
        <f t="shared" si="643"/>
        <v>71234.98</v>
      </c>
      <c r="N1782" s="362"/>
      <c r="O1782" s="362"/>
      <c r="P1782" s="362"/>
      <c r="Q1782" s="385">
        <f t="shared" si="638"/>
        <v>71234.98</v>
      </c>
    </row>
    <row r="1783" spans="1:17" ht="15.75" customHeight="1" x14ac:dyDescent="0.25">
      <c r="A1783" s="679"/>
      <c r="B1783" s="504">
        <v>71952000</v>
      </c>
      <c r="C1783" s="505" t="s">
        <v>28</v>
      </c>
      <c r="D1783" s="505"/>
      <c r="E1783" s="505"/>
      <c r="F1783" s="507"/>
      <c r="G1783" s="508"/>
      <c r="H1783" s="512"/>
      <c r="I1783" s="507"/>
      <c r="J1783" s="513" t="s">
        <v>207</v>
      </c>
      <c r="K1783" s="523">
        <v>21</v>
      </c>
      <c r="L1783" s="512">
        <f>(L1776+L1777+L1778+L1779)*2.14%</f>
        <v>209174.76159800004</v>
      </c>
      <c r="M1783" s="512">
        <f t="shared" si="643"/>
        <v>209174.76159800004</v>
      </c>
      <c r="N1783" s="512"/>
      <c r="O1783" s="512"/>
      <c r="P1783" s="512"/>
      <c r="Q1783" s="385">
        <f t="shared" si="638"/>
        <v>209174.76159800004</v>
      </c>
    </row>
    <row r="1784" spans="1:17" ht="15.75" customHeight="1" x14ac:dyDescent="0.25">
      <c r="A1784" s="677">
        <v>5</v>
      </c>
      <c r="B1784" s="504">
        <v>71952000</v>
      </c>
      <c r="C1784" s="505" t="s">
        <v>28</v>
      </c>
      <c r="D1784" s="505" t="s">
        <v>28</v>
      </c>
      <c r="E1784" s="506" t="s">
        <v>115</v>
      </c>
      <c r="F1784" s="507">
        <v>18</v>
      </c>
      <c r="G1784" s="508" t="s">
        <v>106</v>
      </c>
      <c r="H1784" s="638">
        <v>2386.9</v>
      </c>
      <c r="I1784" s="507">
        <v>79</v>
      </c>
      <c r="J1784" s="506" t="s">
        <v>107</v>
      </c>
      <c r="K1784" s="509" t="s">
        <v>2</v>
      </c>
      <c r="L1784" s="512">
        <f>L1785+L1786+L1787</f>
        <v>7463338.5349459993</v>
      </c>
      <c r="M1784" s="512">
        <f t="shared" ref="M1784:P1784" si="647">M1785+M1786+M1787</f>
        <v>7463338.5349459993</v>
      </c>
      <c r="N1784" s="512">
        <f t="shared" si="647"/>
        <v>0</v>
      </c>
      <c r="O1784" s="512">
        <f t="shared" si="647"/>
        <v>0</v>
      </c>
      <c r="P1784" s="512">
        <f t="shared" si="647"/>
        <v>0</v>
      </c>
      <c r="Q1784" s="385">
        <f t="shared" si="638"/>
        <v>7463338.5349459993</v>
      </c>
    </row>
    <row r="1785" spans="1:17" ht="15.75" customHeight="1" x14ac:dyDescent="0.25">
      <c r="A1785" s="678"/>
      <c r="B1785" s="504">
        <v>71952000</v>
      </c>
      <c r="C1785" s="505" t="s">
        <v>28</v>
      </c>
      <c r="D1785" s="505"/>
      <c r="E1785" s="505"/>
      <c r="F1785" s="507"/>
      <c r="G1785" s="508"/>
      <c r="H1785" s="512"/>
      <c r="I1785" s="507"/>
      <c r="J1785" s="513" t="s">
        <v>208</v>
      </c>
      <c r="K1785" s="514" t="s">
        <v>209</v>
      </c>
      <c r="L1785" s="512">
        <v>6256094.0999999996</v>
      </c>
      <c r="M1785" s="512">
        <f t="shared" si="643"/>
        <v>6256094.0999999996</v>
      </c>
      <c r="N1785" s="512"/>
      <c r="O1785" s="512"/>
      <c r="P1785" s="512"/>
      <c r="Q1785" s="385">
        <f t="shared" si="638"/>
        <v>6256094.0999999996</v>
      </c>
    </row>
    <row r="1786" spans="1:17" ht="15.75" customHeight="1" x14ac:dyDescent="0.25">
      <c r="A1786" s="678"/>
      <c r="B1786" s="504">
        <v>71952000</v>
      </c>
      <c r="C1786" s="505" t="s">
        <v>28</v>
      </c>
      <c r="D1786" s="505"/>
      <c r="E1786" s="505"/>
      <c r="F1786" s="507"/>
      <c r="G1786" s="508"/>
      <c r="H1786" s="512"/>
      <c r="I1786" s="507"/>
      <c r="J1786" s="513" t="s">
        <v>205</v>
      </c>
      <c r="K1786" s="504">
        <v>10</v>
      </c>
      <c r="L1786" s="512">
        <v>1050875.29</v>
      </c>
      <c r="M1786" s="512">
        <f t="shared" si="643"/>
        <v>1050875.29</v>
      </c>
      <c r="N1786" s="512"/>
      <c r="O1786" s="519"/>
      <c r="P1786" s="519"/>
      <c r="Q1786" s="385">
        <f t="shared" si="638"/>
        <v>1050875.29</v>
      </c>
    </row>
    <row r="1787" spans="1:17" ht="15.75" customHeight="1" x14ac:dyDescent="0.25">
      <c r="A1787" s="679"/>
      <c r="B1787" s="504">
        <v>71952000</v>
      </c>
      <c r="C1787" s="505" t="s">
        <v>28</v>
      </c>
      <c r="D1787" s="524"/>
      <c r="E1787" s="524"/>
      <c r="F1787" s="641"/>
      <c r="G1787" s="642"/>
      <c r="H1787" s="643"/>
      <c r="I1787" s="644"/>
      <c r="J1787" s="513" t="s">
        <v>207</v>
      </c>
      <c r="K1787" s="504">
        <v>21</v>
      </c>
      <c r="L1787" s="512">
        <f>(L1785+L1786)*2.14%</f>
        <v>156369.14494600001</v>
      </c>
      <c r="M1787" s="512">
        <f t="shared" si="643"/>
        <v>156369.14494600001</v>
      </c>
      <c r="N1787" s="525"/>
      <c r="O1787" s="525"/>
      <c r="P1787" s="525"/>
      <c r="Q1787" s="385">
        <f t="shared" si="638"/>
        <v>156369.14494600001</v>
      </c>
    </row>
    <row r="1788" spans="1:17" ht="15.75" customHeight="1" x14ac:dyDescent="0.25">
      <c r="A1788" s="677">
        <v>6</v>
      </c>
      <c r="B1788" s="504">
        <v>71952000</v>
      </c>
      <c r="C1788" s="505" t="s">
        <v>28</v>
      </c>
      <c r="D1788" s="505" t="s">
        <v>28</v>
      </c>
      <c r="E1788" s="506" t="s">
        <v>115</v>
      </c>
      <c r="F1788" s="507">
        <v>21</v>
      </c>
      <c r="G1788" s="508" t="s">
        <v>106</v>
      </c>
      <c r="H1788" s="640">
        <v>2825.3</v>
      </c>
      <c r="I1788" s="507">
        <v>129</v>
      </c>
      <c r="J1788" s="506" t="s">
        <v>107</v>
      </c>
      <c r="K1788" s="509" t="s">
        <v>2</v>
      </c>
      <c r="L1788" s="512">
        <f>L1789+L1790</f>
        <v>4185941.9172259998</v>
      </c>
      <c r="M1788" s="512">
        <f t="shared" ref="M1788:P1788" si="648">M1789+M1790</f>
        <v>4185941.9172259998</v>
      </c>
      <c r="N1788" s="512">
        <f t="shared" si="648"/>
        <v>0</v>
      </c>
      <c r="O1788" s="512">
        <f t="shared" si="648"/>
        <v>0</v>
      </c>
      <c r="P1788" s="512">
        <f t="shared" si="648"/>
        <v>0</v>
      </c>
      <c r="Q1788" s="385">
        <f t="shared" si="638"/>
        <v>4185941.9172259998</v>
      </c>
    </row>
    <row r="1789" spans="1:17" ht="15.75" customHeight="1" x14ac:dyDescent="0.25">
      <c r="A1789" s="678"/>
      <c r="B1789" s="504">
        <v>71952000</v>
      </c>
      <c r="C1789" s="505" t="s">
        <v>28</v>
      </c>
      <c r="D1789" s="505"/>
      <c r="E1789" s="505"/>
      <c r="F1789" s="507"/>
      <c r="G1789" s="508"/>
      <c r="H1789" s="512"/>
      <c r="I1789" s="507"/>
      <c r="J1789" s="513" t="s">
        <v>208</v>
      </c>
      <c r="K1789" s="514" t="s">
        <v>209</v>
      </c>
      <c r="L1789" s="407">
        <v>4098239.59</v>
      </c>
      <c r="M1789" s="512">
        <f t="shared" si="643"/>
        <v>4098239.59</v>
      </c>
      <c r="N1789" s="512"/>
      <c r="O1789" s="512"/>
      <c r="P1789" s="512"/>
      <c r="Q1789" s="385">
        <f t="shared" si="638"/>
        <v>4098239.59</v>
      </c>
    </row>
    <row r="1790" spans="1:17" ht="15.75" customHeight="1" x14ac:dyDescent="0.25">
      <c r="A1790" s="679"/>
      <c r="B1790" s="504">
        <v>71952000</v>
      </c>
      <c r="C1790" s="505" t="s">
        <v>28</v>
      </c>
      <c r="D1790" s="505"/>
      <c r="E1790" s="505"/>
      <c r="F1790" s="507"/>
      <c r="G1790" s="508"/>
      <c r="H1790" s="512"/>
      <c r="I1790" s="507"/>
      <c r="J1790" s="513" t="s">
        <v>207</v>
      </c>
      <c r="K1790" s="523">
        <v>21</v>
      </c>
      <c r="L1790" s="512">
        <f>L1789*2.14%</f>
        <v>87702.327226000009</v>
      </c>
      <c r="M1790" s="512">
        <f t="shared" si="643"/>
        <v>87702.327226000009</v>
      </c>
      <c r="N1790" s="512"/>
      <c r="O1790" s="519"/>
      <c r="P1790" s="519"/>
      <c r="Q1790" s="385">
        <f t="shared" si="638"/>
        <v>87702.327226000009</v>
      </c>
    </row>
    <row r="1791" spans="1:17" ht="15.75" customHeight="1" x14ac:dyDescent="0.25">
      <c r="A1791" s="651">
        <v>7</v>
      </c>
      <c r="B1791" s="526">
        <v>71952000</v>
      </c>
      <c r="C1791" s="527" t="s">
        <v>28</v>
      </c>
      <c r="D1791" s="527" t="s">
        <v>28</v>
      </c>
      <c r="E1791" s="528" t="s">
        <v>111</v>
      </c>
      <c r="F1791" s="529">
        <v>3</v>
      </c>
      <c r="G1791" s="530" t="s">
        <v>106</v>
      </c>
      <c r="H1791" s="638">
        <v>4244.8999999999996</v>
      </c>
      <c r="I1791" s="529">
        <v>183</v>
      </c>
      <c r="J1791" s="531" t="s">
        <v>112</v>
      </c>
      <c r="K1791" s="530" t="s">
        <v>2</v>
      </c>
      <c r="L1791" s="532">
        <f>L1792+L1793</f>
        <v>235000</v>
      </c>
      <c r="M1791" s="532">
        <f t="shared" ref="M1791:P1791" si="649">M1792+M1793</f>
        <v>20000</v>
      </c>
      <c r="N1791" s="532">
        <f t="shared" si="649"/>
        <v>0</v>
      </c>
      <c r="O1791" s="532">
        <f t="shared" si="649"/>
        <v>204250</v>
      </c>
      <c r="P1791" s="532">
        <f t="shared" si="649"/>
        <v>10750</v>
      </c>
      <c r="Q1791" s="385">
        <f t="shared" si="638"/>
        <v>235000</v>
      </c>
    </row>
    <row r="1792" spans="1:17" ht="51.75" customHeight="1" x14ac:dyDescent="0.25">
      <c r="A1792" s="652"/>
      <c r="B1792" s="526">
        <v>71952000</v>
      </c>
      <c r="C1792" s="527" t="s">
        <v>28</v>
      </c>
      <c r="D1792" s="527"/>
      <c r="E1792" s="527"/>
      <c r="F1792" s="530"/>
      <c r="G1792" s="530"/>
      <c r="H1792" s="532"/>
      <c r="I1792" s="530"/>
      <c r="J1792" s="570" t="s">
        <v>117</v>
      </c>
      <c r="K1792" s="533" t="s">
        <v>109</v>
      </c>
      <c r="L1792" s="534">
        <v>215000</v>
      </c>
      <c r="M1792" s="532">
        <v>0</v>
      </c>
      <c r="N1792" s="532"/>
      <c r="O1792" s="419">
        <f>L1792*0.95</f>
        <v>204250</v>
      </c>
      <c r="P1792" s="419">
        <f>L1792*0.05</f>
        <v>10750</v>
      </c>
      <c r="Q1792" s="385">
        <f t="shared" si="638"/>
        <v>215000</v>
      </c>
    </row>
    <row r="1793" spans="1:17" ht="50.25" customHeight="1" x14ac:dyDescent="0.25">
      <c r="A1793" s="653"/>
      <c r="B1793" s="526">
        <v>71952000</v>
      </c>
      <c r="C1793" s="527" t="s">
        <v>28</v>
      </c>
      <c r="D1793" s="527"/>
      <c r="E1793" s="527"/>
      <c r="F1793" s="530"/>
      <c r="G1793" s="530"/>
      <c r="H1793" s="532"/>
      <c r="I1793" s="530"/>
      <c r="J1793" s="570" t="s">
        <v>305</v>
      </c>
      <c r="K1793" s="533" t="s">
        <v>312</v>
      </c>
      <c r="L1793" s="535">
        <v>20000</v>
      </c>
      <c r="M1793" s="532">
        <f>L1793</f>
        <v>20000</v>
      </c>
      <c r="N1793" s="532"/>
      <c r="O1793" s="536"/>
      <c r="P1793" s="537"/>
      <c r="Q1793" s="385">
        <f t="shared" si="638"/>
        <v>20000</v>
      </c>
    </row>
    <row r="1794" spans="1:17" ht="15.75" customHeight="1" x14ac:dyDescent="0.25">
      <c r="A1794" s="530">
        <v>8</v>
      </c>
      <c r="B1794" s="526">
        <v>71952000</v>
      </c>
      <c r="C1794" s="527" t="s">
        <v>28</v>
      </c>
      <c r="D1794" s="527" t="s">
        <v>28</v>
      </c>
      <c r="E1794" s="528" t="s">
        <v>111</v>
      </c>
      <c r="F1794" s="529">
        <v>7</v>
      </c>
      <c r="G1794" s="530" t="s">
        <v>106</v>
      </c>
      <c r="H1794" s="638">
        <v>4802.8999999999996</v>
      </c>
      <c r="I1794" s="529">
        <v>193</v>
      </c>
      <c r="J1794" s="531" t="s">
        <v>112</v>
      </c>
      <c r="K1794" s="530" t="s">
        <v>2</v>
      </c>
      <c r="L1794" s="532">
        <f>L1795+L1796</f>
        <v>680000</v>
      </c>
      <c r="M1794" s="532">
        <f t="shared" ref="M1794:P1794" si="650">M1795+M1796</f>
        <v>20000</v>
      </c>
      <c r="N1794" s="532">
        <f t="shared" si="650"/>
        <v>0</v>
      </c>
      <c r="O1794" s="532">
        <f t="shared" si="650"/>
        <v>627000</v>
      </c>
      <c r="P1794" s="532">
        <f t="shared" si="650"/>
        <v>33000</v>
      </c>
      <c r="Q1794" s="385">
        <f t="shared" si="638"/>
        <v>680000</v>
      </c>
    </row>
    <row r="1795" spans="1:17" ht="51.75" customHeight="1" x14ac:dyDescent="0.25">
      <c r="A1795" s="595"/>
      <c r="B1795" s="526">
        <v>71952000</v>
      </c>
      <c r="C1795" s="527" t="s">
        <v>28</v>
      </c>
      <c r="D1795" s="527"/>
      <c r="E1795" s="527"/>
      <c r="F1795" s="530"/>
      <c r="G1795" s="530"/>
      <c r="H1795" s="532"/>
      <c r="I1795" s="530"/>
      <c r="J1795" s="570" t="s">
        <v>117</v>
      </c>
      <c r="K1795" s="533" t="s">
        <v>109</v>
      </c>
      <c r="L1795" s="534">
        <v>660000</v>
      </c>
      <c r="M1795" s="532">
        <v>0</v>
      </c>
      <c r="N1795" s="532"/>
      <c r="O1795" s="419">
        <f>L1795*0.95</f>
        <v>627000</v>
      </c>
      <c r="P1795" s="419">
        <f>L1795*0.05</f>
        <v>33000</v>
      </c>
      <c r="Q1795" s="385">
        <f t="shared" si="638"/>
        <v>660000</v>
      </c>
    </row>
    <row r="1796" spans="1:17" ht="50.25" customHeight="1" x14ac:dyDescent="0.25">
      <c r="A1796" s="596"/>
      <c r="B1796" s="526">
        <v>71952000</v>
      </c>
      <c r="C1796" s="527" t="s">
        <v>28</v>
      </c>
      <c r="D1796" s="527"/>
      <c r="E1796" s="527"/>
      <c r="F1796" s="530"/>
      <c r="G1796" s="530"/>
      <c r="H1796" s="532"/>
      <c r="I1796" s="530"/>
      <c r="J1796" s="570" t="s">
        <v>305</v>
      </c>
      <c r="K1796" s="533" t="s">
        <v>312</v>
      </c>
      <c r="L1796" s="535">
        <v>20000</v>
      </c>
      <c r="M1796" s="532">
        <f>L1796</f>
        <v>20000</v>
      </c>
      <c r="N1796" s="532"/>
      <c r="O1796" s="536"/>
      <c r="P1796" s="537"/>
      <c r="Q1796" s="385">
        <f t="shared" si="638"/>
        <v>20000</v>
      </c>
    </row>
    <row r="1797" spans="1:17" ht="15.75" customHeight="1" x14ac:dyDescent="0.25">
      <c r="A1797" s="651">
        <v>9</v>
      </c>
      <c r="B1797" s="526">
        <v>71952000</v>
      </c>
      <c r="C1797" s="527" t="s">
        <v>28</v>
      </c>
      <c r="D1797" s="527" t="s">
        <v>28</v>
      </c>
      <c r="E1797" s="528" t="s">
        <v>111</v>
      </c>
      <c r="F1797" s="529">
        <v>9</v>
      </c>
      <c r="G1797" s="530" t="s">
        <v>106</v>
      </c>
      <c r="H1797" s="638">
        <v>4804.8</v>
      </c>
      <c r="I1797" s="529">
        <v>172</v>
      </c>
      <c r="J1797" s="531" t="s">
        <v>112</v>
      </c>
      <c r="K1797" s="530" t="s">
        <v>2</v>
      </c>
      <c r="L1797" s="532">
        <f>L1798+L1799</f>
        <v>680000</v>
      </c>
      <c r="M1797" s="532">
        <f t="shared" ref="M1797:P1797" si="651">M1798+M1799</f>
        <v>20000</v>
      </c>
      <c r="N1797" s="532">
        <f t="shared" si="651"/>
        <v>0</v>
      </c>
      <c r="O1797" s="532">
        <f t="shared" si="651"/>
        <v>627000</v>
      </c>
      <c r="P1797" s="532">
        <f t="shared" si="651"/>
        <v>33000</v>
      </c>
      <c r="Q1797" s="385">
        <f t="shared" si="638"/>
        <v>680000</v>
      </c>
    </row>
    <row r="1798" spans="1:17" ht="51.75" customHeight="1" x14ac:dyDescent="0.25">
      <c r="A1798" s="652"/>
      <c r="B1798" s="526">
        <v>71952000</v>
      </c>
      <c r="C1798" s="527" t="s">
        <v>28</v>
      </c>
      <c r="D1798" s="527"/>
      <c r="E1798" s="527"/>
      <c r="F1798" s="530"/>
      <c r="G1798" s="530"/>
      <c r="H1798" s="532"/>
      <c r="I1798" s="530"/>
      <c r="J1798" s="570" t="s">
        <v>117</v>
      </c>
      <c r="K1798" s="533" t="s">
        <v>109</v>
      </c>
      <c r="L1798" s="534">
        <v>660000</v>
      </c>
      <c r="M1798" s="532">
        <v>0</v>
      </c>
      <c r="N1798" s="532"/>
      <c r="O1798" s="419">
        <f>L1798*0.95</f>
        <v>627000</v>
      </c>
      <c r="P1798" s="419">
        <f>L1798*0.05</f>
        <v>33000</v>
      </c>
      <c r="Q1798" s="385">
        <f t="shared" si="638"/>
        <v>660000</v>
      </c>
    </row>
    <row r="1799" spans="1:17" ht="50.25" customHeight="1" x14ac:dyDescent="0.25">
      <c r="A1799" s="653"/>
      <c r="B1799" s="526">
        <v>71952000</v>
      </c>
      <c r="C1799" s="527" t="s">
        <v>28</v>
      </c>
      <c r="D1799" s="527"/>
      <c r="E1799" s="527"/>
      <c r="F1799" s="530"/>
      <c r="G1799" s="530"/>
      <c r="H1799" s="532"/>
      <c r="I1799" s="530"/>
      <c r="J1799" s="570" t="s">
        <v>305</v>
      </c>
      <c r="K1799" s="533" t="s">
        <v>312</v>
      </c>
      <c r="L1799" s="535">
        <v>20000</v>
      </c>
      <c r="M1799" s="532">
        <f>L1799</f>
        <v>20000</v>
      </c>
      <c r="N1799" s="532"/>
      <c r="O1799" s="536"/>
      <c r="P1799" s="537"/>
      <c r="Q1799" s="385">
        <f t="shared" si="638"/>
        <v>20000</v>
      </c>
    </row>
    <row r="1800" spans="1:17" ht="15.75" customHeight="1" x14ac:dyDescent="0.25">
      <c r="A1800" s="651">
        <v>10</v>
      </c>
      <c r="B1800" s="526">
        <v>71952000</v>
      </c>
      <c r="C1800" s="527" t="s">
        <v>28</v>
      </c>
      <c r="D1800" s="527" t="s">
        <v>28</v>
      </c>
      <c r="E1800" s="528" t="s">
        <v>115</v>
      </c>
      <c r="F1800" s="529">
        <v>10</v>
      </c>
      <c r="G1800" s="530" t="s">
        <v>106</v>
      </c>
      <c r="H1800" s="645">
        <v>2000.5</v>
      </c>
      <c r="I1800" s="529">
        <v>79</v>
      </c>
      <c r="J1800" s="531" t="s">
        <v>112</v>
      </c>
      <c r="K1800" s="530" t="s">
        <v>2</v>
      </c>
      <c r="L1800" s="532">
        <f>L1801+L1802</f>
        <v>400000</v>
      </c>
      <c r="M1800" s="532">
        <f t="shared" ref="M1800:P1800" si="652">M1801+M1802</f>
        <v>20000</v>
      </c>
      <c r="N1800" s="532">
        <f t="shared" si="652"/>
        <v>0</v>
      </c>
      <c r="O1800" s="532">
        <f t="shared" si="652"/>
        <v>361000</v>
      </c>
      <c r="P1800" s="532">
        <f t="shared" si="652"/>
        <v>19000</v>
      </c>
      <c r="Q1800" s="385">
        <f t="shared" si="638"/>
        <v>400000</v>
      </c>
    </row>
    <row r="1801" spans="1:17" ht="51.75" customHeight="1" x14ac:dyDescent="0.25">
      <c r="A1801" s="652"/>
      <c r="B1801" s="526">
        <v>71952000</v>
      </c>
      <c r="C1801" s="527" t="s">
        <v>28</v>
      </c>
      <c r="D1801" s="527"/>
      <c r="E1801" s="527"/>
      <c r="F1801" s="530"/>
      <c r="G1801" s="530"/>
      <c r="H1801" s="532"/>
      <c r="I1801" s="530"/>
      <c r="J1801" s="570" t="s">
        <v>117</v>
      </c>
      <c r="K1801" s="533" t="s">
        <v>109</v>
      </c>
      <c r="L1801" s="534">
        <v>380000</v>
      </c>
      <c r="M1801" s="532">
        <v>0</v>
      </c>
      <c r="N1801" s="532"/>
      <c r="O1801" s="419">
        <f>L1801*0.95</f>
        <v>361000</v>
      </c>
      <c r="P1801" s="419">
        <f>L1801*0.05</f>
        <v>19000</v>
      </c>
      <c r="Q1801" s="385">
        <f t="shared" si="638"/>
        <v>380000</v>
      </c>
    </row>
    <row r="1802" spans="1:17" ht="50.25" customHeight="1" x14ac:dyDescent="0.25">
      <c r="A1802" s="653"/>
      <c r="B1802" s="526">
        <v>71952000</v>
      </c>
      <c r="C1802" s="527" t="s">
        <v>28</v>
      </c>
      <c r="D1802" s="527"/>
      <c r="E1802" s="527"/>
      <c r="F1802" s="530"/>
      <c r="G1802" s="530"/>
      <c r="H1802" s="532"/>
      <c r="I1802" s="530"/>
      <c r="J1802" s="570" t="s">
        <v>305</v>
      </c>
      <c r="K1802" s="533" t="s">
        <v>312</v>
      </c>
      <c r="L1802" s="535">
        <v>20000</v>
      </c>
      <c r="M1802" s="532">
        <f>L1802</f>
        <v>20000</v>
      </c>
      <c r="N1802" s="532"/>
      <c r="O1802" s="536"/>
      <c r="P1802" s="537"/>
      <c r="Q1802" s="385">
        <f t="shared" si="638"/>
        <v>20000</v>
      </c>
    </row>
    <row r="1803" spans="1:17" ht="15.75" customHeight="1" x14ac:dyDescent="0.25">
      <c r="A1803" s="654" t="s">
        <v>82</v>
      </c>
      <c r="B1803" s="655"/>
      <c r="C1803" s="655"/>
      <c r="D1803" s="655"/>
      <c r="E1803" s="656"/>
      <c r="F1803" s="342">
        <v>7</v>
      </c>
      <c r="G1803" s="579" t="s">
        <v>2</v>
      </c>
      <c r="H1803" s="359">
        <f>H1811+H1805+H1814+H1817+H1820+H1823+H1826</f>
        <v>32052.120000000003</v>
      </c>
      <c r="I1803" s="359">
        <f>I1811+I1805+I1814+I1817+I1820+I1823+I1826</f>
        <v>836</v>
      </c>
      <c r="J1803" s="579" t="s">
        <v>2</v>
      </c>
      <c r="K1803" s="343" t="s">
        <v>2</v>
      </c>
      <c r="L1803" s="415">
        <f t="shared" ref="L1803:P1803" si="653">L1811+L1805+L1814+L1817+L1820+L1823+L1826</f>
        <v>26643116.272</v>
      </c>
      <c r="M1803" s="415">
        <f t="shared" si="653"/>
        <v>25574206.272</v>
      </c>
      <c r="N1803" s="415">
        <f t="shared" si="653"/>
        <v>0</v>
      </c>
      <c r="O1803" s="415">
        <f>O1811+O1805+O1814+O1817+O1820+O1823+O1826+O1804</f>
        <v>1016000</v>
      </c>
      <c r="P1803" s="415">
        <f t="shared" si="653"/>
        <v>53445.5</v>
      </c>
      <c r="Q1803" s="385">
        <f t="shared" si="638"/>
        <v>26643651.772</v>
      </c>
    </row>
    <row r="1804" spans="1:17" ht="15.75" customHeight="1" x14ac:dyDescent="0.25">
      <c r="A1804" s="579"/>
      <c r="B1804" s="654" t="s">
        <v>439</v>
      </c>
      <c r="C1804" s="655"/>
      <c r="D1804" s="655"/>
      <c r="E1804" s="655"/>
      <c r="F1804" s="655"/>
      <c r="G1804" s="655"/>
      <c r="H1804" s="655"/>
      <c r="I1804" s="656"/>
      <c r="J1804" s="579" t="s">
        <v>2</v>
      </c>
      <c r="K1804" s="343" t="s">
        <v>2</v>
      </c>
      <c r="L1804" s="419"/>
      <c r="M1804" s="419"/>
      <c r="N1804" s="419"/>
      <c r="O1804" s="419">
        <v>535.5</v>
      </c>
      <c r="P1804" s="419"/>
      <c r="Q1804" s="385">
        <f t="shared" si="638"/>
        <v>535.5</v>
      </c>
    </row>
    <row r="1805" spans="1:17" ht="18" customHeight="1" x14ac:dyDescent="0.25">
      <c r="A1805" s="560">
        <v>1</v>
      </c>
      <c r="B1805" s="337">
        <v>71953000</v>
      </c>
      <c r="C1805" s="338" t="s">
        <v>15</v>
      </c>
      <c r="D1805" s="338" t="s">
        <v>15</v>
      </c>
      <c r="E1805" s="338" t="s">
        <v>123</v>
      </c>
      <c r="F1805" s="339">
        <v>8</v>
      </c>
      <c r="G1805" s="355" t="s">
        <v>106</v>
      </c>
      <c r="H1805" s="575">
        <v>9611.82</v>
      </c>
      <c r="I1805" s="342">
        <v>195</v>
      </c>
      <c r="J1805" s="570" t="s">
        <v>107</v>
      </c>
      <c r="K1805" s="346" t="s">
        <v>2</v>
      </c>
      <c r="L1805" s="411">
        <f>L1806+L1807+L1808+L1809+L1810</f>
        <v>18854604.798</v>
      </c>
      <c r="M1805" s="411">
        <f t="shared" ref="M1805:P1805" si="654">M1806+M1807+M1808+M1809+M1810</f>
        <v>18854604.798</v>
      </c>
      <c r="N1805" s="411">
        <f t="shared" si="654"/>
        <v>0</v>
      </c>
      <c r="O1805" s="411">
        <f t="shared" si="654"/>
        <v>0</v>
      </c>
      <c r="P1805" s="411">
        <f t="shared" si="654"/>
        <v>0</v>
      </c>
      <c r="Q1805" s="385">
        <f t="shared" si="638"/>
        <v>18854604.798</v>
      </c>
    </row>
    <row r="1806" spans="1:17" ht="36.75" customHeight="1" x14ac:dyDescent="0.25">
      <c r="A1806" s="561"/>
      <c r="B1806" s="337">
        <v>71953000</v>
      </c>
      <c r="C1806" s="338" t="s">
        <v>15</v>
      </c>
      <c r="D1806" s="338"/>
      <c r="E1806" s="338"/>
      <c r="F1806" s="339"/>
      <c r="G1806" s="355"/>
      <c r="H1806" s="341"/>
      <c r="I1806" s="342"/>
      <c r="J1806" s="570" t="s">
        <v>214</v>
      </c>
      <c r="K1806" s="344" t="s">
        <v>215</v>
      </c>
      <c r="L1806" s="411">
        <v>2055230</v>
      </c>
      <c r="M1806" s="411">
        <v>2055230</v>
      </c>
      <c r="N1806" s="411"/>
      <c r="O1806" s="411"/>
      <c r="P1806" s="411"/>
      <c r="Q1806" s="385">
        <f t="shared" si="638"/>
        <v>2055230</v>
      </c>
    </row>
    <row r="1807" spans="1:17" ht="31.5" customHeight="1" x14ac:dyDescent="0.25">
      <c r="A1807" s="561"/>
      <c r="B1807" s="337">
        <v>71953000</v>
      </c>
      <c r="C1807" s="338" t="s">
        <v>15</v>
      </c>
      <c r="D1807" s="338"/>
      <c r="E1807" s="338"/>
      <c r="F1807" s="339"/>
      <c r="G1807" s="355"/>
      <c r="H1807" s="341"/>
      <c r="I1807" s="342"/>
      <c r="J1807" s="570" t="s">
        <v>219</v>
      </c>
      <c r="K1807" s="344" t="s">
        <v>220</v>
      </c>
      <c r="L1807" s="411">
        <v>9552470</v>
      </c>
      <c r="M1807" s="411">
        <v>9552470</v>
      </c>
      <c r="N1807" s="411"/>
      <c r="O1807" s="411"/>
      <c r="P1807" s="411"/>
      <c r="Q1807" s="385">
        <f t="shared" si="638"/>
        <v>9552470</v>
      </c>
    </row>
    <row r="1808" spans="1:17" ht="30.75" customHeight="1" x14ac:dyDescent="0.25">
      <c r="A1808" s="561"/>
      <c r="B1808" s="337">
        <v>71953000</v>
      </c>
      <c r="C1808" s="338" t="s">
        <v>15</v>
      </c>
      <c r="D1808" s="356"/>
      <c r="E1808" s="356"/>
      <c r="F1808" s="339"/>
      <c r="G1808" s="355"/>
      <c r="H1808" s="357"/>
      <c r="I1808" s="342"/>
      <c r="J1808" s="570" t="s">
        <v>212</v>
      </c>
      <c r="K1808" s="344" t="s">
        <v>213</v>
      </c>
      <c r="L1808" s="411">
        <v>2426420</v>
      </c>
      <c r="M1808" s="411">
        <v>2426420</v>
      </c>
      <c r="N1808" s="411"/>
      <c r="O1808" s="411"/>
      <c r="P1808" s="411"/>
      <c r="Q1808" s="385">
        <f t="shared" si="638"/>
        <v>2426420</v>
      </c>
    </row>
    <row r="1809" spans="1:17" ht="30.75" customHeight="1" x14ac:dyDescent="0.25">
      <c r="A1809" s="561"/>
      <c r="B1809" s="337">
        <v>71953000</v>
      </c>
      <c r="C1809" s="338" t="s">
        <v>15</v>
      </c>
      <c r="D1809" s="356"/>
      <c r="E1809" s="356"/>
      <c r="F1809" s="339"/>
      <c r="G1809" s="355"/>
      <c r="H1809" s="357"/>
      <c r="I1809" s="342"/>
      <c r="J1809" s="570" t="s">
        <v>210</v>
      </c>
      <c r="K1809" s="345" t="s">
        <v>211</v>
      </c>
      <c r="L1809" s="411">
        <v>4425450</v>
      </c>
      <c r="M1809" s="411">
        <v>4425450</v>
      </c>
      <c r="N1809" s="411"/>
      <c r="O1809" s="411"/>
      <c r="P1809" s="411"/>
      <c r="Q1809" s="385">
        <f t="shared" si="638"/>
        <v>4425450</v>
      </c>
    </row>
    <row r="1810" spans="1:17" ht="18" customHeight="1" x14ac:dyDescent="0.25">
      <c r="A1810" s="562"/>
      <c r="B1810" s="337">
        <v>71953000</v>
      </c>
      <c r="C1810" s="338" t="s">
        <v>15</v>
      </c>
      <c r="D1810" s="356"/>
      <c r="E1810" s="356"/>
      <c r="F1810" s="339"/>
      <c r="G1810" s="355"/>
      <c r="H1810" s="357"/>
      <c r="I1810" s="342"/>
      <c r="J1810" s="338" t="s">
        <v>207</v>
      </c>
      <c r="K1810" s="355">
        <v>21</v>
      </c>
      <c r="L1810" s="411">
        <f>(L1806+L1807+L1808+L1809)*2.14%</f>
        <v>395034.79800000007</v>
      </c>
      <c r="M1810" s="411">
        <f>(M1806+M1807+M1808+M1809)*2.14%</f>
        <v>395034.79800000007</v>
      </c>
      <c r="N1810" s="411"/>
      <c r="O1810" s="411"/>
      <c r="P1810" s="411"/>
      <c r="Q1810" s="385">
        <f t="shared" si="638"/>
        <v>395034.79800000007</v>
      </c>
    </row>
    <row r="1811" spans="1:17" ht="15.75" customHeight="1" x14ac:dyDescent="0.25">
      <c r="A1811" s="723">
        <v>2</v>
      </c>
      <c r="B1811" s="337">
        <v>71953000</v>
      </c>
      <c r="C1811" s="338" t="s">
        <v>15</v>
      </c>
      <c r="D1811" s="338" t="s">
        <v>15</v>
      </c>
      <c r="E1811" s="338" t="s">
        <v>122</v>
      </c>
      <c r="F1811" s="339">
        <v>20</v>
      </c>
      <c r="G1811" s="340" t="s">
        <v>106</v>
      </c>
      <c r="H1811" s="575">
        <v>3570.28</v>
      </c>
      <c r="I1811" s="342">
        <v>145</v>
      </c>
      <c r="J1811" s="570" t="s">
        <v>107</v>
      </c>
      <c r="K1811" s="346" t="s">
        <v>2</v>
      </c>
      <c r="L1811" s="411">
        <f>L1812+L1813</f>
        <v>6619601.4740000004</v>
      </c>
      <c r="M1811" s="411">
        <f t="shared" ref="M1811:P1811" si="655">M1812+M1813</f>
        <v>6619601.4740000004</v>
      </c>
      <c r="N1811" s="411">
        <f t="shared" si="655"/>
        <v>0</v>
      </c>
      <c r="O1811" s="411">
        <f t="shared" si="655"/>
        <v>0</v>
      </c>
      <c r="P1811" s="411">
        <f t="shared" si="655"/>
        <v>0</v>
      </c>
      <c r="Q1811" s="385">
        <f t="shared" si="638"/>
        <v>6619601.4740000004</v>
      </c>
    </row>
    <row r="1812" spans="1:17" ht="15.75" customHeight="1" x14ac:dyDescent="0.25">
      <c r="A1812" s="724"/>
      <c r="B1812" s="337">
        <v>71953000</v>
      </c>
      <c r="C1812" s="338" t="s">
        <v>15</v>
      </c>
      <c r="D1812" s="338"/>
      <c r="E1812" s="338"/>
      <c r="F1812" s="339"/>
      <c r="G1812" s="340"/>
      <c r="H1812" s="341"/>
      <c r="I1812" s="342"/>
      <c r="J1812" s="570" t="s">
        <v>208</v>
      </c>
      <c r="K1812" s="344" t="s">
        <v>209</v>
      </c>
      <c r="L1812" s="411">
        <v>6480910</v>
      </c>
      <c r="M1812" s="411">
        <f t="shared" ref="M1812" si="656">L1812</f>
        <v>6480910</v>
      </c>
      <c r="N1812" s="412">
        <v>0</v>
      </c>
      <c r="O1812" s="412">
        <v>0</v>
      </c>
      <c r="P1812" s="412">
        <v>0</v>
      </c>
      <c r="Q1812" s="385">
        <f t="shared" si="638"/>
        <v>6480910</v>
      </c>
    </row>
    <row r="1813" spans="1:17" ht="15.75" customHeight="1" x14ac:dyDescent="0.25">
      <c r="A1813" s="725"/>
      <c r="B1813" s="337">
        <v>71953000</v>
      </c>
      <c r="C1813" s="338" t="s">
        <v>15</v>
      </c>
      <c r="D1813" s="338"/>
      <c r="E1813" s="338"/>
      <c r="F1813" s="339"/>
      <c r="G1813" s="340"/>
      <c r="H1813" s="341"/>
      <c r="I1813" s="342"/>
      <c r="J1813" s="570" t="s">
        <v>207</v>
      </c>
      <c r="K1813" s="355">
        <v>21</v>
      </c>
      <c r="L1813" s="411">
        <f>(L1812)*2.14%</f>
        <v>138691.47400000002</v>
      </c>
      <c r="M1813" s="411">
        <f>L1813</f>
        <v>138691.47400000002</v>
      </c>
      <c r="N1813" s="412"/>
      <c r="O1813" s="412"/>
      <c r="P1813" s="412"/>
      <c r="Q1813" s="385">
        <f t="shared" si="638"/>
        <v>138691.47400000002</v>
      </c>
    </row>
    <row r="1814" spans="1:17" ht="15.75" customHeight="1" x14ac:dyDescent="0.25">
      <c r="A1814" s="651">
        <v>3</v>
      </c>
      <c r="B1814" s="337">
        <v>71953000</v>
      </c>
      <c r="C1814" s="338" t="s">
        <v>15</v>
      </c>
      <c r="D1814" s="338" t="s">
        <v>15</v>
      </c>
      <c r="E1814" s="338" t="s">
        <v>122</v>
      </c>
      <c r="F1814" s="529">
        <v>36</v>
      </c>
      <c r="G1814" s="530" t="s">
        <v>106</v>
      </c>
      <c r="H1814" s="645">
        <v>3623.22</v>
      </c>
      <c r="I1814" s="529">
        <v>97</v>
      </c>
      <c r="J1814" s="531" t="s">
        <v>112</v>
      </c>
      <c r="K1814" s="530" t="s">
        <v>2</v>
      </c>
      <c r="L1814" s="532">
        <f>L1815+L1816</f>
        <v>410590</v>
      </c>
      <c r="M1814" s="532">
        <f t="shared" ref="M1814:P1814" si="657">M1815+M1816</f>
        <v>20000</v>
      </c>
      <c r="N1814" s="532">
        <f t="shared" si="657"/>
        <v>0</v>
      </c>
      <c r="O1814" s="532">
        <f t="shared" si="657"/>
        <v>371060.5</v>
      </c>
      <c r="P1814" s="532">
        <f t="shared" si="657"/>
        <v>19529.5</v>
      </c>
      <c r="Q1814" s="385">
        <f t="shared" si="638"/>
        <v>410590</v>
      </c>
    </row>
    <row r="1815" spans="1:17" ht="51.75" customHeight="1" x14ac:dyDescent="0.25">
      <c r="A1815" s="652"/>
      <c r="B1815" s="337">
        <v>71953000</v>
      </c>
      <c r="C1815" s="338" t="s">
        <v>15</v>
      </c>
      <c r="D1815" s="527"/>
      <c r="E1815" s="527"/>
      <c r="F1815" s="530"/>
      <c r="G1815" s="530"/>
      <c r="H1815" s="532"/>
      <c r="I1815" s="530"/>
      <c r="J1815" s="570" t="s">
        <v>117</v>
      </c>
      <c r="K1815" s="533" t="s">
        <v>109</v>
      </c>
      <c r="L1815" s="534">
        <v>390590</v>
      </c>
      <c r="M1815" s="532">
        <v>0</v>
      </c>
      <c r="N1815" s="532"/>
      <c r="O1815" s="419">
        <f>L1815*0.95</f>
        <v>371060.5</v>
      </c>
      <c r="P1815" s="419">
        <f>L1815*0.05</f>
        <v>19529.5</v>
      </c>
      <c r="Q1815" s="385">
        <f t="shared" si="638"/>
        <v>390590</v>
      </c>
    </row>
    <row r="1816" spans="1:17" ht="50.25" customHeight="1" x14ac:dyDescent="0.25">
      <c r="A1816" s="653"/>
      <c r="B1816" s="337">
        <v>71953000</v>
      </c>
      <c r="C1816" s="338" t="s">
        <v>15</v>
      </c>
      <c r="D1816" s="527"/>
      <c r="E1816" s="527"/>
      <c r="F1816" s="530"/>
      <c r="G1816" s="530"/>
      <c r="H1816" s="532"/>
      <c r="I1816" s="530"/>
      <c r="J1816" s="570" t="s">
        <v>305</v>
      </c>
      <c r="K1816" s="533" t="s">
        <v>312</v>
      </c>
      <c r="L1816" s="535">
        <v>20000</v>
      </c>
      <c r="M1816" s="532">
        <f>L1816</f>
        <v>20000</v>
      </c>
      <c r="N1816" s="532"/>
      <c r="O1816" s="536"/>
      <c r="P1816" s="537"/>
      <c r="Q1816" s="385">
        <f t="shared" ref="Q1816:Q1879" si="658">M1816+N1816+O1816+P1816</f>
        <v>20000</v>
      </c>
    </row>
    <row r="1817" spans="1:17" ht="15.75" customHeight="1" x14ac:dyDescent="0.25">
      <c r="A1817" s="651">
        <v>4</v>
      </c>
      <c r="B1817" s="337">
        <v>71953000</v>
      </c>
      <c r="C1817" s="338" t="s">
        <v>15</v>
      </c>
      <c r="D1817" s="338" t="s">
        <v>15</v>
      </c>
      <c r="E1817" s="338" t="s">
        <v>222</v>
      </c>
      <c r="F1817" s="529">
        <v>27</v>
      </c>
      <c r="G1817" s="530" t="s">
        <v>106</v>
      </c>
      <c r="H1817" s="645">
        <v>3949.8</v>
      </c>
      <c r="I1817" s="529">
        <v>90</v>
      </c>
      <c r="J1817" s="531" t="s">
        <v>112</v>
      </c>
      <c r="K1817" s="530" t="s">
        <v>2</v>
      </c>
      <c r="L1817" s="532">
        <f>L1818+L1819</f>
        <v>140980</v>
      </c>
      <c r="M1817" s="532">
        <f t="shared" ref="M1817:P1817" si="659">M1818+M1819</f>
        <v>20000</v>
      </c>
      <c r="N1817" s="532">
        <f t="shared" si="659"/>
        <v>0</v>
      </c>
      <c r="O1817" s="532">
        <f t="shared" si="659"/>
        <v>114931</v>
      </c>
      <c r="P1817" s="532">
        <f t="shared" si="659"/>
        <v>6049</v>
      </c>
      <c r="Q1817" s="385">
        <f t="shared" si="658"/>
        <v>140980</v>
      </c>
    </row>
    <row r="1818" spans="1:17" ht="51.75" customHeight="1" x14ac:dyDescent="0.25">
      <c r="A1818" s="652"/>
      <c r="B1818" s="337">
        <v>71953000</v>
      </c>
      <c r="C1818" s="338" t="s">
        <v>15</v>
      </c>
      <c r="D1818" s="527"/>
      <c r="E1818" s="527"/>
      <c r="F1818" s="530"/>
      <c r="G1818" s="530"/>
      <c r="H1818" s="532"/>
      <c r="I1818" s="530"/>
      <c r="J1818" s="570" t="s">
        <v>117</v>
      </c>
      <c r="K1818" s="533" t="s">
        <v>109</v>
      </c>
      <c r="L1818" s="534">
        <v>120980</v>
      </c>
      <c r="M1818" s="532">
        <v>0</v>
      </c>
      <c r="N1818" s="532"/>
      <c r="O1818" s="419">
        <f>L1818*0.95</f>
        <v>114931</v>
      </c>
      <c r="P1818" s="419">
        <f>L1818*0.05</f>
        <v>6049</v>
      </c>
      <c r="Q1818" s="385">
        <f t="shared" si="658"/>
        <v>120980</v>
      </c>
    </row>
    <row r="1819" spans="1:17" ht="50.25" customHeight="1" x14ac:dyDescent="0.25">
      <c r="A1819" s="653"/>
      <c r="B1819" s="337">
        <v>71953000</v>
      </c>
      <c r="C1819" s="338" t="s">
        <v>15</v>
      </c>
      <c r="D1819" s="527"/>
      <c r="E1819" s="527"/>
      <c r="F1819" s="530"/>
      <c r="G1819" s="530"/>
      <c r="H1819" s="532"/>
      <c r="I1819" s="530"/>
      <c r="J1819" s="570" t="s">
        <v>305</v>
      </c>
      <c r="K1819" s="533" t="s">
        <v>312</v>
      </c>
      <c r="L1819" s="535">
        <v>20000</v>
      </c>
      <c r="M1819" s="532">
        <f>L1819</f>
        <v>20000</v>
      </c>
      <c r="N1819" s="532"/>
      <c r="O1819" s="536"/>
      <c r="P1819" s="537"/>
      <c r="Q1819" s="385">
        <f t="shared" si="658"/>
        <v>20000</v>
      </c>
    </row>
    <row r="1820" spans="1:17" ht="15.75" customHeight="1" x14ac:dyDescent="0.25">
      <c r="A1820" s="651">
        <v>5</v>
      </c>
      <c r="B1820" s="337">
        <v>71953000</v>
      </c>
      <c r="C1820" s="338" t="s">
        <v>15</v>
      </c>
      <c r="D1820" s="338" t="s">
        <v>15</v>
      </c>
      <c r="E1820" s="338" t="s">
        <v>222</v>
      </c>
      <c r="F1820" s="529">
        <v>29</v>
      </c>
      <c r="G1820" s="530" t="s">
        <v>106</v>
      </c>
      <c r="H1820" s="645">
        <v>8899.1</v>
      </c>
      <c r="I1820" s="529">
        <v>246</v>
      </c>
      <c r="J1820" s="531" t="s">
        <v>112</v>
      </c>
      <c r="K1820" s="530" t="s">
        <v>2</v>
      </c>
      <c r="L1820" s="532">
        <f>L1821+L1822</f>
        <v>364650</v>
      </c>
      <c r="M1820" s="532">
        <f t="shared" ref="M1820:P1820" si="660">M1821+M1822</f>
        <v>20000</v>
      </c>
      <c r="N1820" s="532">
        <f t="shared" si="660"/>
        <v>0</v>
      </c>
      <c r="O1820" s="532">
        <f t="shared" si="660"/>
        <v>327417.5</v>
      </c>
      <c r="P1820" s="532">
        <f t="shared" si="660"/>
        <v>17232.5</v>
      </c>
      <c r="Q1820" s="385">
        <f t="shared" si="658"/>
        <v>364650</v>
      </c>
    </row>
    <row r="1821" spans="1:17" ht="51.75" customHeight="1" x14ac:dyDescent="0.25">
      <c r="A1821" s="652"/>
      <c r="B1821" s="337">
        <v>71953000</v>
      </c>
      <c r="C1821" s="338" t="s">
        <v>15</v>
      </c>
      <c r="D1821" s="527"/>
      <c r="E1821" s="527"/>
      <c r="F1821" s="530"/>
      <c r="G1821" s="530"/>
      <c r="H1821" s="532"/>
      <c r="I1821" s="530"/>
      <c r="J1821" s="570" t="s">
        <v>117</v>
      </c>
      <c r="K1821" s="533" t="s">
        <v>109</v>
      </c>
      <c r="L1821" s="534">
        <v>344650</v>
      </c>
      <c r="M1821" s="532">
        <v>0</v>
      </c>
      <c r="N1821" s="532"/>
      <c r="O1821" s="419">
        <f>L1821*0.95</f>
        <v>327417.5</v>
      </c>
      <c r="P1821" s="419">
        <f>L1821*0.05</f>
        <v>17232.5</v>
      </c>
      <c r="Q1821" s="385">
        <f t="shared" si="658"/>
        <v>344650</v>
      </c>
    </row>
    <row r="1822" spans="1:17" ht="50.25" customHeight="1" x14ac:dyDescent="0.25">
      <c r="A1822" s="653"/>
      <c r="B1822" s="337">
        <v>71953000</v>
      </c>
      <c r="C1822" s="338" t="s">
        <v>15</v>
      </c>
      <c r="D1822" s="527"/>
      <c r="E1822" s="527"/>
      <c r="F1822" s="530"/>
      <c r="G1822" s="530"/>
      <c r="H1822" s="532"/>
      <c r="I1822" s="530"/>
      <c r="J1822" s="570" t="s">
        <v>305</v>
      </c>
      <c r="K1822" s="533" t="s">
        <v>312</v>
      </c>
      <c r="L1822" s="535">
        <v>20000</v>
      </c>
      <c r="M1822" s="532">
        <f>L1822</f>
        <v>20000</v>
      </c>
      <c r="N1822" s="532"/>
      <c r="O1822" s="536"/>
      <c r="P1822" s="537"/>
      <c r="Q1822" s="385">
        <f t="shared" si="658"/>
        <v>20000</v>
      </c>
    </row>
    <row r="1823" spans="1:17" ht="15.75" customHeight="1" x14ac:dyDescent="0.25">
      <c r="A1823" s="651">
        <v>6</v>
      </c>
      <c r="B1823" s="337">
        <v>71953000</v>
      </c>
      <c r="C1823" s="338" t="s">
        <v>15</v>
      </c>
      <c r="D1823" s="338" t="s">
        <v>15</v>
      </c>
      <c r="E1823" s="338" t="s">
        <v>149</v>
      </c>
      <c r="F1823" s="529" t="s">
        <v>422</v>
      </c>
      <c r="G1823" s="530" t="s">
        <v>106</v>
      </c>
      <c r="H1823" s="645">
        <v>775.2</v>
      </c>
      <c r="I1823" s="529">
        <v>31</v>
      </c>
      <c r="J1823" s="531" t="s">
        <v>112</v>
      </c>
      <c r="K1823" s="530" t="s">
        <v>2</v>
      </c>
      <c r="L1823" s="532">
        <f>L1824+L1825</f>
        <v>73590</v>
      </c>
      <c r="M1823" s="532">
        <f t="shared" ref="M1823:P1823" si="661">M1824+M1825</f>
        <v>20000</v>
      </c>
      <c r="N1823" s="532">
        <f t="shared" si="661"/>
        <v>0</v>
      </c>
      <c r="O1823" s="532">
        <f t="shared" si="661"/>
        <v>50910.5</v>
      </c>
      <c r="P1823" s="532">
        <f t="shared" si="661"/>
        <v>2679.5</v>
      </c>
      <c r="Q1823" s="385">
        <f t="shared" si="658"/>
        <v>73590</v>
      </c>
    </row>
    <row r="1824" spans="1:17" ht="51.75" customHeight="1" x14ac:dyDescent="0.25">
      <c r="A1824" s="652"/>
      <c r="B1824" s="337">
        <v>71953000</v>
      </c>
      <c r="C1824" s="338" t="s">
        <v>15</v>
      </c>
      <c r="D1824" s="527"/>
      <c r="E1824" s="527"/>
      <c r="F1824" s="530"/>
      <c r="G1824" s="530"/>
      <c r="H1824" s="532"/>
      <c r="I1824" s="530"/>
      <c r="J1824" s="570" t="s">
        <v>117</v>
      </c>
      <c r="K1824" s="533" t="s">
        <v>109</v>
      </c>
      <c r="L1824" s="534">
        <v>53590</v>
      </c>
      <c r="M1824" s="532">
        <v>0</v>
      </c>
      <c r="N1824" s="532"/>
      <c r="O1824" s="419">
        <f>L1824*0.95</f>
        <v>50910.5</v>
      </c>
      <c r="P1824" s="419">
        <f>L1824*0.05</f>
        <v>2679.5</v>
      </c>
      <c r="Q1824" s="385">
        <f t="shared" si="658"/>
        <v>53590</v>
      </c>
    </row>
    <row r="1825" spans="1:17" ht="50.25" customHeight="1" x14ac:dyDescent="0.25">
      <c r="A1825" s="653"/>
      <c r="B1825" s="337">
        <v>71953000</v>
      </c>
      <c r="C1825" s="338" t="s">
        <v>15</v>
      </c>
      <c r="D1825" s="527"/>
      <c r="E1825" s="527"/>
      <c r="F1825" s="530"/>
      <c r="G1825" s="530"/>
      <c r="H1825" s="532"/>
      <c r="I1825" s="530"/>
      <c r="J1825" s="570" t="s">
        <v>305</v>
      </c>
      <c r="K1825" s="533" t="s">
        <v>312</v>
      </c>
      <c r="L1825" s="535">
        <v>20000</v>
      </c>
      <c r="M1825" s="532">
        <f>L1825</f>
        <v>20000</v>
      </c>
      <c r="N1825" s="532"/>
      <c r="O1825" s="536"/>
      <c r="P1825" s="537"/>
      <c r="Q1825" s="385">
        <f t="shared" si="658"/>
        <v>20000</v>
      </c>
    </row>
    <row r="1826" spans="1:17" ht="15.75" customHeight="1" x14ac:dyDescent="0.25">
      <c r="A1826" s="651">
        <v>7</v>
      </c>
      <c r="B1826" s="337">
        <v>71953000</v>
      </c>
      <c r="C1826" s="338" t="s">
        <v>15</v>
      </c>
      <c r="D1826" s="338" t="s">
        <v>15</v>
      </c>
      <c r="E1826" s="338" t="s">
        <v>123</v>
      </c>
      <c r="F1826" s="529">
        <v>4</v>
      </c>
      <c r="G1826" s="530" t="s">
        <v>106</v>
      </c>
      <c r="H1826" s="645">
        <v>1622.7</v>
      </c>
      <c r="I1826" s="529">
        <v>32</v>
      </c>
      <c r="J1826" s="531" t="s">
        <v>112</v>
      </c>
      <c r="K1826" s="530" t="s">
        <v>2</v>
      </c>
      <c r="L1826" s="532">
        <f>L1827+L1828</f>
        <v>179100</v>
      </c>
      <c r="M1826" s="532">
        <f t="shared" ref="M1826:P1826" si="662">M1827+M1828</f>
        <v>20000</v>
      </c>
      <c r="N1826" s="532">
        <f t="shared" si="662"/>
        <v>0</v>
      </c>
      <c r="O1826" s="532">
        <f t="shared" si="662"/>
        <v>151145</v>
      </c>
      <c r="P1826" s="532">
        <f t="shared" si="662"/>
        <v>7955</v>
      </c>
      <c r="Q1826" s="385">
        <f t="shared" si="658"/>
        <v>179100</v>
      </c>
    </row>
    <row r="1827" spans="1:17" ht="51.75" customHeight="1" x14ac:dyDescent="0.25">
      <c r="A1827" s="652"/>
      <c r="B1827" s="337">
        <v>71953000</v>
      </c>
      <c r="C1827" s="338" t="s">
        <v>15</v>
      </c>
      <c r="D1827" s="527"/>
      <c r="E1827" s="527"/>
      <c r="F1827" s="530"/>
      <c r="G1827" s="530"/>
      <c r="H1827" s="532"/>
      <c r="I1827" s="530"/>
      <c r="J1827" s="570" t="s">
        <v>117</v>
      </c>
      <c r="K1827" s="533" t="s">
        <v>109</v>
      </c>
      <c r="L1827" s="534">
        <v>159100</v>
      </c>
      <c r="M1827" s="532">
        <v>0</v>
      </c>
      <c r="N1827" s="532"/>
      <c r="O1827" s="419">
        <f>L1827*0.95</f>
        <v>151145</v>
      </c>
      <c r="P1827" s="419">
        <f>L1827*0.05</f>
        <v>7955</v>
      </c>
      <c r="Q1827" s="385">
        <f t="shared" si="658"/>
        <v>159100</v>
      </c>
    </row>
    <row r="1828" spans="1:17" ht="50.25" customHeight="1" x14ac:dyDescent="0.25">
      <c r="A1828" s="653"/>
      <c r="B1828" s="337">
        <v>71953000</v>
      </c>
      <c r="C1828" s="338" t="s">
        <v>15</v>
      </c>
      <c r="D1828" s="527"/>
      <c r="E1828" s="527"/>
      <c r="F1828" s="530"/>
      <c r="G1828" s="530"/>
      <c r="H1828" s="532"/>
      <c r="I1828" s="530"/>
      <c r="J1828" s="570" t="s">
        <v>305</v>
      </c>
      <c r="K1828" s="533" t="s">
        <v>312</v>
      </c>
      <c r="L1828" s="535">
        <v>20000</v>
      </c>
      <c r="M1828" s="532">
        <f>L1828</f>
        <v>20000</v>
      </c>
      <c r="N1828" s="532"/>
      <c r="O1828" s="536"/>
      <c r="P1828" s="537"/>
      <c r="Q1828" s="385">
        <f t="shared" si="658"/>
        <v>20000</v>
      </c>
    </row>
    <row r="1829" spans="1:17" ht="15.75" customHeight="1" x14ac:dyDescent="0.25">
      <c r="A1829" s="697" t="s">
        <v>83</v>
      </c>
      <c r="B1829" s="698"/>
      <c r="C1829" s="698"/>
      <c r="D1829" s="698"/>
      <c r="E1829" s="699"/>
      <c r="F1829" s="342">
        <v>5</v>
      </c>
      <c r="G1829" s="572"/>
      <c r="H1829" s="616">
        <f>H1836+H1840+H1831+H1842+H1848</f>
        <v>22234.350000000002</v>
      </c>
      <c r="I1829" s="616">
        <f>I1836+I1840+I1831+I1842+I1848</f>
        <v>1174</v>
      </c>
      <c r="J1829" s="579" t="s">
        <v>2</v>
      </c>
      <c r="K1829" s="579" t="s">
        <v>2</v>
      </c>
      <c r="L1829" s="415">
        <f t="shared" ref="L1829:P1829" si="663">L1836+L1840+L1831+L1842+L1848</f>
        <v>65599520</v>
      </c>
      <c r="M1829" s="415">
        <f t="shared" si="663"/>
        <v>65599520</v>
      </c>
      <c r="N1829" s="415">
        <f t="shared" si="663"/>
        <v>0</v>
      </c>
      <c r="O1829" s="415">
        <f>O1836+O1840+O1831+O1842+O1848+O1830</f>
        <v>0</v>
      </c>
      <c r="P1829" s="415">
        <f t="shared" si="663"/>
        <v>0</v>
      </c>
      <c r="Q1829" s="385">
        <f t="shared" si="658"/>
        <v>65599520</v>
      </c>
    </row>
    <row r="1830" spans="1:17" ht="15.75" customHeight="1" x14ac:dyDescent="0.25">
      <c r="A1830" s="579"/>
      <c r="B1830" s="654" t="s">
        <v>438</v>
      </c>
      <c r="C1830" s="655"/>
      <c r="D1830" s="655"/>
      <c r="E1830" s="655"/>
      <c r="F1830" s="655"/>
      <c r="G1830" s="655"/>
      <c r="H1830" s="655"/>
      <c r="I1830" s="656"/>
      <c r="J1830" s="579" t="s">
        <v>2</v>
      </c>
      <c r="K1830" s="343" t="s">
        <v>2</v>
      </c>
      <c r="L1830" s="419"/>
      <c r="M1830" s="419"/>
      <c r="N1830" s="419"/>
      <c r="O1830" s="419">
        <v>0</v>
      </c>
      <c r="P1830" s="419"/>
      <c r="Q1830" s="385">
        <f t="shared" si="658"/>
        <v>0</v>
      </c>
    </row>
    <row r="1831" spans="1:17" ht="15.75" customHeight="1" x14ac:dyDescent="0.25">
      <c r="A1831" s="700">
        <v>1</v>
      </c>
      <c r="B1831" s="337">
        <v>71955000</v>
      </c>
      <c r="C1831" s="591" t="s">
        <v>14</v>
      </c>
      <c r="D1831" s="572" t="s">
        <v>318</v>
      </c>
      <c r="E1831" s="591" t="s">
        <v>320</v>
      </c>
      <c r="F1831" s="342">
        <v>20</v>
      </c>
      <c r="G1831" s="592" t="s">
        <v>106</v>
      </c>
      <c r="H1831" s="359">
        <v>3279.5</v>
      </c>
      <c r="I1831" s="342">
        <v>175</v>
      </c>
      <c r="J1831" s="579" t="s">
        <v>107</v>
      </c>
      <c r="K1831" s="618" t="s">
        <v>2</v>
      </c>
      <c r="L1831" s="413">
        <f>L1832+L1833+L1834+L1835</f>
        <v>12183112</v>
      </c>
      <c r="M1831" s="413">
        <f t="shared" ref="M1831:P1831" si="664">M1832+M1833+M1834+M1835</f>
        <v>12183112</v>
      </c>
      <c r="N1831" s="413">
        <f t="shared" si="664"/>
        <v>0</v>
      </c>
      <c r="O1831" s="413">
        <f t="shared" si="664"/>
        <v>0</v>
      </c>
      <c r="P1831" s="413">
        <f t="shared" si="664"/>
        <v>0</v>
      </c>
      <c r="Q1831" s="385">
        <f t="shared" si="658"/>
        <v>12183112</v>
      </c>
    </row>
    <row r="1832" spans="1:17" ht="15.75" customHeight="1" x14ac:dyDescent="0.25">
      <c r="A1832" s="700"/>
      <c r="B1832" s="337">
        <v>71955000</v>
      </c>
      <c r="C1832" s="591" t="s">
        <v>14</v>
      </c>
      <c r="D1832" s="572"/>
      <c r="E1832" s="591"/>
      <c r="F1832" s="342"/>
      <c r="G1832" s="592"/>
      <c r="H1832" s="616"/>
      <c r="I1832" s="342"/>
      <c r="J1832" s="579" t="s">
        <v>205</v>
      </c>
      <c r="K1832" s="618">
        <v>10</v>
      </c>
      <c r="L1832" s="415">
        <v>3772170</v>
      </c>
      <c r="M1832" s="415">
        <v>3772170</v>
      </c>
      <c r="N1832" s="414"/>
      <c r="O1832" s="413"/>
      <c r="P1832" s="414"/>
      <c r="Q1832" s="385">
        <f t="shared" si="658"/>
        <v>3772170</v>
      </c>
    </row>
    <row r="1833" spans="1:17" ht="31.5" customHeight="1" x14ac:dyDescent="0.25">
      <c r="A1833" s="700"/>
      <c r="B1833" s="337">
        <v>71955000</v>
      </c>
      <c r="C1833" s="591" t="s">
        <v>14</v>
      </c>
      <c r="D1833" s="572"/>
      <c r="E1833" s="591"/>
      <c r="F1833" s="342"/>
      <c r="G1833" s="592"/>
      <c r="H1833" s="616"/>
      <c r="I1833" s="342"/>
      <c r="J1833" s="579" t="s">
        <v>219</v>
      </c>
      <c r="K1833" s="542" t="s">
        <v>220</v>
      </c>
      <c r="L1833" s="415">
        <v>4392418</v>
      </c>
      <c r="M1833" s="415">
        <v>4392418</v>
      </c>
      <c r="N1833" s="414"/>
      <c r="O1833" s="413"/>
      <c r="P1833" s="414"/>
      <c r="Q1833" s="385">
        <f t="shared" si="658"/>
        <v>4392418</v>
      </c>
    </row>
    <row r="1834" spans="1:17" ht="31.5" customHeight="1" x14ac:dyDescent="0.25">
      <c r="A1834" s="700"/>
      <c r="B1834" s="337">
        <v>71955000</v>
      </c>
      <c r="C1834" s="591" t="s">
        <v>14</v>
      </c>
      <c r="D1834" s="572"/>
      <c r="E1834" s="591"/>
      <c r="F1834" s="342"/>
      <c r="G1834" s="592"/>
      <c r="H1834" s="616"/>
      <c r="I1834" s="342"/>
      <c r="J1834" s="579" t="s">
        <v>212</v>
      </c>
      <c r="K1834" s="542" t="s">
        <v>213</v>
      </c>
      <c r="L1834" s="415">
        <v>3134059</v>
      </c>
      <c r="M1834" s="415">
        <v>3134059</v>
      </c>
      <c r="N1834" s="414"/>
      <c r="O1834" s="413"/>
      <c r="P1834" s="414"/>
      <c r="Q1834" s="385">
        <f t="shared" si="658"/>
        <v>3134059</v>
      </c>
    </row>
    <row r="1835" spans="1:17" ht="31.5" customHeight="1" x14ac:dyDescent="0.25">
      <c r="A1835" s="700"/>
      <c r="B1835" s="337">
        <v>71955000</v>
      </c>
      <c r="C1835" s="591" t="s">
        <v>14</v>
      </c>
      <c r="D1835" s="572"/>
      <c r="E1835" s="591"/>
      <c r="F1835" s="342"/>
      <c r="G1835" s="592"/>
      <c r="H1835" s="616"/>
      <c r="I1835" s="342"/>
      <c r="J1835" s="579" t="s">
        <v>214</v>
      </c>
      <c r="K1835" s="542" t="s">
        <v>215</v>
      </c>
      <c r="L1835" s="415">
        <v>884465</v>
      </c>
      <c r="M1835" s="415">
        <v>884465</v>
      </c>
      <c r="N1835" s="413"/>
      <c r="O1835" s="413"/>
      <c r="P1835" s="413"/>
      <c r="Q1835" s="385">
        <f t="shared" si="658"/>
        <v>884465</v>
      </c>
    </row>
    <row r="1836" spans="1:17" ht="15.75" customHeight="1" x14ac:dyDescent="0.25">
      <c r="A1836" s="700">
        <v>2</v>
      </c>
      <c r="B1836" s="337">
        <v>71955000</v>
      </c>
      <c r="C1836" s="591" t="s">
        <v>14</v>
      </c>
      <c r="D1836" s="572" t="s">
        <v>318</v>
      </c>
      <c r="E1836" s="591" t="s">
        <v>320</v>
      </c>
      <c r="F1836" s="342">
        <v>30</v>
      </c>
      <c r="G1836" s="592" t="s">
        <v>106</v>
      </c>
      <c r="H1836" s="359">
        <v>6591.4</v>
      </c>
      <c r="I1836" s="342">
        <v>345</v>
      </c>
      <c r="J1836" s="579" t="s">
        <v>107</v>
      </c>
      <c r="K1836" s="343" t="s">
        <v>2</v>
      </c>
      <c r="L1836" s="413">
        <f>L1837+L1838+L1839</f>
        <v>16425050</v>
      </c>
      <c r="M1836" s="413">
        <f t="shared" ref="M1836:P1836" si="665">M1837+M1838+M1839</f>
        <v>16425050</v>
      </c>
      <c r="N1836" s="413">
        <f t="shared" si="665"/>
        <v>0</v>
      </c>
      <c r="O1836" s="413">
        <f t="shared" si="665"/>
        <v>0</v>
      </c>
      <c r="P1836" s="413">
        <f t="shared" si="665"/>
        <v>0</v>
      </c>
      <c r="Q1836" s="385">
        <f t="shared" si="658"/>
        <v>16425050</v>
      </c>
    </row>
    <row r="1837" spans="1:17" ht="31.5" customHeight="1" x14ac:dyDescent="0.25">
      <c r="A1837" s="700"/>
      <c r="B1837" s="337">
        <v>71955000</v>
      </c>
      <c r="C1837" s="591" t="s">
        <v>14</v>
      </c>
      <c r="D1837" s="572"/>
      <c r="E1837" s="591"/>
      <c r="F1837" s="342"/>
      <c r="G1837" s="592"/>
      <c r="H1837" s="616"/>
      <c r="I1837" s="342"/>
      <c r="J1837" s="579" t="s">
        <v>219</v>
      </c>
      <c r="K1837" s="542" t="s">
        <v>220</v>
      </c>
      <c r="L1837" s="415">
        <v>8567906</v>
      </c>
      <c r="M1837" s="415">
        <v>8567906</v>
      </c>
      <c r="N1837" s="414"/>
      <c r="O1837" s="413"/>
      <c r="P1837" s="414"/>
      <c r="Q1837" s="385">
        <f t="shared" si="658"/>
        <v>8567906</v>
      </c>
    </row>
    <row r="1838" spans="1:17" ht="31.5" customHeight="1" x14ac:dyDescent="0.25">
      <c r="A1838" s="700"/>
      <c r="B1838" s="337">
        <v>71955000</v>
      </c>
      <c r="C1838" s="591" t="s">
        <v>14</v>
      </c>
      <c r="D1838" s="572"/>
      <c r="E1838" s="591"/>
      <c r="F1838" s="342"/>
      <c r="G1838" s="592"/>
      <c r="H1838" s="616"/>
      <c r="I1838" s="342"/>
      <c r="J1838" s="579" t="s">
        <v>212</v>
      </c>
      <c r="K1838" s="542" t="s">
        <v>213</v>
      </c>
      <c r="L1838" s="415">
        <v>6085684</v>
      </c>
      <c r="M1838" s="415">
        <v>6085684</v>
      </c>
      <c r="N1838" s="414"/>
      <c r="O1838" s="413"/>
      <c r="P1838" s="414"/>
      <c r="Q1838" s="385">
        <f t="shared" si="658"/>
        <v>6085684</v>
      </c>
    </row>
    <row r="1839" spans="1:17" ht="31.5" customHeight="1" x14ac:dyDescent="0.25">
      <c r="A1839" s="700"/>
      <c r="B1839" s="337">
        <v>71955000</v>
      </c>
      <c r="C1839" s="591" t="s">
        <v>14</v>
      </c>
      <c r="D1839" s="572"/>
      <c r="E1839" s="591"/>
      <c r="F1839" s="342"/>
      <c r="G1839" s="592"/>
      <c r="H1839" s="616"/>
      <c r="I1839" s="342"/>
      <c r="J1839" s="579" t="s">
        <v>214</v>
      </c>
      <c r="K1839" s="542" t="s">
        <v>215</v>
      </c>
      <c r="L1839" s="415">
        <v>1771460</v>
      </c>
      <c r="M1839" s="415">
        <v>1771460</v>
      </c>
      <c r="N1839" s="414"/>
      <c r="O1839" s="413"/>
      <c r="P1839" s="414"/>
      <c r="Q1839" s="385">
        <f t="shared" si="658"/>
        <v>1771460</v>
      </c>
    </row>
    <row r="1840" spans="1:17" ht="15.75" customHeight="1" x14ac:dyDescent="0.25">
      <c r="A1840" s="700">
        <v>3</v>
      </c>
      <c r="B1840" s="337">
        <v>71955000</v>
      </c>
      <c r="C1840" s="591" t="s">
        <v>14</v>
      </c>
      <c r="D1840" s="572" t="s">
        <v>318</v>
      </c>
      <c r="E1840" s="591" t="s">
        <v>119</v>
      </c>
      <c r="F1840" s="342">
        <v>17</v>
      </c>
      <c r="G1840" s="592" t="s">
        <v>106</v>
      </c>
      <c r="H1840" s="359">
        <v>5748.59</v>
      </c>
      <c r="I1840" s="342">
        <v>322</v>
      </c>
      <c r="J1840" s="579" t="s">
        <v>107</v>
      </c>
      <c r="K1840" s="343" t="s">
        <v>2</v>
      </c>
      <c r="L1840" s="413">
        <f>L1841</f>
        <v>6607789</v>
      </c>
      <c r="M1840" s="413">
        <f t="shared" ref="M1840:P1840" si="666">M1841</f>
        <v>6607789</v>
      </c>
      <c r="N1840" s="413">
        <f t="shared" si="666"/>
        <v>0</v>
      </c>
      <c r="O1840" s="413">
        <f t="shared" si="666"/>
        <v>0</v>
      </c>
      <c r="P1840" s="413">
        <f t="shared" si="666"/>
        <v>0</v>
      </c>
      <c r="Q1840" s="385">
        <f t="shared" si="658"/>
        <v>6607789</v>
      </c>
    </row>
    <row r="1841" spans="1:17" ht="15.75" customHeight="1" x14ac:dyDescent="0.25">
      <c r="A1841" s="700"/>
      <c r="B1841" s="337">
        <v>71955000</v>
      </c>
      <c r="C1841" s="591" t="s">
        <v>14</v>
      </c>
      <c r="D1841" s="572"/>
      <c r="E1841" s="591"/>
      <c r="F1841" s="342"/>
      <c r="G1841" s="592"/>
      <c r="H1841" s="616"/>
      <c r="I1841" s="342"/>
      <c r="J1841" s="579" t="s">
        <v>205</v>
      </c>
      <c r="K1841" s="618">
        <v>10</v>
      </c>
      <c r="L1841" s="415">
        <v>6607789</v>
      </c>
      <c r="M1841" s="415">
        <v>6607789</v>
      </c>
      <c r="N1841" s="413"/>
      <c r="O1841" s="413"/>
      <c r="P1841" s="413"/>
      <c r="Q1841" s="385">
        <f t="shared" si="658"/>
        <v>6607789</v>
      </c>
    </row>
    <row r="1842" spans="1:17" ht="15.75" customHeight="1" x14ac:dyDescent="0.25">
      <c r="A1842" s="660">
        <v>4</v>
      </c>
      <c r="B1842" s="337">
        <v>71955000</v>
      </c>
      <c r="C1842" s="591" t="s">
        <v>14</v>
      </c>
      <c r="D1842" s="572" t="s">
        <v>318</v>
      </c>
      <c r="E1842" s="591" t="s">
        <v>120</v>
      </c>
      <c r="F1842" s="342">
        <v>125</v>
      </c>
      <c r="G1842" s="592" t="s">
        <v>106</v>
      </c>
      <c r="H1842" s="359">
        <v>4163.66</v>
      </c>
      <c r="I1842" s="342">
        <v>193</v>
      </c>
      <c r="J1842" s="579" t="s">
        <v>107</v>
      </c>
      <c r="K1842" s="592" t="s">
        <v>2</v>
      </c>
      <c r="L1842" s="413">
        <f>L1843+L1844+L1845+L1846+L1847</f>
        <v>17937064</v>
      </c>
      <c r="M1842" s="413">
        <f t="shared" ref="M1842:P1842" si="667">M1843+M1844+M1845+M1846+M1847</f>
        <v>17937064</v>
      </c>
      <c r="N1842" s="413">
        <f t="shared" si="667"/>
        <v>0</v>
      </c>
      <c r="O1842" s="413">
        <f t="shared" si="667"/>
        <v>0</v>
      </c>
      <c r="P1842" s="413">
        <f t="shared" si="667"/>
        <v>0</v>
      </c>
      <c r="Q1842" s="385">
        <f t="shared" si="658"/>
        <v>17937064</v>
      </c>
    </row>
    <row r="1843" spans="1:17" ht="15.75" customHeight="1" x14ac:dyDescent="0.25">
      <c r="A1843" s="661"/>
      <c r="B1843" s="337">
        <v>71955000</v>
      </c>
      <c r="C1843" s="591" t="s">
        <v>14</v>
      </c>
      <c r="D1843" s="572"/>
      <c r="E1843" s="591"/>
      <c r="F1843" s="342"/>
      <c r="G1843" s="592"/>
      <c r="H1843" s="616"/>
      <c r="I1843" s="342"/>
      <c r="J1843" s="579" t="s">
        <v>208</v>
      </c>
      <c r="K1843" s="646" t="s">
        <v>209</v>
      </c>
      <c r="L1843" s="413">
        <v>5274586</v>
      </c>
      <c r="M1843" s="413">
        <f t="shared" ref="M1843:M1853" si="668">L1843</f>
        <v>5274586</v>
      </c>
      <c r="N1843" s="414"/>
      <c r="O1843" s="413"/>
      <c r="P1843" s="414"/>
      <c r="Q1843" s="385">
        <f t="shared" si="658"/>
        <v>5274586</v>
      </c>
    </row>
    <row r="1844" spans="1:17" ht="15.75" customHeight="1" x14ac:dyDescent="0.25">
      <c r="A1844" s="661"/>
      <c r="B1844" s="337">
        <v>71955000</v>
      </c>
      <c r="C1844" s="591" t="s">
        <v>14</v>
      </c>
      <c r="D1844" s="572"/>
      <c r="E1844" s="591"/>
      <c r="F1844" s="342"/>
      <c r="G1844" s="592"/>
      <c r="H1844" s="616"/>
      <c r="I1844" s="342"/>
      <c r="J1844" s="579" t="s">
        <v>205</v>
      </c>
      <c r="K1844" s="647">
        <v>10</v>
      </c>
      <c r="L1844" s="413">
        <v>4169713</v>
      </c>
      <c r="M1844" s="413">
        <f t="shared" si="668"/>
        <v>4169713</v>
      </c>
      <c r="N1844" s="414"/>
      <c r="O1844" s="413"/>
      <c r="P1844" s="414"/>
      <c r="Q1844" s="385">
        <f t="shared" si="658"/>
        <v>4169713</v>
      </c>
    </row>
    <row r="1845" spans="1:17" ht="31.5" customHeight="1" x14ac:dyDescent="0.25">
      <c r="A1845" s="661"/>
      <c r="B1845" s="337">
        <v>71955000</v>
      </c>
      <c r="C1845" s="591" t="s">
        <v>14</v>
      </c>
      <c r="D1845" s="572"/>
      <c r="E1845" s="591"/>
      <c r="F1845" s="342"/>
      <c r="G1845" s="592"/>
      <c r="H1845" s="616"/>
      <c r="I1845" s="342"/>
      <c r="J1845" s="579" t="s">
        <v>219</v>
      </c>
      <c r="K1845" s="648" t="s">
        <v>220</v>
      </c>
      <c r="L1845" s="413">
        <v>4352643</v>
      </c>
      <c r="M1845" s="413">
        <f t="shared" si="668"/>
        <v>4352643</v>
      </c>
      <c r="N1845" s="414"/>
      <c r="O1845" s="413"/>
      <c r="P1845" s="414"/>
      <c r="Q1845" s="385">
        <f t="shared" si="658"/>
        <v>4352643</v>
      </c>
    </row>
    <row r="1846" spans="1:17" ht="31.5" customHeight="1" x14ac:dyDescent="0.25">
      <c r="A1846" s="661"/>
      <c r="B1846" s="337">
        <v>71955000</v>
      </c>
      <c r="C1846" s="591" t="s">
        <v>14</v>
      </c>
      <c r="D1846" s="572"/>
      <c r="E1846" s="591"/>
      <c r="F1846" s="342"/>
      <c r="G1846" s="592"/>
      <c r="H1846" s="616"/>
      <c r="I1846" s="342"/>
      <c r="J1846" s="579" t="s">
        <v>212</v>
      </c>
      <c r="K1846" s="648" t="s">
        <v>213</v>
      </c>
      <c r="L1846" s="413">
        <v>3196200</v>
      </c>
      <c r="M1846" s="413">
        <f t="shared" si="668"/>
        <v>3196200</v>
      </c>
      <c r="N1846" s="414"/>
      <c r="O1846" s="413"/>
      <c r="P1846" s="414"/>
      <c r="Q1846" s="385">
        <f t="shared" si="658"/>
        <v>3196200</v>
      </c>
    </row>
    <row r="1847" spans="1:17" ht="31.5" customHeight="1" x14ac:dyDescent="0.25">
      <c r="A1847" s="662"/>
      <c r="B1847" s="337">
        <v>71955000</v>
      </c>
      <c r="C1847" s="591" t="s">
        <v>14</v>
      </c>
      <c r="D1847" s="572"/>
      <c r="E1847" s="591"/>
      <c r="F1847" s="342"/>
      <c r="G1847" s="592"/>
      <c r="H1847" s="616"/>
      <c r="I1847" s="342"/>
      <c r="J1847" s="579" t="s">
        <v>214</v>
      </c>
      <c r="K1847" s="648" t="s">
        <v>215</v>
      </c>
      <c r="L1847" s="413">
        <v>943922</v>
      </c>
      <c r="M1847" s="413">
        <f t="shared" si="668"/>
        <v>943922</v>
      </c>
      <c r="N1847" s="414"/>
      <c r="O1847" s="413"/>
      <c r="P1847" s="414"/>
      <c r="Q1847" s="385">
        <f t="shared" si="658"/>
        <v>943922</v>
      </c>
    </row>
    <row r="1848" spans="1:17" ht="15.75" customHeight="1" x14ac:dyDescent="0.25">
      <c r="A1848" s="660">
        <v>5</v>
      </c>
      <c r="B1848" s="337">
        <v>71955000</v>
      </c>
      <c r="C1848" s="591" t="s">
        <v>14</v>
      </c>
      <c r="D1848" s="572" t="s">
        <v>318</v>
      </c>
      <c r="E1848" s="591" t="s">
        <v>321</v>
      </c>
      <c r="F1848" s="342">
        <v>2</v>
      </c>
      <c r="G1848" s="592" t="s">
        <v>106</v>
      </c>
      <c r="H1848" s="359">
        <v>2451.1999999999998</v>
      </c>
      <c r="I1848" s="342">
        <v>139</v>
      </c>
      <c r="J1848" s="579" t="s">
        <v>107</v>
      </c>
      <c r="K1848" s="592" t="s">
        <v>2</v>
      </c>
      <c r="L1848" s="413">
        <f>L1849+L1850+L1851+L1852+L1853</f>
        <v>12446505</v>
      </c>
      <c r="M1848" s="413">
        <f t="shared" ref="M1848:P1848" si="669">M1849+M1850+M1851+M1852+M1853</f>
        <v>12446505</v>
      </c>
      <c r="N1848" s="413">
        <f t="shared" si="669"/>
        <v>0</v>
      </c>
      <c r="O1848" s="413">
        <f t="shared" si="669"/>
        <v>0</v>
      </c>
      <c r="P1848" s="413">
        <f t="shared" si="669"/>
        <v>0</v>
      </c>
      <c r="Q1848" s="385">
        <f t="shared" si="658"/>
        <v>12446505</v>
      </c>
    </row>
    <row r="1849" spans="1:17" ht="15.75" customHeight="1" x14ac:dyDescent="0.25">
      <c r="A1849" s="661"/>
      <c r="B1849" s="337">
        <v>71955000</v>
      </c>
      <c r="C1849" s="591" t="s">
        <v>14</v>
      </c>
      <c r="D1849" s="572"/>
      <c r="E1849" s="591"/>
      <c r="F1849" s="342"/>
      <c r="G1849" s="592"/>
      <c r="H1849" s="616"/>
      <c r="I1849" s="342"/>
      <c r="J1849" s="579" t="s">
        <v>208</v>
      </c>
      <c r="K1849" s="646" t="s">
        <v>209</v>
      </c>
      <c r="L1849" s="413">
        <v>3186405</v>
      </c>
      <c r="M1849" s="413">
        <f t="shared" si="668"/>
        <v>3186405</v>
      </c>
      <c r="N1849" s="414"/>
      <c r="O1849" s="413"/>
      <c r="P1849" s="414"/>
      <c r="Q1849" s="385">
        <f t="shared" si="658"/>
        <v>3186405</v>
      </c>
    </row>
    <row r="1850" spans="1:17" ht="15.75" customHeight="1" x14ac:dyDescent="0.25">
      <c r="A1850" s="661"/>
      <c r="B1850" s="337">
        <v>71955000</v>
      </c>
      <c r="C1850" s="591" t="s">
        <v>14</v>
      </c>
      <c r="D1850" s="572"/>
      <c r="E1850" s="591"/>
      <c r="F1850" s="342"/>
      <c r="G1850" s="592"/>
      <c r="H1850" s="616"/>
      <c r="I1850" s="342"/>
      <c r="J1850" s="579" t="s">
        <v>205</v>
      </c>
      <c r="K1850" s="647">
        <v>10</v>
      </c>
      <c r="L1850" s="413">
        <v>2823476</v>
      </c>
      <c r="M1850" s="413">
        <f t="shared" si="668"/>
        <v>2823476</v>
      </c>
      <c r="N1850" s="414"/>
      <c r="O1850" s="413"/>
      <c r="P1850" s="414"/>
      <c r="Q1850" s="385">
        <f t="shared" si="658"/>
        <v>2823476</v>
      </c>
    </row>
    <row r="1851" spans="1:17" ht="31.5" customHeight="1" x14ac:dyDescent="0.25">
      <c r="A1851" s="661"/>
      <c r="B1851" s="337">
        <v>71955000</v>
      </c>
      <c r="C1851" s="591" t="s">
        <v>14</v>
      </c>
      <c r="D1851" s="572"/>
      <c r="E1851" s="591"/>
      <c r="F1851" s="342"/>
      <c r="G1851" s="592"/>
      <c r="H1851" s="616"/>
      <c r="I1851" s="342"/>
      <c r="J1851" s="579" t="s">
        <v>219</v>
      </c>
      <c r="K1851" s="648" t="s">
        <v>220</v>
      </c>
      <c r="L1851" s="413">
        <v>3355563</v>
      </c>
      <c r="M1851" s="413">
        <f t="shared" si="668"/>
        <v>3355563</v>
      </c>
      <c r="N1851" s="414"/>
      <c r="O1851" s="413"/>
      <c r="P1851" s="414"/>
      <c r="Q1851" s="385">
        <f t="shared" si="658"/>
        <v>3355563</v>
      </c>
    </row>
    <row r="1852" spans="1:17" ht="31.5" customHeight="1" x14ac:dyDescent="0.25">
      <c r="A1852" s="661"/>
      <c r="B1852" s="337">
        <v>71955000</v>
      </c>
      <c r="C1852" s="591" t="s">
        <v>14</v>
      </c>
      <c r="D1852" s="572"/>
      <c r="E1852" s="591"/>
      <c r="F1852" s="342"/>
      <c r="G1852" s="592"/>
      <c r="H1852" s="616"/>
      <c r="I1852" s="342"/>
      <c r="J1852" s="579" t="s">
        <v>212</v>
      </c>
      <c r="K1852" s="648" t="s">
        <v>213</v>
      </c>
      <c r="L1852" s="413">
        <v>2405925</v>
      </c>
      <c r="M1852" s="413">
        <f t="shared" si="668"/>
        <v>2405925</v>
      </c>
      <c r="N1852" s="414"/>
      <c r="O1852" s="413"/>
      <c r="P1852" s="414"/>
      <c r="Q1852" s="385">
        <f t="shared" si="658"/>
        <v>2405925</v>
      </c>
    </row>
    <row r="1853" spans="1:17" ht="31.5" customHeight="1" x14ac:dyDescent="0.25">
      <c r="A1853" s="662"/>
      <c r="B1853" s="337">
        <v>71955000</v>
      </c>
      <c r="C1853" s="591" t="s">
        <v>14</v>
      </c>
      <c r="D1853" s="572"/>
      <c r="E1853" s="591"/>
      <c r="F1853" s="342"/>
      <c r="G1853" s="592"/>
      <c r="H1853" s="616"/>
      <c r="I1853" s="342"/>
      <c r="J1853" s="579" t="s">
        <v>214</v>
      </c>
      <c r="K1853" s="648" t="s">
        <v>215</v>
      </c>
      <c r="L1853" s="413">
        <v>675136</v>
      </c>
      <c r="M1853" s="413">
        <f t="shared" si="668"/>
        <v>675136</v>
      </c>
      <c r="N1853" s="414"/>
      <c r="O1853" s="413"/>
      <c r="P1853" s="414"/>
      <c r="Q1853" s="385">
        <f t="shared" si="658"/>
        <v>675136</v>
      </c>
    </row>
    <row r="1854" spans="1:17" ht="15.75" customHeight="1" x14ac:dyDescent="0.25">
      <c r="A1854" s="654" t="s">
        <v>84</v>
      </c>
      <c r="B1854" s="655"/>
      <c r="C1854" s="655"/>
      <c r="D1854" s="655"/>
      <c r="E1854" s="656"/>
      <c r="F1854" s="342">
        <v>70</v>
      </c>
      <c r="G1854" s="579" t="s">
        <v>2</v>
      </c>
      <c r="H1854" s="359">
        <f>H1856+H1859+H1862+H1865+H1868+H1871+H1875+H1879+H1883+H1887+H1891+H1894+H1897+H1900+H1903+H1907+H1911+H1915+H1919+H1923+H1927+H1931+H1934+H1938+H1943+H1948+H1953+H1956+H1961+H1964+H1967+H1970+H1973+H1976+H1979+H1982+H1985+H1988+H1991+H1994+H1997+H2000+H2003+H2006+H2009+H2012+H2015+H2018+H2021+H2024+H2027+H2030+H2033+H2036+H2039+H2042+H2045+H2048+H2051+H2054+H2057+H2060+H2063+H2066+H2069+H2072+H2075+H2078+H2081+H2084</f>
        <v>369397.9</v>
      </c>
      <c r="I1854" s="359">
        <f>I1856+I1859+I1862+I1865+I1868+I1871+I1875+I1879+I1883+I1887+I1891+I1894+I1897+I1900+I1903+I1907+I1911+I1915+I1919+I1923+I1927+I1931+I1934+I1938+I1943+I1948+I1953+I1956+I1961+I1964+I1967+I1970+I1973+I1976+I1979+I1982+I1985+I1988+I1991+I1994+I1997+I2000+I2003+I2006+I2009+I2012+I2015+I2018+I2021+I2024+I2027+I2030+I2033+I2036+I2039+I2042+I2045+I2048+I2051+I2054+I2057+I2060+I2063+I2066+I2069+I2072+I2075+I2078+I2081+I2084</f>
        <v>15940</v>
      </c>
      <c r="J1854" s="579" t="s">
        <v>2</v>
      </c>
      <c r="K1854" s="343" t="s">
        <v>2</v>
      </c>
      <c r="L1854" s="415">
        <f t="shared" ref="L1854:P1854" si="670">L1856+L1859+L1862+L1865+L1868+L1871+L1875+L1879+L1883+L1887+L1891+L1894+L1897+L1900+L1903+L1907+L1911+L1915+L1919+L1923+L1927+L1931+L1934+L1938+L1943+L1948+L1953+L1956+L1961+L1964+L1967+L1970+L1973+L1976+L1979+L1982+L1985+L1988+L1991+L1994+L1997+L2000+L2003+L2006+L2009+L2012+L2015+L2018+L2021+L2024+L2027+L2030+L2033+L2036+L2039+L2042+L2045+L2048+L2051+L2054+L2057+L2060+L2063+L2066+L2069+L2072+L2075+L2078+L2081+L2084</f>
        <v>284098097.38819993</v>
      </c>
      <c r="M1854" s="415">
        <f t="shared" si="670"/>
        <v>273848097.38819993</v>
      </c>
      <c r="N1854" s="415">
        <f t="shared" si="670"/>
        <v>0</v>
      </c>
      <c r="O1854" s="415">
        <f>O1856+O1859+O1862+O1865+O1868+O1871+O1875+O1879+O1883+O1887+O1891+O1894+O1897+O1900+O1903+O1907+O1911+O1915+O1919+O1923+O1927+O1931+O1934+O1938+O1943+O1948+O1953+O1956+O1961+O1964+O1967+O1970+O1973+O1976+O1979+O1982+O1985+O1988+O1991+O1994+O1997+O2000+O2003+O2006+O2009+O2012+O2015+O2018+O2021+O2024+O2027+O2030+O2033+O2036+O2039+O2042+O2045+O2048+O2051+O2054+O2057+O2060+O2063+O2066+O2069+O2072+O2075+O2078+O2081+O2084+O1855</f>
        <v>9738000</v>
      </c>
      <c r="P1854" s="415">
        <f t="shared" si="670"/>
        <v>512500</v>
      </c>
      <c r="Q1854" s="385">
        <f t="shared" si="658"/>
        <v>284098597.38819993</v>
      </c>
    </row>
    <row r="1855" spans="1:17" ht="15.75" customHeight="1" x14ac:dyDescent="0.25">
      <c r="A1855" s="579"/>
      <c r="B1855" s="654" t="s">
        <v>436</v>
      </c>
      <c r="C1855" s="655"/>
      <c r="D1855" s="655"/>
      <c r="E1855" s="655"/>
      <c r="F1855" s="655"/>
      <c r="G1855" s="655"/>
      <c r="H1855" s="655"/>
      <c r="I1855" s="656"/>
      <c r="J1855" s="579" t="s">
        <v>2</v>
      </c>
      <c r="K1855" s="343" t="s">
        <v>2</v>
      </c>
      <c r="L1855" s="419"/>
      <c r="M1855" s="419"/>
      <c r="N1855" s="419"/>
      <c r="O1855" s="419">
        <v>500</v>
      </c>
      <c r="P1855" s="419"/>
      <c r="Q1855" s="385">
        <f t="shared" si="658"/>
        <v>500</v>
      </c>
    </row>
    <row r="1856" spans="1:17" ht="15.75" customHeight="1" x14ac:dyDescent="0.25">
      <c r="A1856" s="660">
        <v>1</v>
      </c>
      <c r="B1856" s="579">
        <v>71956000</v>
      </c>
      <c r="C1856" s="570" t="s">
        <v>13</v>
      </c>
      <c r="D1856" s="570" t="s">
        <v>13</v>
      </c>
      <c r="E1856" s="590" t="s">
        <v>322</v>
      </c>
      <c r="F1856" s="360" t="s">
        <v>325</v>
      </c>
      <c r="G1856" s="579" t="s">
        <v>106</v>
      </c>
      <c r="H1856" s="359">
        <v>5883.8</v>
      </c>
      <c r="I1856" s="342">
        <v>209</v>
      </c>
      <c r="J1856" s="570" t="s">
        <v>107</v>
      </c>
      <c r="K1856" s="343" t="s">
        <v>2</v>
      </c>
      <c r="L1856" s="415">
        <f>L1857+L1858</f>
        <v>7261711.7337999996</v>
      </c>
      <c r="M1856" s="415">
        <f t="shared" ref="M1856:P1856" si="671">M1857+M1858</f>
        <v>7261711.7337999996</v>
      </c>
      <c r="N1856" s="415">
        <f t="shared" si="671"/>
        <v>0</v>
      </c>
      <c r="O1856" s="415">
        <f t="shared" si="671"/>
        <v>0</v>
      </c>
      <c r="P1856" s="415">
        <f t="shared" si="671"/>
        <v>0</v>
      </c>
      <c r="Q1856" s="385">
        <f t="shared" si="658"/>
        <v>7261711.7337999996</v>
      </c>
    </row>
    <row r="1857" spans="1:17" ht="47.25" customHeight="1" x14ac:dyDescent="0.25">
      <c r="A1857" s="661"/>
      <c r="B1857" s="579">
        <v>71956000</v>
      </c>
      <c r="C1857" s="570" t="s">
        <v>13</v>
      </c>
      <c r="D1857" s="570"/>
      <c r="E1857" s="590"/>
      <c r="F1857" s="360"/>
      <c r="G1857" s="579"/>
      <c r="H1857" s="415"/>
      <c r="I1857" s="342"/>
      <c r="J1857" s="416" t="s">
        <v>393</v>
      </c>
      <c r="K1857" s="465" t="s">
        <v>278</v>
      </c>
      <c r="L1857" s="415">
        <v>7109567</v>
      </c>
      <c r="M1857" s="415">
        <v>7109567</v>
      </c>
      <c r="N1857" s="415"/>
      <c r="O1857" s="415"/>
      <c r="P1857" s="415"/>
      <c r="Q1857" s="385">
        <f t="shared" si="658"/>
        <v>7109567</v>
      </c>
    </row>
    <row r="1858" spans="1:17" ht="15.75" customHeight="1" x14ac:dyDescent="0.25">
      <c r="A1858" s="662"/>
      <c r="B1858" s="579">
        <v>71956000</v>
      </c>
      <c r="C1858" s="570" t="s">
        <v>13</v>
      </c>
      <c r="D1858" s="570"/>
      <c r="E1858" s="590"/>
      <c r="F1858" s="359"/>
      <c r="G1858" s="579"/>
      <c r="H1858" s="415"/>
      <c r="I1858" s="342"/>
      <c r="J1858" s="570" t="s">
        <v>207</v>
      </c>
      <c r="K1858" s="343">
        <v>21</v>
      </c>
      <c r="L1858" s="415">
        <f>L1857*2.14%</f>
        <v>152144.73380000002</v>
      </c>
      <c r="M1858" s="415">
        <f>M1857*2.14%</f>
        <v>152144.73380000002</v>
      </c>
      <c r="N1858" s="362"/>
      <c r="O1858" s="362"/>
      <c r="P1858" s="419"/>
      <c r="Q1858" s="385">
        <f t="shared" si="658"/>
        <v>152144.73380000002</v>
      </c>
    </row>
    <row r="1859" spans="1:17" ht="15.75" customHeight="1" x14ac:dyDescent="0.25">
      <c r="A1859" s="660">
        <v>2</v>
      </c>
      <c r="B1859" s="579">
        <v>71956000</v>
      </c>
      <c r="C1859" s="570" t="s">
        <v>13</v>
      </c>
      <c r="D1859" s="570" t="s">
        <v>13</v>
      </c>
      <c r="E1859" s="590" t="s">
        <v>322</v>
      </c>
      <c r="F1859" s="360" t="s">
        <v>227</v>
      </c>
      <c r="G1859" s="579" t="s">
        <v>106</v>
      </c>
      <c r="H1859" s="359">
        <v>5502.7</v>
      </c>
      <c r="I1859" s="342">
        <v>247</v>
      </c>
      <c r="J1859" s="570" t="s">
        <v>107</v>
      </c>
      <c r="K1859" s="343" t="s">
        <v>2</v>
      </c>
      <c r="L1859" s="415">
        <f>L1860+L1861</f>
        <v>7261711.7337999996</v>
      </c>
      <c r="M1859" s="415">
        <f t="shared" ref="M1859:P1859" si="672">M1860+M1861</f>
        <v>7261711.7337999996</v>
      </c>
      <c r="N1859" s="415">
        <f t="shared" si="672"/>
        <v>0</v>
      </c>
      <c r="O1859" s="415">
        <f t="shared" si="672"/>
        <v>0</v>
      </c>
      <c r="P1859" s="415">
        <f t="shared" si="672"/>
        <v>0</v>
      </c>
      <c r="Q1859" s="385">
        <f t="shared" si="658"/>
        <v>7261711.7337999996</v>
      </c>
    </row>
    <row r="1860" spans="1:17" ht="47.25" customHeight="1" x14ac:dyDescent="0.25">
      <c r="A1860" s="661"/>
      <c r="B1860" s="579">
        <v>71956000</v>
      </c>
      <c r="C1860" s="570" t="s">
        <v>13</v>
      </c>
      <c r="D1860" s="570"/>
      <c r="E1860" s="590"/>
      <c r="F1860" s="360"/>
      <c r="G1860" s="579"/>
      <c r="H1860" s="415"/>
      <c r="I1860" s="342"/>
      <c r="J1860" s="416" t="s">
        <v>393</v>
      </c>
      <c r="K1860" s="465" t="s">
        <v>278</v>
      </c>
      <c r="L1860" s="415">
        <v>7109567</v>
      </c>
      <c r="M1860" s="415">
        <v>7109567</v>
      </c>
      <c r="N1860" s="415"/>
      <c r="O1860" s="415"/>
      <c r="P1860" s="415"/>
      <c r="Q1860" s="385">
        <f t="shared" si="658"/>
        <v>7109567</v>
      </c>
    </row>
    <row r="1861" spans="1:17" ht="15.75" customHeight="1" x14ac:dyDescent="0.25">
      <c r="A1861" s="662"/>
      <c r="B1861" s="579">
        <v>71956000</v>
      </c>
      <c r="C1861" s="570" t="s">
        <v>13</v>
      </c>
      <c r="D1861" s="570"/>
      <c r="E1861" s="590"/>
      <c r="F1861" s="359"/>
      <c r="G1861" s="579"/>
      <c r="H1861" s="415"/>
      <c r="I1861" s="342"/>
      <c r="J1861" s="570" t="s">
        <v>207</v>
      </c>
      <c r="K1861" s="343">
        <v>21</v>
      </c>
      <c r="L1861" s="415">
        <f>L1860*2.14%</f>
        <v>152144.73380000002</v>
      </c>
      <c r="M1861" s="415">
        <f>M1860*2.14%</f>
        <v>152144.73380000002</v>
      </c>
      <c r="N1861" s="362"/>
      <c r="O1861" s="362"/>
      <c r="P1861" s="419"/>
      <c r="Q1861" s="385">
        <f t="shared" si="658"/>
        <v>152144.73380000002</v>
      </c>
    </row>
    <row r="1862" spans="1:17" ht="15.75" customHeight="1" x14ac:dyDescent="0.25">
      <c r="A1862" s="660">
        <v>3</v>
      </c>
      <c r="B1862" s="579">
        <v>71956000</v>
      </c>
      <c r="C1862" s="570" t="s">
        <v>13</v>
      </c>
      <c r="D1862" s="570" t="s">
        <v>13</v>
      </c>
      <c r="E1862" s="590" t="s">
        <v>322</v>
      </c>
      <c r="F1862" s="360" t="s">
        <v>352</v>
      </c>
      <c r="G1862" s="579" t="s">
        <v>106</v>
      </c>
      <c r="H1862" s="359">
        <v>5168.8999999999996</v>
      </c>
      <c r="I1862" s="342">
        <v>118</v>
      </c>
      <c r="J1862" s="570" t="s">
        <v>107</v>
      </c>
      <c r="K1862" s="343" t="s">
        <v>2</v>
      </c>
      <c r="L1862" s="415">
        <f>L1863+L1864</f>
        <v>7261711.7337999996</v>
      </c>
      <c r="M1862" s="415">
        <f t="shared" ref="M1862:P1862" si="673">M1863+M1864</f>
        <v>7261711.7337999996</v>
      </c>
      <c r="N1862" s="415">
        <f t="shared" si="673"/>
        <v>0</v>
      </c>
      <c r="O1862" s="415">
        <f t="shared" si="673"/>
        <v>0</v>
      </c>
      <c r="P1862" s="415">
        <f t="shared" si="673"/>
        <v>0</v>
      </c>
      <c r="Q1862" s="385">
        <f t="shared" si="658"/>
        <v>7261711.7337999996</v>
      </c>
    </row>
    <row r="1863" spans="1:17" ht="47.25" customHeight="1" x14ac:dyDescent="0.25">
      <c r="A1863" s="661"/>
      <c r="B1863" s="579">
        <v>71956000</v>
      </c>
      <c r="C1863" s="570" t="s">
        <v>13</v>
      </c>
      <c r="D1863" s="570"/>
      <c r="E1863" s="590"/>
      <c r="F1863" s="360"/>
      <c r="G1863" s="579"/>
      <c r="H1863" s="415"/>
      <c r="I1863" s="342"/>
      <c r="J1863" s="416" t="s">
        <v>393</v>
      </c>
      <c r="K1863" s="465" t="s">
        <v>278</v>
      </c>
      <c r="L1863" s="415">
        <v>7109567</v>
      </c>
      <c r="M1863" s="415">
        <v>7109567</v>
      </c>
      <c r="N1863" s="415"/>
      <c r="O1863" s="415"/>
      <c r="P1863" s="415"/>
      <c r="Q1863" s="385">
        <f t="shared" si="658"/>
        <v>7109567</v>
      </c>
    </row>
    <row r="1864" spans="1:17" ht="15.75" customHeight="1" x14ac:dyDescent="0.25">
      <c r="A1864" s="662"/>
      <c r="B1864" s="579">
        <v>71956000</v>
      </c>
      <c r="C1864" s="570" t="s">
        <v>13</v>
      </c>
      <c r="D1864" s="570"/>
      <c r="E1864" s="590"/>
      <c r="F1864" s="359"/>
      <c r="G1864" s="579"/>
      <c r="H1864" s="415"/>
      <c r="I1864" s="342"/>
      <c r="J1864" s="570" t="s">
        <v>207</v>
      </c>
      <c r="K1864" s="343">
        <v>21</v>
      </c>
      <c r="L1864" s="415">
        <f>L1863*2.14%</f>
        <v>152144.73380000002</v>
      </c>
      <c r="M1864" s="415">
        <f>M1863*2.14%</f>
        <v>152144.73380000002</v>
      </c>
      <c r="N1864" s="362"/>
      <c r="O1864" s="362"/>
      <c r="P1864" s="419"/>
      <c r="Q1864" s="385">
        <f t="shared" si="658"/>
        <v>152144.73380000002</v>
      </c>
    </row>
    <row r="1865" spans="1:17" ht="15.75" customHeight="1" x14ac:dyDescent="0.25">
      <c r="A1865" s="660">
        <v>4</v>
      </c>
      <c r="B1865" s="579">
        <v>71956000</v>
      </c>
      <c r="C1865" s="570" t="s">
        <v>13</v>
      </c>
      <c r="D1865" s="570" t="s">
        <v>13</v>
      </c>
      <c r="E1865" s="590" t="s">
        <v>322</v>
      </c>
      <c r="F1865" s="360" t="s">
        <v>353</v>
      </c>
      <c r="G1865" s="579" t="s">
        <v>106</v>
      </c>
      <c r="H1865" s="359">
        <v>4591.5</v>
      </c>
      <c r="I1865" s="342">
        <v>144</v>
      </c>
      <c r="J1865" s="570" t="s">
        <v>107</v>
      </c>
      <c r="K1865" s="343" t="s">
        <v>2</v>
      </c>
      <c r="L1865" s="415">
        <f>L1866+L1867</f>
        <v>7261711.7337999996</v>
      </c>
      <c r="M1865" s="415">
        <f t="shared" ref="M1865:P1865" si="674">M1866+M1867</f>
        <v>7261711.7337999996</v>
      </c>
      <c r="N1865" s="415">
        <f t="shared" si="674"/>
        <v>0</v>
      </c>
      <c r="O1865" s="415">
        <f t="shared" si="674"/>
        <v>0</v>
      </c>
      <c r="P1865" s="415">
        <f t="shared" si="674"/>
        <v>0</v>
      </c>
      <c r="Q1865" s="385">
        <f t="shared" si="658"/>
        <v>7261711.7337999996</v>
      </c>
    </row>
    <row r="1866" spans="1:17" ht="47.25" customHeight="1" x14ac:dyDescent="0.25">
      <c r="A1866" s="661"/>
      <c r="B1866" s="579">
        <v>71956000</v>
      </c>
      <c r="C1866" s="570" t="s">
        <v>13</v>
      </c>
      <c r="D1866" s="570"/>
      <c r="E1866" s="590"/>
      <c r="F1866" s="360"/>
      <c r="G1866" s="579"/>
      <c r="H1866" s="415"/>
      <c r="I1866" s="342"/>
      <c r="J1866" s="416" t="s">
        <v>393</v>
      </c>
      <c r="K1866" s="465" t="s">
        <v>278</v>
      </c>
      <c r="L1866" s="415">
        <v>7109567</v>
      </c>
      <c r="M1866" s="415">
        <v>7109567</v>
      </c>
      <c r="N1866" s="415"/>
      <c r="O1866" s="415"/>
      <c r="P1866" s="415"/>
      <c r="Q1866" s="385">
        <f t="shared" si="658"/>
        <v>7109567</v>
      </c>
    </row>
    <row r="1867" spans="1:17" ht="15.75" customHeight="1" x14ac:dyDescent="0.25">
      <c r="A1867" s="662"/>
      <c r="B1867" s="579">
        <v>71956000</v>
      </c>
      <c r="C1867" s="570" t="s">
        <v>13</v>
      </c>
      <c r="D1867" s="570"/>
      <c r="E1867" s="590"/>
      <c r="F1867" s="359"/>
      <c r="G1867" s="579"/>
      <c r="H1867" s="415"/>
      <c r="I1867" s="342"/>
      <c r="J1867" s="570" t="s">
        <v>207</v>
      </c>
      <c r="K1867" s="343">
        <v>21</v>
      </c>
      <c r="L1867" s="415">
        <f>L1866*2.14%</f>
        <v>152144.73380000002</v>
      </c>
      <c r="M1867" s="415">
        <f>M1866*2.14%</f>
        <v>152144.73380000002</v>
      </c>
      <c r="N1867" s="362"/>
      <c r="O1867" s="362"/>
      <c r="P1867" s="419"/>
      <c r="Q1867" s="385">
        <f t="shared" si="658"/>
        <v>152144.73380000002</v>
      </c>
    </row>
    <row r="1868" spans="1:17" ht="15.75" customHeight="1" x14ac:dyDescent="0.25">
      <c r="A1868" s="660">
        <v>5</v>
      </c>
      <c r="B1868" s="579">
        <v>71956000</v>
      </c>
      <c r="C1868" s="570" t="s">
        <v>13</v>
      </c>
      <c r="D1868" s="570" t="s">
        <v>13</v>
      </c>
      <c r="E1868" s="590" t="s">
        <v>322</v>
      </c>
      <c r="F1868" s="360" t="s">
        <v>354</v>
      </c>
      <c r="G1868" s="579" t="s">
        <v>106</v>
      </c>
      <c r="H1868" s="359">
        <v>4814.3</v>
      </c>
      <c r="I1868" s="342">
        <v>224</v>
      </c>
      <c r="J1868" s="570" t="s">
        <v>107</v>
      </c>
      <c r="K1868" s="343" t="s">
        <v>2</v>
      </c>
      <c r="L1868" s="415">
        <f>L1869+L1870</f>
        <v>7261711.7337999996</v>
      </c>
      <c r="M1868" s="415">
        <f t="shared" ref="M1868:P1868" si="675">M1869+M1870</f>
        <v>7261711.7337999996</v>
      </c>
      <c r="N1868" s="415">
        <f t="shared" si="675"/>
        <v>0</v>
      </c>
      <c r="O1868" s="415">
        <f t="shared" si="675"/>
        <v>0</v>
      </c>
      <c r="P1868" s="415">
        <f t="shared" si="675"/>
        <v>0</v>
      </c>
      <c r="Q1868" s="385">
        <f t="shared" si="658"/>
        <v>7261711.7337999996</v>
      </c>
    </row>
    <row r="1869" spans="1:17" ht="47.25" customHeight="1" x14ac:dyDescent="0.25">
      <c r="A1869" s="661"/>
      <c r="B1869" s="579">
        <v>71956000</v>
      </c>
      <c r="C1869" s="570" t="s">
        <v>13</v>
      </c>
      <c r="D1869" s="570"/>
      <c r="E1869" s="590"/>
      <c r="F1869" s="360"/>
      <c r="G1869" s="579"/>
      <c r="H1869" s="415"/>
      <c r="I1869" s="342"/>
      <c r="J1869" s="416" t="s">
        <v>393</v>
      </c>
      <c r="K1869" s="465" t="s">
        <v>278</v>
      </c>
      <c r="L1869" s="415">
        <v>7109567</v>
      </c>
      <c r="M1869" s="415">
        <v>7109567</v>
      </c>
      <c r="N1869" s="415"/>
      <c r="O1869" s="415"/>
      <c r="P1869" s="415"/>
      <c r="Q1869" s="385">
        <f t="shared" si="658"/>
        <v>7109567</v>
      </c>
    </row>
    <row r="1870" spans="1:17" ht="15.75" customHeight="1" x14ac:dyDescent="0.25">
      <c r="A1870" s="662"/>
      <c r="B1870" s="579">
        <v>71956000</v>
      </c>
      <c r="C1870" s="570" t="s">
        <v>13</v>
      </c>
      <c r="D1870" s="570"/>
      <c r="E1870" s="590"/>
      <c r="F1870" s="359"/>
      <c r="G1870" s="579"/>
      <c r="H1870" s="415"/>
      <c r="I1870" s="342"/>
      <c r="J1870" s="570" t="s">
        <v>207</v>
      </c>
      <c r="K1870" s="343">
        <v>21</v>
      </c>
      <c r="L1870" s="415">
        <f>L1869*2.14%</f>
        <v>152144.73380000002</v>
      </c>
      <c r="M1870" s="415">
        <f>M1869*2.14%</f>
        <v>152144.73380000002</v>
      </c>
      <c r="N1870" s="362"/>
      <c r="O1870" s="362"/>
      <c r="P1870" s="419"/>
      <c r="Q1870" s="385">
        <f t="shared" si="658"/>
        <v>152144.73380000002</v>
      </c>
    </row>
    <row r="1871" spans="1:17" ht="15.75" customHeight="1" x14ac:dyDescent="0.25">
      <c r="A1871" s="660">
        <v>6</v>
      </c>
      <c r="B1871" s="579">
        <v>71956000</v>
      </c>
      <c r="C1871" s="570" t="s">
        <v>13</v>
      </c>
      <c r="D1871" s="570" t="s">
        <v>13</v>
      </c>
      <c r="E1871" s="590" t="s">
        <v>355</v>
      </c>
      <c r="F1871" s="360" t="s">
        <v>356</v>
      </c>
      <c r="G1871" s="579" t="s">
        <v>106</v>
      </c>
      <c r="H1871" s="359">
        <v>9618.1</v>
      </c>
      <c r="I1871" s="342">
        <v>420</v>
      </c>
      <c r="J1871" s="570" t="s">
        <v>107</v>
      </c>
      <c r="K1871" s="343" t="s">
        <v>2</v>
      </c>
      <c r="L1871" s="415">
        <f>L1872+L1873+L1874</f>
        <v>9011590.5561999995</v>
      </c>
      <c r="M1871" s="415">
        <f t="shared" ref="M1871:P1871" si="676">M1872+M1873+M1874</f>
        <v>9011590.5561999995</v>
      </c>
      <c r="N1871" s="415">
        <f t="shared" si="676"/>
        <v>0</v>
      </c>
      <c r="O1871" s="415">
        <f t="shared" si="676"/>
        <v>0</v>
      </c>
      <c r="P1871" s="415">
        <f t="shared" si="676"/>
        <v>0</v>
      </c>
      <c r="Q1871" s="385">
        <f t="shared" si="658"/>
        <v>9011590.5561999995</v>
      </c>
    </row>
    <row r="1872" spans="1:17" ht="15.75" customHeight="1" x14ac:dyDescent="0.25">
      <c r="A1872" s="661"/>
      <c r="B1872" s="579">
        <v>71956000</v>
      </c>
      <c r="C1872" s="570" t="s">
        <v>13</v>
      </c>
      <c r="D1872" s="570"/>
      <c r="E1872" s="590"/>
      <c r="F1872" s="360"/>
      <c r="G1872" s="579"/>
      <c r="H1872" s="415"/>
      <c r="I1872" s="342"/>
      <c r="J1872" s="570" t="s">
        <v>208</v>
      </c>
      <c r="K1872" s="468" t="s">
        <v>209</v>
      </c>
      <c r="L1872" s="415">
        <v>5268003</v>
      </c>
      <c r="M1872" s="415">
        <v>5268003</v>
      </c>
      <c r="N1872" s="415"/>
      <c r="O1872" s="415"/>
      <c r="P1872" s="415"/>
      <c r="Q1872" s="385">
        <f t="shared" si="658"/>
        <v>5268003</v>
      </c>
    </row>
    <row r="1873" spans="1:17" ht="47.25" customHeight="1" x14ac:dyDescent="0.25">
      <c r="A1873" s="661"/>
      <c r="B1873" s="579">
        <v>71956000</v>
      </c>
      <c r="C1873" s="570" t="s">
        <v>13</v>
      </c>
      <c r="D1873" s="570"/>
      <c r="E1873" s="590"/>
      <c r="F1873" s="360"/>
      <c r="G1873" s="579"/>
      <c r="H1873" s="415"/>
      <c r="I1873" s="342"/>
      <c r="J1873" s="416" t="s">
        <v>393</v>
      </c>
      <c r="K1873" s="465" t="s">
        <v>278</v>
      </c>
      <c r="L1873" s="415">
        <v>3554780</v>
      </c>
      <c r="M1873" s="415">
        <v>3554780</v>
      </c>
      <c r="N1873" s="415"/>
      <c r="O1873" s="415"/>
      <c r="P1873" s="415"/>
      <c r="Q1873" s="385">
        <f t="shared" si="658"/>
        <v>3554780</v>
      </c>
    </row>
    <row r="1874" spans="1:17" ht="15.75" customHeight="1" x14ac:dyDescent="0.25">
      <c r="A1874" s="662"/>
      <c r="B1874" s="579">
        <v>71956000</v>
      </c>
      <c r="C1874" s="570" t="s">
        <v>13</v>
      </c>
      <c r="D1874" s="570"/>
      <c r="E1874" s="590"/>
      <c r="F1874" s="359"/>
      <c r="G1874" s="579"/>
      <c r="H1874" s="415"/>
      <c r="I1874" s="342"/>
      <c r="J1874" s="570" t="s">
        <v>207</v>
      </c>
      <c r="K1874" s="343">
        <v>21</v>
      </c>
      <c r="L1874" s="415">
        <f>(L1873+L1872)*2.14%</f>
        <v>188807.55620000002</v>
      </c>
      <c r="M1874" s="415">
        <f>(M1873+M1872)*2.14%</f>
        <v>188807.55620000002</v>
      </c>
      <c r="N1874" s="362"/>
      <c r="O1874" s="362"/>
      <c r="P1874" s="419"/>
      <c r="Q1874" s="385">
        <f t="shared" si="658"/>
        <v>188807.55620000002</v>
      </c>
    </row>
    <row r="1875" spans="1:17" ht="15.75" customHeight="1" x14ac:dyDescent="0.25">
      <c r="A1875" s="660">
        <v>7</v>
      </c>
      <c r="B1875" s="579">
        <v>71956000</v>
      </c>
      <c r="C1875" s="570" t="s">
        <v>13</v>
      </c>
      <c r="D1875" s="570" t="s">
        <v>13</v>
      </c>
      <c r="E1875" s="590" t="s">
        <v>355</v>
      </c>
      <c r="F1875" s="360" t="s">
        <v>357</v>
      </c>
      <c r="G1875" s="579" t="s">
        <v>106</v>
      </c>
      <c r="H1875" s="359">
        <v>6424.4</v>
      </c>
      <c r="I1875" s="342">
        <v>215</v>
      </c>
      <c r="J1875" s="570" t="s">
        <v>107</v>
      </c>
      <c r="K1875" s="343" t="s">
        <v>2</v>
      </c>
      <c r="L1875" s="415">
        <f>L1876+L1877+L1878</f>
        <v>14969954.012600001</v>
      </c>
      <c r="M1875" s="415">
        <f t="shared" ref="M1875:P1875" si="677">M1876+M1877+M1878</f>
        <v>14969954.012600001</v>
      </c>
      <c r="N1875" s="415">
        <f t="shared" si="677"/>
        <v>0</v>
      </c>
      <c r="O1875" s="415">
        <f t="shared" si="677"/>
        <v>0</v>
      </c>
      <c r="P1875" s="415">
        <f t="shared" si="677"/>
        <v>0</v>
      </c>
      <c r="Q1875" s="385">
        <f t="shared" si="658"/>
        <v>14969954.012600001</v>
      </c>
    </row>
    <row r="1876" spans="1:17" ht="15.75" customHeight="1" x14ac:dyDescent="0.25">
      <c r="A1876" s="661"/>
      <c r="B1876" s="579">
        <v>71956000</v>
      </c>
      <c r="C1876" s="570" t="s">
        <v>13</v>
      </c>
      <c r="D1876" s="570"/>
      <c r="E1876" s="590"/>
      <c r="F1876" s="360"/>
      <c r="G1876" s="579"/>
      <c r="H1876" s="415"/>
      <c r="I1876" s="342"/>
      <c r="J1876" s="570" t="s">
        <v>208</v>
      </c>
      <c r="K1876" s="468" t="s">
        <v>209</v>
      </c>
      <c r="L1876" s="415">
        <v>8116038</v>
      </c>
      <c r="M1876" s="415">
        <v>8116038</v>
      </c>
      <c r="N1876" s="415"/>
      <c r="O1876" s="415"/>
      <c r="P1876" s="415"/>
      <c r="Q1876" s="385">
        <f t="shared" si="658"/>
        <v>8116038</v>
      </c>
    </row>
    <row r="1877" spans="1:17" ht="15.75" customHeight="1" x14ac:dyDescent="0.25">
      <c r="A1877" s="661"/>
      <c r="B1877" s="579">
        <v>71956000</v>
      </c>
      <c r="C1877" s="570" t="s">
        <v>13</v>
      </c>
      <c r="D1877" s="570"/>
      <c r="E1877" s="590"/>
      <c r="F1877" s="360"/>
      <c r="G1877" s="579"/>
      <c r="H1877" s="415"/>
      <c r="I1877" s="342"/>
      <c r="J1877" s="557" t="s">
        <v>205</v>
      </c>
      <c r="K1877" s="465" t="s">
        <v>206</v>
      </c>
      <c r="L1877" s="415">
        <v>6540271</v>
      </c>
      <c r="M1877" s="415">
        <v>6540271</v>
      </c>
      <c r="N1877" s="415"/>
      <c r="O1877" s="415"/>
      <c r="P1877" s="415"/>
      <c r="Q1877" s="385">
        <f t="shared" si="658"/>
        <v>6540271</v>
      </c>
    </row>
    <row r="1878" spans="1:17" ht="15.75" customHeight="1" x14ac:dyDescent="0.25">
      <c r="A1878" s="662"/>
      <c r="B1878" s="579">
        <v>71956000</v>
      </c>
      <c r="C1878" s="570" t="s">
        <v>13</v>
      </c>
      <c r="D1878" s="570"/>
      <c r="E1878" s="590"/>
      <c r="F1878" s="359"/>
      <c r="G1878" s="579"/>
      <c r="H1878" s="415"/>
      <c r="I1878" s="342"/>
      <c r="J1878" s="570" t="s">
        <v>207</v>
      </c>
      <c r="K1878" s="343">
        <v>21</v>
      </c>
      <c r="L1878" s="415">
        <f>(L1877+L1876)*2.14%</f>
        <v>313645.01260000002</v>
      </c>
      <c r="M1878" s="415">
        <f>(M1877+M1876)*2.14%</f>
        <v>313645.01260000002</v>
      </c>
      <c r="N1878" s="362"/>
      <c r="O1878" s="362"/>
      <c r="P1878" s="419"/>
      <c r="Q1878" s="385">
        <f t="shared" si="658"/>
        <v>313645.01260000002</v>
      </c>
    </row>
    <row r="1879" spans="1:17" ht="15.75" customHeight="1" x14ac:dyDescent="0.25">
      <c r="A1879" s="660">
        <v>8</v>
      </c>
      <c r="B1879" s="579">
        <v>71956000</v>
      </c>
      <c r="C1879" s="570" t="s">
        <v>13</v>
      </c>
      <c r="D1879" s="570" t="s">
        <v>13</v>
      </c>
      <c r="E1879" s="590" t="s">
        <v>355</v>
      </c>
      <c r="F1879" s="360" t="s">
        <v>330</v>
      </c>
      <c r="G1879" s="579" t="s">
        <v>106</v>
      </c>
      <c r="H1879" s="359">
        <v>6389.3</v>
      </c>
      <c r="I1879" s="342">
        <v>350</v>
      </c>
      <c r="J1879" s="570" t="s">
        <v>107</v>
      </c>
      <c r="K1879" s="343" t="s">
        <v>2</v>
      </c>
      <c r="L1879" s="415">
        <f>L1880+L1881+L1882</f>
        <v>14875081.273600001</v>
      </c>
      <c r="M1879" s="415">
        <f t="shared" ref="M1879:P1879" si="678">M1880+M1881+M1882</f>
        <v>14875081.273600001</v>
      </c>
      <c r="N1879" s="415">
        <f t="shared" si="678"/>
        <v>0</v>
      </c>
      <c r="O1879" s="415">
        <f t="shared" si="678"/>
        <v>0</v>
      </c>
      <c r="P1879" s="415">
        <f t="shared" si="678"/>
        <v>0</v>
      </c>
      <c r="Q1879" s="385">
        <f t="shared" si="658"/>
        <v>14875081.273600001</v>
      </c>
    </row>
    <row r="1880" spans="1:17" ht="15.75" customHeight="1" x14ac:dyDescent="0.25">
      <c r="A1880" s="661"/>
      <c r="B1880" s="579">
        <v>71956000</v>
      </c>
      <c r="C1880" s="570" t="s">
        <v>13</v>
      </c>
      <c r="D1880" s="570"/>
      <c r="E1880" s="590"/>
      <c r="F1880" s="360"/>
      <c r="G1880" s="579"/>
      <c r="H1880" s="415"/>
      <c r="I1880" s="342"/>
      <c r="J1880" s="570" t="s">
        <v>208</v>
      </c>
      <c r="K1880" s="468" t="s">
        <v>209</v>
      </c>
      <c r="L1880" s="415">
        <v>8064602</v>
      </c>
      <c r="M1880" s="415">
        <v>8064602</v>
      </c>
      <c r="N1880" s="415"/>
      <c r="O1880" s="415"/>
      <c r="P1880" s="415"/>
      <c r="Q1880" s="385">
        <f t="shared" ref="Q1880:Q1943" si="679">M1880+N1880+O1880+P1880</f>
        <v>8064602</v>
      </c>
    </row>
    <row r="1881" spans="1:17" ht="15.75" customHeight="1" x14ac:dyDescent="0.25">
      <c r="A1881" s="661"/>
      <c r="B1881" s="579">
        <v>71956000</v>
      </c>
      <c r="C1881" s="570" t="s">
        <v>13</v>
      </c>
      <c r="D1881" s="570"/>
      <c r="E1881" s="590"/>
      <c r="F1881" s="360"/>
      <c r="G1881" s="579"/>
      <c r="H1881" s="415"/>
      <c r="I1881" s="342"/>
      <c r="J1881" s="557" t="s">
        <v>205</v>
      </c>
      <c r="K1881" s="465" t="s">
        <v>206</v>
      </c>
      <c r="L1881" s="415">
        <v>6498822</v>
      </c>
      <c r="M1881" s="415">
        <v>6498822</v>
      </c>
      <c r="N1881" s="415"/>
      <c r="O1881" s="415"/>
      <c r="P1881" s="415"/>
      <c r="Q1881" s="385">
        <f t="shared" si="679"/>
        <v>6498822</v>
      </c>
    </row>
    <row r="1882" spans="1:17" ht="15.75" customHeight="1" x14ac:dyDescent="0.25">
      <c r="A1882" s="662"/>
      <c r="B1882" s="579">
        <v>71956000</v>
      </c>
      <c r="C1882" s="570" t="s">
        <v>13</v>
      </c>
      <c r="D1882" s="570"/>
      <c r="E1882" s="590"/>
      <c r="F1882" s="359"/>
      <c r="G1882" s="579"/>
      <c r="H1882" s="415"/>
      <c r="I1882" s="342"/>
      <c r="J1882" s="570" t="s">
        <v>207</v>
      </c>
      <c r="K1882" s="343">
        <v>21</v>
      </c>
      <c r="L1882" s="415">
        <f>(L1881+L1880)*2.14%</f>
        <v>311657.27360000001</v>
      </c>
      <c r="M1882" s="415">
        <f>(M1881+M1880)*2.14%</f>
        <v>311657.27360000001</v>
      </c>
      <c r="N1882" s="362"/>
      <c r="O1882" s="362"/>
      <c r="P1882" s="419"/>
      <c r="Q1882" s="385">
        <f t="shared" si="679"/>
        <v>311657.27360000001</v>
      </c>
    </row>
    <row r="1883" spans="1:17" ht="15.75" customHeight="1" x14ac:dyDescent="0.25">
      <c r="A1883" s="660">
        <v>9</v>
      </c>
      <c r="B1883" s="579">
        <v>71956000</v>
      </c>
      <c r="C1883" s="570" t="s">
        <v>13</v>
      </c>
      <c r="D1883" s="570" t="s">
        <v>13</v>
      </c>
      <c r="E1883" s="590" t="s">
        <v>355</v>
      </c>
      <c r="F1883" s="360" t="s">
        <v>358</v>
      </c>
      <c r="G1883" s="579" t="s">
        <v>106</v>
      </c>
      <c r="H1883" s="359">
        <v>6224.5</v>
      </c>
      <c r="I1883" s="342">
        <v>287</v>
      </c>
      <c r="J1883" s="570" t="s">
        <v>107</v>
      </c>
      <c r="K1883" s="343" t="s">
        <v>2</v>
      </c>
      <c r="L1883" s="415">
        <f>L1884+L1885+L1886</f>
        <v>13805291.427200001</v>
      </c>
      <c r="M1883" s="415">
        <f t="shared" ref="M1883:P1883" si="680">M1884+M1885+M1886</f>
        <v>13805291.427200001</v>
      </c>
      <c r="N1883" s="415">
        <f t="shared" si="680"/>
        <v>0</v>
      </c>
      <c r="O1883" s="415">
        <f t="shared" si="680"/>
        <v>0</v>
      </c>
      <c r="P1883" s="415">
        <f t="shared" si="680"/>
        <v>0</v>
      </c>
      <c r="Q1883" s="385">
        <f t="shared" si="679"/>
        <v>13805291.427200001</v>
      </c>
    </row>
    <row r="1884" spans="1:17" ht="15.75" customHeight="1" x14ac:dyDescent="0.25">
      <c r="A1884" s="661"/>
      <c r="B1884" s="579">
        <v>71956000</v>
      </c>
      <c r="C1884" s="570" t="s">
        <v>13</v>
      </c>
      <c r="D1884" s="570"/>
      <c r="E1884" s="590"/>
      <c r="F1884" s="360"/>
      <c r="G1884" s="579"/>
      <c r="H1884" s="415"/>
      <c r="I1884" s="342"/>
      <c r="J1884" s="570" t="s">
        <v>208</v>
      </c>
      <c r="K1884" s="468" t="s">
        <v>209</v>
      </c>
      <c r="L1884" s="415">
        <v>7484610</v>
      </c>
      <c r="M1884" s="415">
        <v>7484610</v>
      </c>
      <c r="N1884" s="415"/>
      <c r="O1884" s="415"/>
      <c r="P1884" s="415"/>
      <c r="Q1884" s="385">
        <f t="shared" si="679"/>
        <v>7484610</v>
      </c>
    </row>
    <row r="1885" spans="1:17" ht="15.75" customHeight="1" x14ac:dyDescent="0.25">
      <c r="A1885" s="661"/>
      <c r="B1885" s="579">
        <v>71956000</v>
      </c>
      <c r="C1885" s="570" t="s">
        <v>13</v>
      </c>
      <c r="D1885" s="570"/>
      <c r="E1885" s="590"/>
      <c r="F1885" s="360"/>
      <c r="G1885" s="579"/>
      <c r="H1885" s="415"/>
      <c r="I1885" s="342"/>
      <c r="J1885" s="557" t="s">
        <v>205</v>
      </c>
      <c r="K1885" s="465" t="s">
        <v>206</v>
      </c>
      <c r="L1885" s="415">
        <v>6031438</v>
      </c>
      <c r="M1885" s="415">
        <v>6031438</v>
      </c>
      <c r="N1885" s="415"/>
      <c r="O1885" s="415"/>
      <c r="P1885" s="415"/>
      <c r="Q1885" s="385">
        <f t="shared" si="679"/>
        <v>6031438</v>
      </c>
    </row>
    <row r="1886" spans="1:17" ht="15.75" customHeight="1" x14ac:dyDescent="0.25">
      <c r="A1886" s="662"/>
      <c r="B1886" s="579">
        <v>71956000</v>
      </c>
      <c r="C1886" s="570" t="s">
        <v>13</v>
      </c>
      <c r="D1886" s="570"/>
      <c r="E1886" s="590"/>
      <c r="F1886" s="359"/>
      <c r="G1886" s="579"/>
      <c r="H1886" s="415"/>
      <c r="I1886" s="342"/>
      <c r="J1886" s="570" t="s">
        <v>207</v>
      </c>
      <c r="K1886" s="343">
        <v>21</v>
      </c>
      <c r="L1886" s="415">
        <f>(L1885+L1884)*2.14%</f>
        <v>289243.42720000003</v>
      </c>
      <c r="M1886" s="415">
        <f>(M1885+M1884)*2.14%</f>
        <v>289243.42720000003</v>
      </c>
      <c r="N1886" s="362"/>
      <c r="O1886" s="362"/>
      <c r="P1886" s="419"/>
      <c r="Q1886" s="385">
        <f t="shared" si="679"/>
        <v>289243.42720000003</v>
      </c>
    </row>
    <row r="1887" spans="1:17" ht="15.75" customHeight="1" x14ac:dyDescent="0.25">
      <c r="A1887" s="660">
        <v>10</v>
      </c>
      <c r="B1887" s="579">
        <v>71956000</v>
      </c>
      <c r="C1887" s="570" t="s">
        <v>13</v>
      </c>
      <c r="D1887" s="570" t="s">
        <v>13</v>
      </c>
      <c r="E1887" s="590" t="s">
        <v>355</v>
      </c>
      <c r="F1887" s="360" t="s">
        <v>341</v>
      </c>
      <c r="G1887" s="579" t="s">
        <v>106</v>
      </c>
      <c r="H1887" s="359">
        <v>4118</v>
      </c>
      <c r="I1887" s="342">
        <v>219</v>
      </c>
      <c r="J1887" s="570" t="s">
        <v>107</v>
      </c>
      <c r="K1887" s="343" t="s">
        <v>2</v>
      </c>
      <c r="L1887" s="415">
        <f>L1888+L1889+L1890</f>
        <v>9380748.0084000006</v>
      </c>
      <c r="M1887" s="415">
        <f t="shared" ref="M1887:P1887" si="681">M1888+M1889+M1890</f>
        <v>9380748.0084000006</v>
      </c>
      <c r="N1887" s="415">
        <f t="shared" si="681"/>
        <v>0</v>
      </c>
      <c r="O1887" s="415">
        <f t="shared" si="681"/>
        <v>0</v>
      </c>
      <c r="P1887" s="415">
        <f t="shared" si="681"/>
        <v>0</v>
      </c>
      <c r="Q1887" s="385">
        <f t="shared" si="679"/>
        <v>9380748.0084000006</v>
      </c>
    </row>
    <row r="1888" spans="1:17" ht="15.75" customHeight="1" x14ac:dyDescent="0.25">
      <c r="A1888" s="661"/>
      <c r="B1888" s="579">
        <v>71956000</v>
      </c>
      <c r="C1888" s="570" t="s">
        <v>13</v>
      </c>
      <c r="D1888" s="570"/>
      <c r="E1888" s="590"/>
      <c r="F1888" s="360"/>
      <c r="G1888" s="579"/>
      <c r="H1888" s="415"/>
      <c r="I1888" s="342"/>
      <c r="J1888" s="570" t="s">
        <v>208</v>
      </c>
      <c r="K1888" s="468" t="s">
        <v>209</v>
      </c>
      <c r="L1888" s="415">
        <v>5085821</v>
      </c>
      <c r="M1888" s="415">
        <v>5085821</v>
      </c>
      <c r="N1888" s="415"/>
      <c r="O1888" s="415"/>
      <c r="P1888" s="415"/>
      <c r="Q1888" s="385">
        <f t="shared" si="679"/>
        <v>5085821</v>
      </c>
    </row>
    <row r="1889" spans="1:17" ht="15.75" customHeight="1" x14ac:dyDescent="0.25">
      <c r="A1889" s="661"/>
      <c r="B1889" s="579">
        <v>71956000</v>
      </c>
      <c r="C1889" s="570" t="s">
        <v>13</v>
      </c>
      <c r="D1889" s="570"/>
      <c r="E1889" s="590"/>
      <c r="F1889" s="360"/>
      <c r="G1889" s="579"/>
      <c r="H1889" s="415"/>
      <c r="I1889" s="342"/>
      <c r="J1889" s="557" t="s">
        <v>205</v>
      </c>
      <c r="K1889" s="465" t="s">
        <v>206</v>
      </c>
      <c r="L1889" s="415">
        <v>4098385</v>
      </c>
      <c r="M1889" s="415">
        <v>4098385</v>
      </c>
      <c r="N1889" s="415"/>
      <c r="O1889" s="415"/>
      <c r="P1889" s="415"/>
      <c r="Q1889" s="385">
        <f t="shared" si="679"/>
        <v>4098385</v>
      </c>
    </row>
    <row r="1890" spans="1:17" ht="15.75" customHeight="1" x14ac:dyDescent="0.25">
      <c r="A1890" s="662"/>
      <c r="B1890" s="579">
        <v>71956000</v>
      </c>
      <c r="C1890" s="570" t="s">
        <v>13</v>
      </c>
      <c r="D1890" s="570"/>
      <c r="E1890" s="590"/>
      <c r="F1890" s="359"/>
      <c r="G1890" s="579"/>
      <c r="H1890" s="415"/>
      <c r="I1890" s="342"/>
      <c r="J1890" s="570" t="s">
        <v>207</v>
      </c>
      <c r="K1890" s="343">
        <v>21</v>
      </c>
      <c r="L1890" s="415">
        <f>(L1889+L1888)*2.14%</f>
        <v>196542.00840000002</v>
      </c>
      <c r="M1890" s="415">
        <f>(M1889+M1888)*2.14%</f>
        <v>196542.00840000002</v>
      </c>
      <c r="N1890" s="362"/>
      <c r="O1890" s="362"/>
      <c r="P1890" s="419"/>
      <c r="Q1890" s="385">
        <f t="shared" si="679"/>
        <v>196542.00840000002</v>
      </c>
    </row>
    <row r="1891" spans="1:17" ht="15.75" customHeight="1" x14ac:dyDescent="0.25">
      <c r="A1891" s="660">
        <v>11</v>
      </c>
      <c r="B1891" s="579">
        <v>71956000</v>
      </c>
      <c r="C1891" s="570" t="s">
        <v>13</v>
      </c>
      <c r="D1891" s="570" t="s">
        <v>13</v>
      </c>
      <c r="E1891" s="590" t="s">
        <v>355</v>
      </c>
      <c r="F1891" s="360" t="s">
        <v>346</v>
      </c>
      <c r="G1891" s="579" t="s">
        <v>106</v>
      </c>
      <c r="H1891" s="359">
        <v>4749.8999999999996</v>
      </c>
      <c r="I1891" s="342">
        <v>257</v>
      </c>
      <c r="J1891" s="570" t="s">
        <v>107</v>
      </c>
      <c r="K1891" s="343" t="s">
        <v>2</v>
      </c>
      <c r="L1891" s="415">
        <f>L1892+L1893</f>
        <v>4155166.5326</v>
      </c>
      <c r="M1891" s="415">
        <f t="shared" ref="M1891:P1891" si="682">M1892+M1893</f>
        <v>4155166.5326</v>
      </c>
      <c r="N1891" s="415">
        <f t="shared" si="682"/>
        <v>0</v>
      </c>
      <c r="O1891" s="415">
        <f t="shared" si="682"/>
        <v>0</v>
      </c>
      <c r="P1891" s="415">
        <f t="shared" si="682"/>
        <v>0</v>
      </c>
      <c r="Q1891" s="385">
        <f t="shared" si="679"/>
        <v>4155166.5326</v>
      </c>
    </row>
    <row r="1892" spans="1:17" ht="15.75" customHeight="1" x14ac:dyDescent="0.25">
      <c r="A1892" s="661"/>
      <c r="B1892" s="579">
        <v>71956000</v>
      </c>
      <c r="C1892" s="570" t="s">
        <v>13</v>
      </c>
      <c r="D1892" s="570"/>
      <c r="E1892" s="590"/>
      <c r="F1892" s="360"/>
      <c r="G1892" s="579"/>
      <c r="H1892" s="415"/>
      <c r="I1892" s="342"/>
      <c r="J1892" s="557" t="s">
        <v>205</v>
      </c>
      <c r="K1892" s="465" t="s">
        <v>206</v>
      </c>
      <c r="L1892" s="415">
        <v>4068109</v>
      </c>
      <c r="M1892" s="415">
        <v>4068109</v>
      </c>
      <c r="N1892" s="415"/>
      <c r="O1892" s="415"/>
      <c r="P1892" s="415"/>
      <c r="Q1892" s="385">
        <f t="shared" si="679"/>
        <v>4068109</v>
      </c>
    </row>
    <row r="1893" spans="1:17" ht="15.75" customHeight="1" x14ac:dyDescent="0.25">
      <c r="A1893" s="662"/>
      <c r="B1893" s="579">
        <v>71956000</v>
      </c>
      <c r="C1893" s="570" t="s">
        <v>13</v>
      </c>
      <c r="D1893" s="570"/>
      <c r="E1893" s="590"/>
      <c r="F1893" s="359"/>
      <c r="G1893" s="579"/>
      <c r="H1893" s="415"/>
      <c r="I1893" s="342"/>
      <c r="J1893" s="570" t="s">
        <v>207</v>
      </c>
      <c r="K1893" s="343">
        <v>21</v>
      </c>
      <c r="L1893" s="415">
        <f>L1892*2.14%</f>
        <v>87057.532600000006</v>
      </c>
      <c r="M1893" s="415">
        <f>M1892*2.14%</f>
        <v>87057.532600000006</v>
      </c>
      <c r="N1893" s="362"/>
      <c r="O1893" s="362"/>
      <c r="P1893" s="419"/>
      <c r="Q1893" s="385">
        <f t="shared" si="679"/>
        <v>87057.532600000006</v>
      </c>
    </row>
    <row r="1894" spans="1:17" ht="15.75" customHeight="1" x14ac:dyDescent="0.25">
      <c r="A1894" s="660">
        <v>12</v>
      </c>
      <c r="B1894" s="579">
        <v>71956000</v>
      </c>
      <c r="C1894" s="570" t="s">
        <v>13</v>
      </c>
      <c r="D1894" s="570" t="s">
        <v>13</v>
      </c>
      <c r="E1894" s="590" t="s">
        <v>335</v>
      </c>
      <c r="F1894" s="360" t="s">
        <v>324</v>
      </c>
      <c r="G1894" s="579" t="s">
        <v>106</v>
      </c>
      <c r="H1894" s="359">
        <v>5678.3</v>
      </c>
      <c r="I1894" s="342">
        <v>231</v>
      </c>
      <c r="J1894" s="570" t="s">
        <v>107</v>
      </c>
      <c r="K1894" s="343" t="s">
        <v>2</v>
      </c>
      <c r="L1894" s="415">
        <f>L1895+L1896</f>
        <v>7261711.7337999996</v>
      </c>
      <c r="M1894" s="415">
        <f t="shared" ref="M1894:P1894" si="683">M1895+M1896</f>
        <v>7261711.7337999996</v>
      </c>
      <c r="N1894" s="415">
        <f t="shared" si="683"/>
        <v>0</v>
      </c>
      <c r="O1894" s="415">
        <f t="shared" si="683"/>
        <v>0</v>
      </c>
      <c r="P1894" s="415">
        <f t="shared" si="683"/>
        <v>0</v>
      </c>
      <c r="Q1894" s="385">
        <f t="shared" si="679"/>
        <v>7261711.7337999996</v>
      </c>
    </row>
    <row r="1895" spans="1:17" ht="47.25" customHeight="1" x14ac:dyDescent="0.25">
      <c r="A1895" s="661"/>
      <c r="B1895" s="579">
        <v>71956000</v>
      </c>
      <c r="C1895" s="570" t="s">
        <v>13</v>
      </c>
      <c r="D1895" s="570"/>
      <c r="E1895" s="590"/>
      <c r="F1895" s="360"/>
      <c r="G1895" s="579"/>
      <c r="H1895" s="415"/>
      <c r="I1895" s="342"/>
      <c r="J1895" s="416" t="s">
        <v>393</v>
      </c>
      <c r="K1895" s="465" t="s">
        <v>278</v>
      </c>
      <c r="L1895" s="415">
        <v>7109567</v>
      </c>
      <c r="M1895" s="415">
        <v>7109567</v>
      </c>
      <c r="N1895" s="415"/>
      <c r="O1895" s="415"/>
      <c r="P1895" s="415"/>
      <c r="Q1895" s="385">
        <f t="shared" si="679"/>
        <v>7109567</v>
      </c>
    </row>
    <row r="1896" spans="1:17" ht="15.75" customHeight="1" x14ac:dyDescent="0.25">
      <c r="A1896" s="662"/>
      <c r="B1896" s="579">
        <v>71956000</v>
      </c>
      <c r="C1896" s="570" t="s">
        <v>13</v>
      </c>
      <c r="D1896" s="570"/>
      <c r="E1896" s="590"/>
      <c r="F1896" s="359"/>
      <c r="G1896" s="579"/>
      <c r="H1896" s="415"/>
      <c r="I1896" s="342"/>
      <c r="J1896" s="570" t="s">
        <v>207</v>
      </c>
      <c r="K1896" s="343">
        <v>21</v>
      </c>
      <c r="L1896" s="415">
        <f>L1895*2.14%</f>
        <v>152144.73380000002</v>
      </c>
      <c r="M1896" s="415">
        <f>M1895*2.14%</f>
        <v>152144.73380000002</v>
      </c>
      <c r="N1896" s="362"/>
      <c r="O1896" s="362"/>
      <c r="P1896" s="419"/>
      <c r="Q1896" s="385">
        <f t="shared" si="679"/>
        <v>152144.73380000002</v>
      </c>
    </row>
    <row r="1897" spans="1:17" ht="15.75" customHeight="1" x14ac:dyDescent="0.25">
      <c r="A1897" s="660">
        <v>13</v>
      </c>
      <c r="B1897" s="579">
        <v>71956000</v>
      </c>
      <c r="C1897" s="570" t="s">
        <v>13</v>
      </c>
      <c r="D1897" s="570" t="s">
        <v>13</v>
      </c>
      <c r="E1897" s="590" t="s">
        <v>271</v>
      </c>
      <c r="F1897" s="360" t="s">
        <v>182</v>
      </c>
      <c r="G1897" s="579" t="s">
        <v>106</v>
      </c>
      <c r="H1897" s="359">
        <v>16598.8</v>
      </c>
      <c r="I1897" s="342">
        <v>464</v>
      </c>
      <c r="J1897" s="570" t="s">
        <v>107</v>
      </c>
      <c r="K1897" s="343" t="s">
        <v>2</v>
      </c>
      <c r="L1897" s="415">
        <f>L1898+L1899</f>
        <v>9246376.7100000009</v>
      </c>
      <c r="M1897" s="415">
        <f t="shared" ref="M1897:P1897" si="684">M1898+M1899</f>
        <v>9246376.7100000009</v>
      </c>
      <c r="N1897" s="415">
        <f t="shared" si="684"/>
        <v>0</v>
      </c>
      <c r="O1897" s="415">
        <f t="shared" si="684"/>
        <v>0</v>
      </c>
      <c r="P1897" s="415">
        <f t="shared" si="684"/>
        <v>0</v>
      </c>
      <c r="Q1897" s="385">
        <f t="shared" si="679"/>
        <v>9246376.7100000009</v>
      </c>
    </row>
    <row r="1898" spans="1:17" ht="15.75" customHeight="1" x14ac:dyDescent="0.25">
      <c r="A1898" s="661"/>
      <c r="B1898" s="579">
        <v>71956000</v>
      </c>
      <c r="C1898" s="570" t="s">
        <v>13</v>
      </c>
      <c r="D1898" s="570"/>
      <c r="E1898" s="590"/>
      <c r="F1898" s="360"/>
      <c r="G1898" s="579"/>
      <c r="H1898" s="415"/>
      <c r="I1898" s="342"/>
      <c r="J1898" s="570" t="s">
        <v>208</v>
      </c>
      <c r="K1898" s="468" t="s">
        <v>209</v>
      </c>
      <c r="L1898" s="415">
        <v>9052650</v>
      </c>
      <c r="M1898" s="415">
        <v>9052650</v>
      </c>
      <c r="N1898" s="415"/>
      <c r="O1898" s="415"/>
      <c r="P1898" s="415"/>
      <c r="Q1898" s="385">
        <f t="shared" si="679"/>
        <v>9052650</v>
      </c>
    </row>
    <row r="1899" spans="1:17" ht="15.75" customHeight="1" x14ac:dyDescent="0.25">
      <c r="A1899" s="662"/>
      <c r="B1899" s="579">
        <v>71956000</v>
      </c>
      <c r="C1899" s="570" t="s">
        <v>13</v>
      </c>
      <c r="D1899" s="570"/>
      <c r="E1899" s="590"/>
      <c r="F1899" s="359"/>
      <c r="G1899" s="579"/>
      <c r="H1899" s="415"/>
      <c r="I1899" s="342"/>
      <c r="J1899" s="570" t="s">
        <v>207</v>
      </c>
      <c r="K1899" s="343">
        <v>21</v>
      </c>
      <c r="L1899" s="415">
        <f>L1898*2.14%</f>
        <v>193726.71000000002</v>
      </c>
      <c r="M1899" s="415">
        <f>M1898*2.14%</f>
        <v>193726.71000000002</v>
      </c>
      <c r="N1899" s="362"/>
      <c r="O1899" s="362"/>
      <c r="P1899" s="419"/>
      <c r="Q1899" s="385">
        <f t="shared" si="679"/>
        <v>193726.71000000002</v>
      </c>
    </row>
    <row r="1900" spans="1:17" ht="15.75" customHeight="1" x14ac:dyDescent="0.25">
      <c r="A1900" s="660">
        <v>14</v>
      </c>
      <c r="B1900" s="579">
        <v>71956000</v>
      </c>
      <c r="C1900" s="570" t="s">
        <v>13</v>
      </c>
      <c r="D1900" s="570" t="s">
        <v>13</v>
      </c>
      <c r="E1900" s="590" t="s">
        <v>271</v>
      </c>
      <c r="F1900" s="360" t="s">
        <v>304</v>
      </c>
      <c r="G1900" s="579" t="s">
        <v>106</v>
      </c>
      <c r="H1900" s="359">
        <v>15996</v>
      </c>
      <c r="I1900" s="342">
        <v>597</v>
      </c>
      <c r="J1900" s="570" t="s">
        <v>107</v>
      </c>
      <c r="K1900" s="343" t="s">
        <v>2</v>
      </c>
      <c r="L1900" s="415">
        <f>L1901+L1902</f>
        <v>11102425.9768</v>
      </c>
      <c r="M1900" s="415">
        <f t="shared" ref="M1900:P1900" si="685">M1901+M1902</f>
        <v>11102425.9768</v>
      </c>
      <c r="N1900" s="415">
        <f t="shared" si="685"/>
        <v>0</v>
      </c>
      <c r="O1900" s="415">
        <f t="shared" si="685"/>
        <v>0</v>
      </c>
      <c r="P1900" s="415">
        <f t="shared" si="685"/>
        <v>0</v>
      </c>
      <c r="Q1900" s="385">
        <f t="shared" si="679"/>
        <v>11102425.9768</v>
      </c>
    </row>
    <row r="1901" spans="1:17" ht="15.75" customHeight="1" x14ac:dyDescent="0.25">
      <c r="A1901" s="661"/>
      <c r="B1901" s="579">
        <v>71956000</v>
      </c>
      <c r="C1901" s="570" t="s">
        <v>13</v>
      </c>
      <c r="D1901" s="570"/>
      <c r="E1901" s="590"/>
      <c r="F1901" s="360"/>
      <c r="G1901" s="579"/>
      <c r="H1901" s="415"/>
      <c r="I1901" s="342"/>
      <c r="J1901" s="570" t="s">
        <v>208</v>
      </c>
      <c r="K1901" s="468" t="s">
        <v>209</v>
      </c>
      <c r="L1901" s="415">
        <v>10869812</v>
      </c>
      <c r="M1901" s="415">
        <v>10869812</v>
      </c>
      <c r="N1901" s="415"/>
      <c r="O1901" s="415"/>
      <c r="P1901" s="415"/>
      <c r="Q1901" s="385">
        <f t="shared" si="679"/>
        <v>10869812</v>
      </c>
    </row>
    <row r="1902" spans="1:17" ht="15.75" customHeight="1" x14ac:dyDescent="0.25">
      <c r="A1902" s="662"/>
      <c r="B1902" s="579">
        <v>71956000</v>
      </c>
      <c r="C1902" s="570" t="s">
        <v>13</v>
      </c>
      <c r="D1902" s="570"/>
      <c r="E1902" s="590"/>
      <c r="F1902" s="359"/>
      <c r="G1902" s="579"/>
      <c r="H1902" s="415"/>
      <c r="I1902" s="342"/>
      <c r="J1902" s="570" t="s">
        <v>207</v>
      </c>
      <c r="K1902" s="343">
        <v>21</v>
      </c>
      <c r="L1902" s="415">
        <f>L1901*2.14%</f>
        <v>232613.97680000003</v>
      </c>
      <c r="M1902" s="415">
        <f>M1901*2.14%</f>
        <v>232613.97680000003</v>
      </c>
      <c r="N1902" s="362"/>
      <c r="O1902" s="362"/>
      <c r="P1902" s="419"/>
      <c r="Q1902" s="385">
        <f t="shared" si="679"/>
        <v>232613.97680000003</v>
      </c>
    </row>
    <row r="1903" spans="1:17" ht="15.75" customHeight="1" x14ac:dyDescent="0.25">
      <c r="A1903" s="660">
        <v>15</v>
      </c>
      <c r="B1903" s="579">
        <v>71956000</v>
      </c>
      <c r="C1903" s="570" t="s">
        <v>13</v>
      </c>
      <c r="D1903" s="570" t="s">
        <v>13</v>
      </c>
      <c r="E1903" s="590" t="s">
        <v>146</v>
      </c>
      <c r="F1903" s="360" t="s">
        <v>359</v>
      </c>
      <c r="G1903" s="579" t="s">
        <v>106</v>
      </c>
      <c r="H1903" s="359">
        <v>4787</v>
      </c>
      <c r="I1903" s="342">
        <v>206</v>
      </c>
      <c r="J1903" s="570" t="s">
        <v>107</v>
      </c>
      <c r="K1903" s="343" t="s">
        <v>2</v>
      </c>
      <c r="L1903" s="415">
        <f>L1904+L1905+L1906</f>
        <v>14745400.244000001</v>
      </c>
      <c r="M1903" s="415">
        <f t="shared" ref="M1903:P1903" si="686">M1904+M1905+M1906</f>
        <v>14745400.244000001</v>
      </c>
      <c r="N1903" s="415">
        <f t="shared" si="686"/>
        <v>0</v>
      </c>
      <c r="O1903" s="415">
        <f t="shared" si="686"/>
        <v>0</v>
      </c>
      <c r="P1903" s="415">
        <f t="shared" si="686"/>
        <v>0</v>
      </c>
      <c r="Q1903" s="385">
        <f t="shared" si="679"/>
        <v>14745400.244000001</v>
      </c>
    </row>
    <row r="1904" spans="1:17" ht="15.75" customHeight="1" x14ac:dyDescent="0.25">
      <c r="A1904" s="661"/>
      <c r="B1904" s="579">
        <v>71956000</v>
      </c>
      <c r="C1904" s="570" t="s">
        <v>13</v>
      </c>
      <c r="D1904" s="570"/>
      <c r="E1904" s="590"/>
      <c r="F1904" s="360"/>
      <c r="G1904" s="579"/>
      <c r="H1904" s="415"/>
      <c r="I1904" s="342"/>
      <c r="J1904" s="570" t="s">
        <v>208</v>
      </c>
      <c r="K1904" s="468" t="s">
        <v>209</v>
      </c>
      <c r="L1904" s="415">
        <v>7994295</v>
      </c>
      <c r="M1904" s="415">
        <v>7994295</v>
      </c>
      <c r="N1904" s="415"/>
      <c r="O1904" s="415"/>
      <c r="P1904" s="415"/>
      <c r="Q1904" s="385">
        <f t="shared" si="679"/>
        <v>7994295</v>
      </c>
    </row>
    <row r="1905" spans="1:17" ht="15.75" customHeight="1" x14ac:dyDescent="0.25">
      <c r="A1905" s="661"/>
      <c r="B1905" s="579">
        <v>71956000</v>
      </c>
      <c r="C1905" s="570" t="s">
        <v>13</v>
      </c>
      <c r="D1905" s="570"/>
      <c r="E1905" s="590"/>
      <c r="F1905" s="360"/>
      <c r="G1905" s="579"/>
      <c r="H1905" s="415"/>
      <c r="I1905" s="342"/>
      <c r="J1905" s="557" t="s">
        <v>205</v>
      </c>
      <c r="K1905" s="465" t="s">
        <v>206</v>
      </c>
      <c r="L1905" s="415">
        <v>6442165</v>
      </c>
      <c r="M1905" s="415">
        <v>6442165</v>
      </c>
      <c r="N1905" s="415"/>
      <c r="O1905" s="415"/>
      <c r="P1905" s="415"/>
      <c r="Q1905" s="385">
        <f t="shared" si="679"/>
        <v>6442165</v>
      </c>
    </row>
    <row r="1906" spans="1:17" ht="15.75" customHeight="1" x14ac:dyDescent="0.25">
      <c r="A1906" s="662"/>
      <c r="B1906" s="579">
        <v>71956000</v>
      </c>
      <c r="C1906" s="570" t="s">
        <v>13</v>
      </c>
      <c r="D1906" s="570"/>
      <c r="E1906" s="590"/>
      <c r="F1906" s="359"/>
      <c r="G1906" s="579"/>
      <c r="H1906" s="415"/>
      <c r="I1906" s="342"/>
      <c r="J1906" s="570" t="s">
        <v>207</v>
      </c>
      <c r="K1906" s="343">
        <v>21</v>
      </c>
      <c r="L1906" s="415">
        <f>(L1905+L1904)*2.14%</f>
        <v>308940.24400000001</v>
      </c>
      <c r="M1906" s="415">
        <f>(M1905+M1904)*2.14%</f>
        <v>308940.24400000001</v>
      </c>
      <c r="N1906" s="362"/>
      <c r="O1906" s="362"/>
      <c r="P1906" s="419"/>
      <c r="Q1906" s="385">
        <f t="shared" si="679"/>
        <v>308940.24400000001</v>
      </c>
    </row>
    <row r="1907" spans="1:17" ht="15.75" customHeight="1" x14ac:dyDescent="0.25">
      <c r="A1907" s="660">
        <v>16</v>
      </c>
      <c r="B1907" s="579">
        <v>71956000</v>
      </c>
      <c r="C1907" s="570" t="s">
        <v>13</v>
      </c>
      <c r="D1907" s="570" t="s">
        <v>13</v>
      </c>
      <c r="E1907" s="590" t="s">
        <v>146</v>
      </c>
      <c r="F1907" s="360" t="s">
        <v>360</v>
      </c>
      <c r="G1907" s="579" t="s">
        <v>106</v>
      </c>
      <c r="H1907" s="359">
        <v>5708.4</v>
      </c>
      <c r="I1907" s="342">
        <v>188</v>
      </c>
      <c r="J1907" s="570" t="s">
        <v>107</v>
      </c>
      <c r="K1907" s="343" t="s">
        <v>2</v>
      </c>
      <c r="L1907" s="415">
        <f>L1908+L1909+L1910</f>
        <v>14625267.261600001</v>
      </c>
      <c r="M1907" s="415">
        <f t="shared" ref="M1907:P1907" si="687">M1908+M1909+M1910</f>
        <v>14625267.261600001</v>
      </c>
      <c r="N1907" s="415">
        <f t="shared" si="687"/>
        <v>0</v>
      </c>
      <c r="O1907" s="415">
        <f t="shared" si="687"/>
        <v>0</v>
      </c>
      <c r="P1907" s="415">
        <f t="shared" si="687"/>
        <v>0</v>
      </c>
      <c r="Q1907" s="385">
        <f t="shared" si="679"/>
        <v>14625267.261600001</v>
      </c>
    </row>
    <row r="1908" spans="1:17" ht="15.75" customHeight="1" x14ac:dyDescent="0.25">
      <c r="A1908" s="661"/>
      <c r="B1908" s="579">
        <v>71956000</v>
      </c>
      <c r="C1908" s="570" t="s">
        <v>13</v>
      </c>
      <c r="D1908" s="570"/>
      <c r="E1908" s="590"/>
      <c r="F1908" s="360"/>
      <c r="G1908" s="579"/>
      <c r="H1908" s="415"/>
      <c r="I1908" s="342"/>
      <c r="J1908" s="570" t="s">
        <v>208</v>
      </c>
      <c r="K1908" s="468" t="s">
        <v>209</v>
      </c>
      <c r="L1908" s="415">
        <v>7929164</v>
      </c>
      <c r="M1908" s="415">
        <v>7929164</v>
      </c>
      <c r="N1908" s="415"/>
      <c r="O1908" s="415"/>
      <c r="P1908" s="415"/>
      <c r="Q1908" s="385">
        <f t="shared" si="679"/>
        <v>7929164</v>
      </c>
    </row>
    <row r="1909" spans="1:17" ht="15.75" customHeight="1" x14ac:dyDescent="0.25">
      <c r="A1909" s="661"/>
      <c r="B1909" s="579">
        <v>71956000</v>
      </c>
      <c r="C1909" s="570" t="s">
        <v>13</v>
      </c>
      <c r="D1909" s="570"/>
      <c r="E1909" s="590"/>
      <c r="F1909" s="360"/>
      <c r="G1909" s="579"/>
      <c r="H1909" s="415"/>
      <c r="I1909" s="342"/>
      <c r="J1909" s="557" t="s">
        <v>205</v>
      </c>
      <c r="K1909" s="465" t="s">
        <v>206</v>
      </c>
      <c r="L1909" s="415">
        <v>6389680</v>
      </c>
      <c r="M1909" s="415">
        <v>6389680</v>
      </c>
      <c r="N1909" s="415"/>
      <c r="O1909" s="415"/>
      <c r="P1909" s="415"/>
      <c r="Q1909" s="385">
        <f t="shared" si="679"/>
        <v>6389680</v>
      </c>
    </row>
    <row r="1910" spans="1:17" ht="15.75" customHeight="1" x14ac:dyDescent="0.25">
      <c r="A1910" s="662"/>
      <c r="B1910" s="579">
        <v>71956000</v>
      </c>
      <c r="C1910" s="570" t="s">
        <v>13</v>
      </c>
      <c r="D1910" s="570"/>
      <c r="E1910" s="590"/>
      <c r="F1910" s="359"/>
      <c r="G1910" s="579"/>
      <c r="H1910" s="415"/>
      <c r="I1910" s="342"/>
      <c r="J1910" s="570" t="s">
        <v>207</v>
      </c>
      <c r="K1910" s="343">
        <v>21</v>
      </c>
      <c r="L1910" s="415">
        <f>(L1909+L1908)*2.14%</f>
        <v>306423.26160000003</v>
      </c>
      <c r="M1910" s="415">
        <f>(M1909+M1908)*2.14%</f>
        <v>306423.26160000003</v>
      </c>
      <c r="N1910" s="362"/>
      <c r="O1910" s="362"/>
      <c r="P1910" s="419"/>
      <c r="Q1910" s="385">
        <f t="shared" si="679"/>
        <v>306423.26160000003</v>
      </c>
    </row>
    <row r="1911" spans="1:17" ht="15.75" customHeight="1" x14ac:dyDescent="0.25">
      <c r="A1911" s="660">
        <v>17</v>
      </c>
      <c r="B1911" s="579">
        <v>71956000</v>
      </c>
      <c r="C1911" s="570" t="s">
        <v>13</v>
      </c>
      <c r="D1911" s="570" t="s">
        <v>13</v>
      </c>
      <c r="E1911" s="590" t="s">
        <v>146</v>
      </c>
      <c r="F1911" s="360" t="s">
        <v>361</v>
      </c>
      <c r="G1911" s="579" t="s">
        <v>106</v>
      </c>
      <c r="H1911" s="359">
        <v>1317.8</v>
      </c>
      <c r="I1911" s="342">
        <v>66</v>
      </c>
      <c r="J1911" s="570" t="s">
        <v>107</v>
      </c>
      <c r="K1911" s="343" t="s">
        <v>2</v>
      </c>
      <c r="L1911" s="415">
        <f>L1912+L1913+L1914</f>
        <v>6452531.0760000004</v>
      </c>
      <c r="M1911" s="415">
        <f t="shared" ref="M1911:P1911" si="688">M1912+M1913+M1914</f>
        <v>6452531.0760000004</v>
      </c>
      <c r="N1911" s="415">
        <f t="shared" si="688"/>
        <v>0</v>
      </c>
      <c r="O1911" s="415">
        <f t="shared" si="688"/>
        <v>0</v>
      </c>
      <c r="P1911" s="415">
        <f t="shared" si="688"/>
        <v>0</v>
      </c>
      <c r="Q1911" s="385">
        <f t="shared" si="679"/>
        <v>6452531.0760000004</v>
      </c>
    </row>
    <row r="1912" spans="1:17" ht="15.75" customHeight="1" x14ac:dyDescent="0.25">
      <c r="A1912" s="661"/>
      <c r="B1912" s="579">
        <v>71956000</v>
      </c>
      <c r="C1912" s="570" t="s">
        <v>13</v>
      </c>
      <c r="D1912" s="570"/>
      <c r="E1912" s="590"/>
      <c r="F1912" s="360"/>
      <c r="G1912" s="579"/>
      <c r="H1912" s="415"/>
      <c r="I1912" s="342"/>
      <c r="J1912" s="570" t="s">
        <v>208</v>
      </c>
      <c r="K1912" s="468" t="s">
        <v>209</v>
      </c>
      <c r="L1912" s="415">
        <v>5006724</v>
      </c>
      <c r="M1912" s="415">
        <v>5006724</v>
      </c>
      <c r="N1912" s="415"/>
      <c r="O1912" s="415"/>
      <c r="P1912" s="415"/>
      <c r="Q1912" s="385">
        <f t="shared" si="679"/>
        <v>5006724</v>
      </c>
    </row>
    <row r="1913" spans="1:17" ht="15.75" customHeight="1" x14ac:dyDescent="0.25">
      <c r="A1913" s="661"/>
      <c r="B1913" s="579">
        <v>71956000</v>
      </c>
      <c r="C1913" s="570" t="s">
        <v>13</v>
      </c>
      <c r="D1913" s="570"/>
      <c r="E1913" s="590"/>
      <c r="F1913" s="360"/>
      <c r="G1913" s="579"/>
      <c r="H1913" s="415"/>
      <c r="I1913" s="342"/>
      <c r="J1913" s="557" t="s">
        <v>205</v>
      </c>
      <c r="K1913" s="465" t="s">
        <v>206</v>
      </c>
      <c r="L1913" s="415">
        <v>1310616</v>
      </c>
      <c r="M1913" s="415">
        <v>1310616</v>
      </c>
      <c r="N1913" s="415"/>
      <c r="O1913" s="415"/>
      <c r="P1913" s="415"/>
      <c r="Q1913" s="385">
        <f t="shared" si="679"/>
        <v>1310616</v>
      </c>
    </row>
    <row r="1914" spans="1:17" ht="15.75" customHeight="1" x14ac:dyDescent="0.25">
      <c r="A1914" s="662"/>
      <c r="B1914" s="579">
        <v>71956000</v>
      </c>
      <c r="C1914" s="570" t="s">
        <v>13</v>
      </c>
      <c r="D1914" s="570"/>
      <c r="E1914" s="590"/>
      <c r="F1914" s="359"/>
      <c r="G1914" s="579"/>
      <c r="H1914" s="415"/>
      <c r="I1914" s="342"/>
      <c r="J1914" s="570" t="s">
        <v>207</v>
      </c>
      <c r="K1914" s="343">
        <v>21</v>
      </c>
      <c r="L1914" s="415">
        <f>(L1913+L1912)*2.14%</f>
        <v>135191.076</v>
      </c>
      <c r="M1914" s="415">
        <f>(M1913+M1912)*2.14%</f>
        <v>135191.076</v>
      </c>
      <c r="N1914" s="362"/>
      <c r="O1914" s="362"/>
      <c r="P1914" s="419"/>
      <c r="Q1914" s="385">
        <f t="shared" si="679"/>
        <v>135191.076</v>
      </c>
    </row>
    <row r="1915" spans="1:17" ht="15.75" customHeight="1" x14ac:dyDescent="0.25">
      <c r="A1915" s="660">
        <v>18</v>
      </c>
      <c r="B1915" s="579">
        <v>71956000</v>
      </c>
      <c r="C1915" s="570" t="s">
        <v>13</v>
      </c>
      <c r="D1915" s="570" t="s">
        <v>13</v>
      </c>
      <c r="E1915" s="590" t="s">
        <v>179</v>
      </c>
      <c r="F1915" s="360" t="s">
        <v>345</v>
      </c>
      <c r="G1915" s="579" t="s">
        <v>106</v>
      </c>
      <c r="H1915" s="359">
        <v>4941.3</v>
      </c>
      <c r="I1915" s="342">
        <v>219</v>
      </c>
      <c r="J1915" s="570" t="s">
        <v>107</v>
      </c>
      <c r="K1915" s="343" t="s">
        <v>2</v>
      </c>
      <c r="L1915" s="415">
        <f>L1916+L1917+L1918</f>
        <v>10251241.2654</v>
      </c>
      <c r="M1915" s="415">
        <f t="shared" ref="M1915:P1915" si="689">M1916+M1917+M1918</f>
        <v>10251241.2654</v>
      </c>
      <c r="N1915" s="415">
        <f t="shared" si="689"/>
        <v>0</v>
      </c>
      <c r="O1915" s="415">
        <f t="shared" si="689"/>
        <v>0</v>
      </c>
      <c r="P1915" s="415">
        <f t="shared" si="689"/>
        <v>0</v>
      </c>
      <c r="Q1915" s="385">
        <f t="shared" si="679"/>
        <v>10251241.2654</v>
      </c>
    </row>
    <row r="1916" spans="1:17" ht="15.75" customHeight="1" x14ac:dyDescent="0.25">
      <c r="A1916" s="661"/>
      <c r="B1916" s="579">
        <v>71956000</v>
      </c>
      <c r="C1916" s="570" t="s">
        <v>13</v>
      </c>
      <c r="D1916" s="570"/>
      <c r="E1916" s="590"/>
      <c r="F1916" s="360"/>
      <c r="G1916" s="579"/>
      <c r="H1916" s="415"/>
      <c r="I1916" s="342"/>
      <c r="J1916" s="570" t="s">
        <v>208</v>
      </c>
      <c r="K1916" s="468" t="s">
        <v>209</v>
      </c>
      <c r="L1916" s="415">
        <v>5557763</v>
      </c>
      <c r="M1916" s="415">
        <v>5557763</v>
      </c>
      <c r="N1916" s="415"/>
      <c r="O1916" s="415"/>
      <c r="P1916" s="415"/>
      <c r="Q1916" s="385">
        <f t="shared" si="679"/>
        <v>5557763</v>
      </c>
    </row>
    <row r="1917" spans="1:17" ht="15.75" customHeight="1" x14ac:dyDescent="0.25">
      <c r="A1917" s="661"/>
      <c r="B1917" s="579">
        <v>71956000</v>
      </c>
      <c r="C1917" s="570" t="s">
        <v>13</v>
      </c>
      <c r="D1917" s="570"/>
      <c r="E1917" s="590"/>
      <c r="F1917" s="360"/>
      <c r="G1917" s="579"/>
      <c r="H1917" s="415"/>
      <c r="I1917" s="342"/>
      <c r="J1917" s="557" t="s">
        <v>205</v>
      </c>
      <c r="K1917" s="465" t="s">
        <v>206</v>
      </c>
      <c r="L1917" s="415">
        <v>4478698</v>
      </c>
      <c r="M1917" s="415">
        <v>4478698</v>
      </c>
      <c r="N1917" s="415"/>
      <c r="O1917" s="415"/>
      <c r="P1917" s="415"/>
      <c r="Q1917" s="385">
        <f t="shared" si="679"/>
        <v>4478698</v>
      </c>
    </row>
    <row r="1918" spans="1:17" ht="15.75" customHeight="1" x14ac:dyDescent="0.25">
      <c r="A1918" s="662"/>
      <c r="B1918" s="579">
        <v>71956000</v>
      </c>
      <c r="C1918" s="570" t="s">
        <v>13</v>
      </c>
      <c r="D1918" s="570"/>
      <c r="E1918" s="590"/>
      <c r="F1918" s="359"/>
      <c r="G1918" s="579"/>
      <c r="H1918" s="415"/>
      <c r="I1918" s="342"/>
      <c r="J1918" s="570" t="s">
        <v>207</v>
      </c>
      <c r="K1918" s="343">
        <v>21</v>
      </c>
      <c r="L1918" s="415">
        <f>(L1917+L1916)*2.14%</f>
        <v>214780.26540000003</v>
      </c>
      <c r="M1918" s="415">
        <f>(M1917+M1916)*2.14%</f>
        <v>214780.26540000003</v>
      </c>
      <c r="N1918" s="362"/>
      <c r="O1918" s="362"/>
      <c r="P1918" s="419"/>
      <c r="Q1918" s="385">
        <f t="shared" si="679"/>
        <v>214780.26540000003</v>
      </c>
    </row>
    <row r="1919" spans="1:17" ht="15.75" customHeight="1" x14ac:dyDescent="0.25">
      <c r="A1919" s="660">
        <v>19</v>
      </c>
      <c r="B1919" s="579">
        <v>71956000</v>
      </c>
      <c r="C1919" s="570" t="s">
        <v>13</v>
      </c>
      <c r="D1919" s="570" t="s">
        <v>13</v>
      </c>
      <c r="E1919" s="590" t="s">
        <v>179</v>
      </c>
      <c r="F1919" s="360" t="s">
        <v>174</v>
      </c>
      <c r="G1919" s="579" t="s">
        <v>106</v>
      </c>
      <c r="H1919" s="359">
        <v>4722.7</v>
      </c>
      <c r="I1919" s="342">
        <v>519</v>
      </c>
      <c r="J1919" s="570" t="s">
        <v>107</v>
      </c>
      <c r="K1919" s="343" t="s">
        <v>2</v>
      </c>
      <c r="L1919" s="415">
        <f>L1920+L1921+L1922</f>
        <v>10701889.073799999</v>
      </c>
      <c r="M1919" s="415">
        <f t="shared" ref="M1919:P1919" si="690">M1920+M1921+M1922</f>
        <v>10701889.073799999</v>
      </c>
      <c r="N1919" s="415">
        <f t="shared" si="690"/>
        <v>0</v>
      </c>
      <c r="O1919" s="415">
        <f t="shared" si="690"/>
        <v>0</v>
      </c>
      <c r="P1919" s="415">
        <f t="shared" si="690"/>
        <v>0</v>
      </c>
      <c r="Q1919" s="385">
        <f t="shared" si="679"/>
        <v>10701889.073799999</v>
      </c>
    </row>
    <row r="1920" spans="1:17" ht="15.75" customHeight="1" x14ac:dyDescent="0.25">
      <c r="A1920" s="661"/>
      <c r="B1920" s="579">
        <v>71956000</v>
      </c>
      <c r="C1920" s="570" t="s">
        <v>13</v>
      </c>
      <c r="D1920" s="570"/>
      <c r="E1920" s="590"/>
      <c r="F1920" s="360"/>
      <c r="G1920" s="579"/>
      <c r="H1920" s="415"/>
      <c r="I1920" s="342"/>
      <c r="J1920" s="570" t="s">
        <v>208</v>
      </c>
      <c r="K1920" s="468" t="s">
        <v>209</v>
      </c>
      <c r="L1920" s="415">
        <v>5802084</v>
      </c>
      <c r="M1920" s="415">
        <v>5802084</v>
      </c>
      <c r="N1920" s="415"/>
      <c r="O1920" s="415"/>
      <c r="P1920" s="415"/>
      <c r="Q1920" s="385">
        <f t="shared" si="679"/>
        <v>5802084</v>
      </c>
    </row>
    <row r="1921" spans="1:17" ht="15.75" customHeight="1" x14ac:dyDescent="0.25">
      <c r="A1921" s="661"/>
      <c r="B1921" s="579">
        <v>71956000</v>
      </c>
      <c r="C1921" s="570" t="s">
        <v>13</v>
      </c>
      <c r="D1921" s="570"/>
      <c r="E1921" s="590"/>
      <c r="F1921" s="360"/>
      <c r="G1921" s="579"/>
      <c r="H1921" s="415"/>
      <c r="I1921" s="342"/>
      <c r="J1921" s="557" t="s">
        <v>205</v>
      </c>
      <c r="K1921" s="465" t="s">
        <v>206</v>
      </c>
      <c r="L1921" s="415">
        <v>4675583</v>
      </c>
      <c r="M1921" s="415">
        <v>4675583</v>
      </c>
      <c r="N1921" s="415"/>
      <c r="O1921" s="415"/>
      <c r="P1921" s="415"/>
      <c r="Q1921" s="385">
        <f t="shared" si="679"/>
        <v>4675583</v>
      </c>
    </row>
    <row r="1922" spans="1:17" ht="15.75" customHeight="1" x14ac:dyDescent="0.25">
      <c r="A1922" s="662"/>
      <c r="B1922" s="579">
        <v>71956000</v>
      </c>
      <c r="C1922" s="570" t="s">
        <v>13</v>
      </c>
      <c r="D1922" s="570"/>
      <c r="E1922" s="590"/>
      <c r="F1922" s="359"/>
      <c r="G1922" s="579"/>
      <c r="H1922" s="415"/>
      <c r="I1922" s="342"/>
      <c r="J1922" s="570" t="s">
        <v>207</v>
      </c>
      <c r="K1922" s="343">
        <v>21</v>
      </c>
      <c r="L1922" s="415">
        <f>(L1921+L1920)*2.14%</f>
        <v>224222.07380000001</v>
      </c>
      <c r="M1922" s="415">
        <f>(M1921+M1920)*2.14%</f>
        <v>224222.07380000001</v>
      </c>
      <c r="N1922" s="362"/>
      <c r="O1922" s="362"/>
      <c r="P1922" s="419"/>
      <c r="Q1922" s="385">
        <f t="shared" si="679"/>
        <v>224222.07380000001</v>
      </c>
    </row>
    <row r="1923" spans="1:17" ht="15.75" customHeight="1" x14ac:dyDescent="0.25">
      <c r="A1923" s="660">
        <v>20</v>
      </c>
      <c r="B1923" s="579">
        <v>71956000</v>
      </c>
      <c r="C1923" s="570" t="s">
        <v>13</v>
      </c>
      <c r="D1923" s="570" t="s">
        <v>13</v>
      </c>
      <c r="E1923" s="590" t="s">
        <v>179</v>
      </c>
      <c r="F1923" s="360" t="s">
        <v>362</v>
      </c>
      <c r="G1923" s="579" t="s">
        <v>106</v>
      </c>
      <c r="H1923" s="359">
        <v>2221.6999999999998</v>
      </c>
      <c r="I1923" s="342">
        <v>87</v>
      </c>
      <c r="J1923" s="570" t="s">
        <v>107</v>
      </c>
      <c r="K1923" s="343" t="s">
        <v>2</v>
      </c>
      <c r="L1923" s="415">
        <f>L1924+L1925+L1926</f>
        <v>4482145.2718000002</v>
      </c>
      <c r="M1923" s="415">
        <f t="shared" ref="M1923:P1923" si="691">M1924+M1925+M1926</f>
        <v>4482145.2718000002</v>
      </c>
      <c r="N1923" s="415">
        <f t="shared" si="691"/>
        <v>0</v>
      </c>
      <c r="O1923" s="415">
        <f t="shared" si="691"/>
        <v>0</v>
      </c>
      <c r="P1923" s="415">
        <f t="shared" si="691"/>
        <v>0</v>
      </c>
      <c r="Q1923" s="385">
        <f t="shared" si="679"/>
        <v>4482145.2718000002</v>
      </c>
    </row>
    <row r="1924" spans="1:17" ht="15.75" customHeight="1" x14ac:dyDescent="0.25">
      <c r="A1924" s="661"/>
      <c r="B1924" s="579">
        <v>71956000</v>
      </c>
      <c r="C1924" s="570" t="s">
        <v>13</v>
      </c>
      <c r="D1924" s="570"/>
      <c r="E1924" s="590"/>
      <c r="F1924" s="360"/>
      <c r="G1924" s="579"/>
      <c r="H1924" s="415"/>
      <c r="I1924" s="342"/>
      <c r="J1924" s="570" t="s">
        <v>208</v>
      </c>
      <c r="K1924" s="468" t="s">
        <v>209</v>
      </c>
      <c r="L1924" s="415">
        <v>2430018</v>
      </c>
      <c r="M1924" s="415">
        <v>2430018</v>
      </c>
      <c r="N1924" s="415"/>
      <c r="O1924" s="415"/>
      <c r="P1924" s="415"/>
      <c r="Q1924" s="385">
        <f t="shared" si="679"/>
        <v>2430018</v>
      </c>
    </row>
    <row r="1925" spans="1:17" ht="15.75" customHeight="1" x14ac:dyDescent="0.25">
      <c r="A1925" s="661"/>
      <c r="B1925" s="579">
        <v>71956000</v>
      </c>
      <c r="C1925" s="570" t="s">
        <v>13</v>
      </c>
      <c r="D1925" s="570"/>
      <c r="E1925" s="590"/>
      <c r="F1925" s="360"/>
      <c r="G1925" s="579"/>
      <c r="H1925" s="415"/>
      <c r="I1925" s="342"/>
      <c r="J1925" s="557" t="s">
        <v>205</v>
      </c>
      <c r="K1925" s="465" t="s">
        <v>206</v>
      </c>
      <c r="L1925" s="415">
        <v>1958219</v>
      </c>
      <c r="M1925" s="415">
        <v>1958219</v>
      </c>
      <c r="N1925" s="415"/>
      <c r="O1925" s="415"/>
      <c r="P1925" s="415"/>
      <c r="Q1925" s="385">
        <f t="shared" si="679"/>
        <v>1958219</v>
      </c>
    </row>
    <row r="1926" spans="1:17" ht="15.75" customHeight="1" x14ac:dyDescent="0.25">
      <c r="A1926" s="662"/>
      <c r="B1926" s="579">
        <v>71956000</v>
      </c>
      <c r="C1926" s="570" t="s">
        <v>13</v>
      </c>
      <c r="D1926" s="570"/>
      <c r="E1926" s="590"/>
      <c r="F1926" s="359"/>
      <c r="G1926" s="579"/>
      <c r="H1926" s="415"/>
      <c r="I1926" s="342"/>
      <c r="J1926" s="570" t="s">
        <v>207</v>
      </c>
      <c r="K1926" s="343">
        <v>21</v>
      </c>
      <c r="L1926" s="415">
        <f>(L1925+L1924)*2.14%</f>
        <v>93908.271800000017</v>
      </c>
      <c r="M1926" s="415">
        <f>(M1925+M1924)*2.14%</f>
        <v>93908.271800000017</v>
      </c>
      <c r="N1926" s="362"/>
      <c r="O1926" s="362"/>
      <c r="P1926" s="419"/>
      <c r="Q1926" s="385">
        <f t="shared" si="679"/>
        <v>93908.271800000017</v>
      </c>
    </row>
    <row r="1927" spans="1:17" ht="15.75" customHeight="1" x14ac:dyDescent="0.25">
      <c r="A1927" s="660">
        <v>21</v>
      </c>
      <c r="B1927" s="579">
        <v>71956000</v>
      </c>
      <c r="C1927" s="570" t="s">
        <v>13</v>
      </c>
      <c r="D1927" s="570" t="s">
        <v>13</v>
      </c>
      <c r="E1927" s="590" t="s">
        <v>179</v>
      </c>
      <c r="F1927" s="360" t="s">
        <v>272</v>
      </c>
      <c r="G1927" s="579" t="s">
        <v>106</v>
      </c>
      <c r="H1927" s="359">
        <v>6615.1</v>
      </c>
      <c r="I1927" s="342">
        <v>216</v>
      </c>
      <c r="J1927" s="570" t="s">
        <v>107</v>
      </c>
      <c r="K1927" s="343" t="s">
        <v>2</v>
      </c>
      <c r="L1927" s="415">
        <f>L1928+L1929+L1930</f>
        <v>12259289.151799999</v>
      </c>
      <c r="M1927" s="415">
        <f t="shared" ref="M1927:P1927" si="692">M1928+M1929+M1930</f>
        <v>12259289.151799999</v>
      </c>
      <c r="N1927" s="415">
        <f t="shared" si="692"/>
        <v>0</v>
      </c>
      <c r="O1927" s="415">
        <f t="shared" si="692"/>
        <v>0</v>
      </c>
      <c r="P1927" s="415">
        <f t="shared" si="692"/>
        <v>0</v>
      </c>
      <c r="Q1927" s="385">
        <f t="shared" si="679"/>
        <v>12259289.151799999</v>
      </c>
    </row>
    <row r="1928" spans="1:17" ht="15.75" customHeight="1" x14ac:dyDescent="0.25">
      <c r="A1928" s="661"/>
      <c r="B1928" s="579">
        <v>71956000</v>
      </c>
      <c r="C1928" s="570" t="s">
        <v>13</v>
      </c>
      <c r="D1928" s="570"/>
      <c r="E1928" s="590"/>
      <c r="F1928" s="360"/>
      <c r="G1928" s="579"/>
      <c r="H1928" s="415"/>
      <c r="I1928" s="342"/>
      <c r="J1928" s="570" t="s">
        <v>208</v>
      </c>
      <c r="K1928" s="468" t="s">
        <v>209</v>
      </c>
      <c r="L1928" s="415">
        <v>6646437</v>
      </c>
      <c r="M1928" s="415">
        <v>6646437</v>
      </c>
      <c r="N1928" s="415"/>
      <c r="O1928" s="415"/>
      <c r="P1928" s="415"/>
      <c r="Q1928" s="385">
        <f t="shared" si="679"/>
        <v>6646437</v>
      </c>
    </row>
    <row r="1929" spans="1:17" ht="15.75" customHeight="1" x14ac:dyDescent="0.25">
      <c r="A1929" s="661"/>
      <c r="B1929" s="579">
        <v>71956000</v>
      </c>
      <c r="C1929" s="570" t="s">
        <v>13</v>
      </c>
      <c r="D1929" s="570"/>
      <c r="E1929" s="590"/>
      <c r="F1929" s="360"/>
      <c r="G1929" s="579"/>
      <c r="H1929" s="415"/>
      <c r="I1929" s="342"/>
      <c r="J1929" s="557" t="s">
        <v>205</v>
      </c>
      <c r="K1929" s="465" t="s">
        <v>206</v>
      </c>
      <c r="L1929" s="415">
        <v>5356000</v>
      </c>
      <c r="M1929" s="415">
        <v>5356000</v>
      </c>
      <c r="N1929" s="415"/>
      <c r="O1929" s="415"/>
      <c r="P1929" s="415"/>
      <c r="Q1929" s="385">
        <f t="shared" si="679"/>
        <v>5356000</v>
      </c>
    </row>
    <row r="1930" spans="1:17" ht="15.75" customHeight="1" x14ac:dyDescent="0.25">
      <c r="A1930" s="662"/>
      <c r="B1930" s="579">
        <v>71956000</v>
      </c>
      <c r="C1930" s="570" t="s">
        <v>13</v>
      </c>
      <c r="D1930" s="570"/>
      <c r="E1930" s="590"/>
      <c r="F1930" s="359"/>
      <c r="G1930" s="579"/>
      <c r="H1930" s="415"/>
      <c r="I1930" s="342"/>
      <c r="J1930" s="570" t="s">
        <v>207</v>
      </c>
      <c r="K1930" s="343">
        <v>21</v>
      </c>
      <c r="L1930" s="415">
        <f>(L1929+L1928)*2.14%</f>
        <v>256852.15180000002</v>
      </c>
      <c r="M1930" s="415">
        <f>(M1929+M1928)*2.14%</f>
        <v>256852.15180000002</v>
      </c>
      <c r="N1930" s="362"/>
      <c r="O1930" s="362"/>
      <c r="P1930" s="419"/>
      <c r="Q1930" s="385">
        <f t="shared" si="679"/>
        <v>256852.15180000002</v>
      </c>
    </row>
    <row r="1931" spans="1:17" ht="15.75" customHeight="1" x14ac:dyDescent="0.25">
      <c r="A1931" s="660">
        <v>22</v>
      </c>
      <c r="B1931" s="579">
        <v>71956000</v>
      </c>
      <c r="C1931" s="570" t="s">
        <v>13</v>
      </c>
      <c r="D1931" s="570" t="s">
        <v>13</v>
      </c>
      <c r="E1931" s="590" t="s">
        <v>179</v>
      </c>
      <c r="F1931" s="360" t="s">
        <v>273</v>
      </c>
      <c r="G1931" s="579" t="s">
        <v>106</v>
      </c>
      <c r="H1931" s="359">
        <v>4633.7</v>
      </c>
      <c r="I1931" s="342">
        <v>129</v>
      </c>
      <c r="J1931" s="570" t="s">
        <v>107</v>
      </c>
      <c r="K1931" s="343" t="s">
        <v>2</v>
      </c>
      <c r="L1931" s="415">
        <f>L1932+L1933</f>
        <v>4799949.7961999997</v>
      </c>
      <c r="M1931" s="415">
        <f t="shared" ref="M1931:P1931" si="693">M1932+M1933</f>
        <v>4799949.7961999997</v>
      </c>
      <c r="N1931" s="415">
        <f t="shared" si="693"/>
        <v>0</v>
      </c>
      <c r="O1931" s="415">
        <f t="shared" si="693"/>
        <v>0</v>
      </c>
      <c r="P1931" s="415">
        <f t="shared" si="693"/>
        <v>0</v>
      </c>
      <c r="Q1931" s="385">
        <f t="shared" si="679"/>
        <v>4799949.7961999997</v>
      </c>
    </row>
    <row r="1932" spans="1:17" ht="15.75" customHeight="1" x14ac:dyDescent="0.25">
      <c r="A1932" s="661"/>
      <c r="B1932" s="579">
        <v>71956000</v>
      </c>
      <c r="C1932" s="570" t="s">
        <v>13</v>
      </c>
      <c r="D1932" s="570"/>
      <c r="E1932" s="590"/>
      <c r="F1932" s="360"/>
      <c r="G1932" s="579"/>
      <c r="H1932" s="415"/>
      <c r="I1932" s="342"/>
      <c r="J1932" s="570" t="s">
        <v>208</v>
      </c>
      <c r="K1932" s="468" t="s">
        <v>209</v>
      </c>
      <c r="L1932" s="415">
        <v>4699383</v>
      </c>
      <c r="M1932" s="415">
        <v>4699383</v>
      </c>
      <c r="N1932" s="415"/>
      <c r="O1932" s="415"/>
      <c r="P1932" s="415"/>
      <c r="Q1932" s="385">
        <f t="shared" si="679"/>
        <v>4699383</v>
      </c>
    </row>
    <row r="1933" spans="1:17" ht="15.75" customHeight="1" x14ac:dyDescent="0.25">
      <c r="A1933" s="662"/>
      <c r="B1933" s="579">
        <v>71956000</v>
      </c>
      <c r="C1933" s="570" t="s">
        <v>13</v>
      </c>
      <c r="D1933" s="570"/>
      <c r="E1933" s="590"/>
      <c r="F1933" s="359"/>
      <c r="G1933" s="579"/>
      <c r="H1933" s="415"/>
      <c r="I1933" s="342"/>
      <c r="J1933" s="570" t="s">
        <v>207</v>
      </c>
      <c r="K1933" s="343">
        <v>21</v>
      </c>
      <c r="L1933" s="415">
        <f>L1932*2.14%</f>
        <v>100566.79620000001</v>
      </c>
      <c r="M1933" s="415">
        <f>M1932*2.14%</f>
        <v>100566.79620000001</v>
      </c>
      <c r="N1933" s="362"/>
      <c r="O1933" s="362"/>
      <c r="P1933" s="419"/>
      <c r="Q1933" s="385">
        <f t="shared" si="679"/>
        <v>100566.79620000001</v>
      </c>
    </row>
    <row r="1934" spans="1:17" ht="15.75" customHeight="1" x14ac:dyDescent="0.25">
      <c r="A1934" s="660">
        <v>23</v>
      </c>
      <c r="B1934" s="579">
        <v>71956000</v>
      </c>
      <c r="C1934" s="570" t="s">
        <v>13</v>
      </c>
      <c r="D1934" s="570" t="s">
        <v>13</v>
      </c>
      <c r="E1934" s="590" t="s">
        <v>179</v>
      </c>
      <c r="F1934" s="360" t="s">
        <v>274</v>
      </c>
      <c r="G1934" s="579" t="s">
        <v>106</v>
      </c>
      <c r="H1934" s="359">
        <v>3705.8</v>
      </c>
      <c r="I1934" s="342">
        <v>165</v>
      </c>
      <c r="J1934" s="570" t="s">
        <v>107</v>
      </c>
      <c r="K1934" s="343" t="s">
        <v>2</v>
      </c>
      <c r="L1934" s="415">
        <f>L1935+L1936+L1937</f>
        <v>10025147.2256</v>
      </c>
      <c r="M1934" s="415">
        <f t="shared" ref="M1934:P1934" si="694">M1935+M1936+M1937</f>
        <v>10025147.2256</v>
      </c>
      <c r="N1934" s="415">
        <f t="shared" si="694"/>
        <v>0</v>
      </c>
      <c r="O1934" s="415">
        <f t="shared" si="694"/>
        <v>0</v>
      </c>
      <c r="P1934" s="415">
        <f t="shared" si="694"/>
        <v>0</v>
      </c>
      <c r="Q1934" s="385">
        <f t="shared" si="679"/>
        <v>10025147.2256</v>
      </c>
    </row>
    <row r="1935" spans="1:17" ht="15.75" customHeight="1" x14ac:dyDescent="0.25">
      <c r="A1935" s="661"/>
      <c r="B1935" s="579">
        <v>71956000</v>
      </c>
      <c r="C1935" s="570" t="s">
        <v>13</v>
      </c>
      <c r="D1935" s="570"/>
      <c r="E1935" s="590"/>
      <c r="F1935" s="360"/>
      <c r="G1935" s="579"/>
      <c r="H1935" s="415"/>
      <c r="I1935" s="342"/>
      <c r="J1935" s="570" t="s">
        <v>208</v>
      </c>
      <c r="K1935" s="468" t="s">
        <v>209</v>
      </c>
      <c r="L1935" s="415">
        <v>5435185</v>
      </c>
      <c r="M1935" s="415">
        <v>5435185</v>
      </c>
      <c r="N1935" s="415"/>
      <c r="O1935" s="415"/>
      <c r="P1935" s="415"/>
      <c r="Q1935" s="385">
        <f t="shared" si="679"/>
        <v>5435185</v>
      </c>
    </row>
    <row r="1936" spans="1:17" ht="15.75" customHeight="1" x14ac:dyDescent="0.25">
      <c r="A1936" s="661"/>
      <c r="B1936" s="579">
        <v>71956000</v>
      </c>
      <c r="C1936" s="570" t="s">
        <v>13</v>
      </c>
      <c r="D1936" s="570"/>
      <c r="E1936" s="590"/>
      <c r="F1936" s="360"/>
      <c r="G1936" s="579"/>
      <c r="H1936" s="415"/>
      <c r="I1936" s="342"/>
      <c r="J1936" s="557" t="s">
        <v>205</v>
      </c>
      <c r="K1936" s="465" t="s">
        <v>206</v>
      </c>
      <c r="L1936" s="415">
        <v>4379919</v>
      </c>
      <c r="M1936" s="415">
        <v>4379919</v>
      </c>
      <c r="N1936" s="415"/>
      <c r="O1936" s="415"/>
      <c r="P1936" s="415"/>
      <c r="Q1936" s="385">
        <f t="shared" si="679"/>
        <v>4379919</v>
      </c>
    </row>
    <row r="1937" spans="1:17" ht="15.75" customHeight="1" x14ac:dyDescent="0.25">
      <c r="A1937" s="662"/>
      <c r="B1937" s="579">
        <v>71956000</v>
      </c>
      <c r="C1937" s="570" t="s">
        <v>13</v>
      </c>
      <c r="D1937" s="570"/>
      <c r="E1937" s="590"/>
      <c r="F1937" s="359"/>
      <c r="G1937" s="579"/>
      <c r="H1937" s="415"/>
      <c r="I1937" s="342"/>
      <c r="J1937" s="570" t="s">
        <v>207</v>
      </c>
      <c r="K1937" s="343">
        <v>21</v>
      </c>
      <c r="L1937" s="415">
        <f>(L1936+L1935)*2.14%</f>
        <v>210043.22560000003</v>
      </c>
      <c r="M1937" s="415">
        <f>(M1936+M1935)*2.14%</f>
        <v>210043.22560000003</v>
      </c>
      <c r="N1937" s="362"/>
      <c r="O1937" s="362"/>
      <c r="P1937" s="419"/>
      <c r="Q1937" s="385">
        <f t="shared" si="679"/>
        <v>210043.22560000003</v>
      </c>
    </row>
    <row r="1938" spans="1:17" ht="15.75" customHeight="1" x14ac:dyDescent="0.25">
      <c r="A1938" s="660">
        <v>24</v>
      </c>
      <c r="B1938" s="579">
        <v>71956000</v>
      </c>
      <c r="C1938" s="570" t="s">
        <v>13</v>
      </c>
      <c r="D1938" s="570" t="s">
        <v>13</v>
      </c>
      <c r="E1938" s="590" t="s">
        <v>349</v>
      </c>
      <c r="F1938" s="360" t="s">
        <v>253</v>
      </c>
      <c r="G1938" s="579" t="s">
        <v>106</v>
      </c>
      <c r="H1938" s="359">
        <v>9187.2999999999993</v>
      </c>
      <c r="I1938" s="342">
        <v>428</v>
      </c>
      <c r="J1938" s="570" t="s">
        <v>107</v>
      </c>
      <c r="K1938" s="343" t="s">
        <v>2</v>
      </c>
      <c r="L1938" s="415">
        <f>L1939+L1940+L1942+L1941</f>
        <v>23025215.337200001</v>
      </c>
      <c r="M1938" s="415">
        <f t="shared" ref="M1938:P1938" si="695">M1939+M1940+M1942+M1941</f>
        <v>23025215.337200001</v>
      </c>
      <c r="N1938" s="415">
        <f t="shared" si="695"/>
        <v>0</v>
      </c>
      <c r="O1938" s="415">
        <f t="shared" si="695"/>
        <v>0</v>
      </c>
      <c r="P1938" s="415">
        <f t="shared" si="695"/>
        <v>0</v>
      </c>
      <c r="Q1938" s="385">
        <f t="shared" si="679"/>
        <v>23025215.337200001</v>
      </c>
    </row>
    <row r="1939" spans="1:17" ht="31.5" customHeight="1" x14ac:dyDescent="0.25">
      <c r="A1939" s="661"/>
      <c r="B1939" s="579">
        <v>71956000</v>
      </c>
      <c r="C1939" s="570" t="s">
        <v>13</v>
      </c>
      <c r="D1939" s="570"/>
      <c r="E1939" s="590"/>
      <c r="F1939" s="360"/>
      <c r="G1939" s="579"/>
      <c r="H1939" s="415"/>
      <c r="I1939" s="342"/>
      <c r="J1939" s="570" t="s">
        <v>219</v>
      </c>
      <c r="K1939" s="468" t="s">
        <v>220</v>
      </c>
      <c r="L1939" s="415">
        <v>11667478</v>
      </c>
      <c r="M1939" s="415">
        <v>11667478</v>
      </c>
      <c r="N1939" s="415"/>
      <c r="O1939" s="415"/>
      <c r="P1939" s="415"/>
      <c r="Q1939" s="385">
        <f t="shared" si="679"/>
        <v>11667478</v>
      </c>
    </row>
    <row r="1940" spans="1:17" ht="31.5" customHeight="1" x14ac:dyDescent="0.25">
      <c r="A1940" s="661"/>
      <c r="B1940" s="579">
        <v>71956000</v>
      </c>
      <c r="C1940" s="570" t="s">
        <v>13</v>
      </c>
      <c r="D1940" s="570"/>
      <c r="E1940" s="590"/>
      <c r="F1940" s="360"/>
      <c r="G1940" s="579"/>
      <c r="H1940" s="415"/>
      <c r="I1940" s="342"/>
      <c r="J1940" s="570" t="s">
        <v>212</v>
      </c>
      <c r="K1940" s="468" t="s">
        <v>213</v>
      </c>
      <c r="L1940" s="415">
        <v>8424220</v>
      </c>
      <c r="M1940" s="415">
        <v>8424220</v>
      </c>
      <c r="N1940" s="415"/>
      <c r="O1940" s="415"/>
      <c r="P1940" s="415"/>
      <c r="Q1940" s="385">
        <f t="shared" si="679"/>
        <v>8424220</v>
      </c>
    </row>
    <row r="1941" spans="1:17" ht="31.5" customHeight="1" x14ac:dyDescent="0.25">
      <c r="A1941" s="661"/>
      <c r="B1941" s="579">
        <v>71956000</v>
      </c>
      <c r="C1941" s="570" t="s">
        <v>13</v>
      </c>
      <c r="D1941" s="570"/>
      <c r="E1941" s="590"/>
      <c r="F1941" s="360"/>
      <c r="G1941" s="579"/>
      <c r="H1941" s="415"/>
      <c r="I1941" s="342"/>
      <c r="J1941" s="338" t="s">
        <v>214</v>
      </c>
      <c r="K1941" s="468" t="s">
        <v>215</v>
      </c>
      <c r="L1941" s="415">
        <v>2503555</v>
      </c>
      <c r="M1941" s="415">
        <v>2503555</v>
      </c>
      <c r="N1941" s="415"/>
      <c r="O1941" s="415"/>
      <c r="P1941" s="415"/>
      <c r="Q1941" s="385">
        <f t="shared" si="679"/>
        <v>2503555</v>
      </c>
    </row>
    <row r="1942" spans="1:17" ht="15.75" customHeight="1" x14ac:dyDescent="0.25">
      <c r="A1942" s="662"/>
      <c r="B1942" s="579">
        <v>71956000</v>
      </c>
      <c r="C1942" s="570" t="s">
        <v>13</v>
      </c>
      <c r="D1942" s="570"/>
      <c r="E1942" s="590"/>
      <c r="F1942" s="359"/>
      <c r="G1942" s="579"/>
      <c r="H1942" s="415"/>
      <c r="I1942" s="342"/>
      <c r="J1942" s="570" t="s">
        <v>207</v>
      </c>
      <c r="K1942" s="343">
        <v>21</v>
      </c>
      <c r="L1942" s="415">
        <f>(L1940+L1939)*2.14%</f>
        <v>429962.33720000007</v>
      </c>
      <c r="M1942" s="415">
        <f>(M1940+M1939)*2.14%</f>
        <v>429962.33720000007</v>
      </c>
      <c r="N1942" s="362"/>
      <c r="O1942" s="362"/>
      <c r="P1942" s="419"/>
      <c r="Q1942" s="385">
        <f t="shared" si="679"/>
        <v>429962.33720000007</v>
      </c>
    </row>
    <row r="1943" spans="1:17" ht="15.75" customHeight="1" x14ac:dyDescent="0.25">
      <c r="A1943" s="660">
        <v>25</v>
      </c>
      <c r="B1943" s="579">
        <v>71956000</v>
      </c>
      <c r="C1943" s="570" t="s">
        <v>13</v>
      </c>
      <c r="D1943" s="570" t="s">
        <v>13</v>
      </c>
      <c r="E1943" s="590" t="s">
        <v>184</v>
      </c>
      <c r="F1943" s="360" t="s">
        <v>343</v>
      </c>
      <c r="G1943" s="579" t="s">
        <v>106</v>
      </c>
      <c r="H1943" s="359">
        <v>3590.4</v>
      </c>
      <c r="I1943" s="342">
        <v>180</v>
      </c>
      <c r="J1943" s="570" t="s">
        <v>107</v>
      </c>
      <c r="K1943" s="343" t="s">
        <v>2</v>
      </c>
      <c r="L1943" s="415">
        <f>L1944+L1945+L1947+L1946</f>
        <v>8220808.6160000004</v>
      </c>
      <c r="M1943" s="415">
        <f t="shared" ref="M1943:P1943" si="696">M1944+M1945+M1947+M1946</f>
        <v>8220808.6160000004</v>
      </c>
      <c r="N1943" s="415">
        <f t="shared" si="696"/>
        <v>0</v>
      </c>
      <c r="O1943" s="415">
        <f t="shared" si="696"/>
        <v>0</v>
      </c>
      <c r="P1943" s="415">
        <f t="shared" si="696"/>
        <v>0</v>
      </c>
      <c r="Q1943" s="385">
        <f t="shared" si="679"/>
        <v>8220808.6160000004</v>
      </c>
    </row>
    <row r="1944" spans="1:17" ht="31.5" customHeight="1" x14ac:dyDescent="0.25">
      <c r="A1944" s="661"/>
      <c r="B1944" s="579">
        <v>71956000</v>
      </c>
      <c r="C1944" s="570" t="s">
        <v>13</v>
      </c>
      <c r="D1944" s="570"/>
      <c r="E1944" s="590"/>
      <c r="F1944" s="360"/>
      <c r="G1944" s="579"/>
      <c r="H1944" s="415"/>
      <c r="I1944" s="342"/>
      <c r="J1944" s="570" t="s">
        <v>219</v>
      </c>
      <c r="K1944" s="468" t="s">
        <v>220</v>
      </c>
      <c r="L1944" s="415">
        <v>4165700</v>
      </c>
      <c r="M1944" s="415">
        <v>4165700</v>
      </c>
      <c r="N1944" s="415"/>
      <c r="O1944" s="415"/>
      <c r="P1944" s="415"/>
      <c r="Q1944" s="385">
        <f t="shared" ref="Q1944:Q2007" si="697">M1944+N1944+O1944+P1944</f>
        <v>4165700</v>
      </c>
    </row>
    <row r="1945" spans="1:17" ht="31.5" customHeight="1" x14ac:dyDescent="0.25">
      <c r="A1945" s="661"/>
      <c r="B1945" s="579">
        <v>71956000</v>
      </c>
      <c r="C1945" s="570" t="s">
        <v>13</v>
      </c>
      <c r="D1945" s="570"/>
      <c r="E1945" s="590"/>
      <c r="F1945" s="360"/>
      <c r="G1945" s="579"/>
      <c r="H1945" s="415"/>
      <c r="I1945" s="342"/>
      <c r="J1945" s="570" t="s">
        <v>212</v>
      </c>
      <c r="K1945" s="468" t="s">
        <v>213</v>
      </c>
      <c r="L1945" s="415">
        <v>3007740</v>
      </c>
      <c r="M1945" s="415">
        <v>3007740</v>
      </c>
      <c r="N1945" s="415"/>
      <c r="O1945" s="415"/>
      <c r="P1945" s="415"/>
      <c r="Q1945" s="385">
        <f t="shared" si="697"/>
        <v>3007740</v>
      </c>
    </row>
    <row r="1946" spans="1:17" ht="31.5" customHeight="1" x14ac:dyDescent="0.25">
      <c r="A1946" s="661"/>
      <c r="B1946" s="579">
        <v>71956000</v>
      </c>
      <c r="C1946" s="570" t="s">
        <v>13</v>
      </c>
      <c r="D1946" s="570"/>
      <c r="E1946" s="590"/>
      <c r="F1946" s="360"/>
      <c r="G1946" s="579"/>
      <c r="H1946" s="415"/>
      <c r="I1946" s="342"/>
      <c r="J1946" s="338" t="s">
        <v>214</v>
      </c>
      <c r="K1946" s="468" t="s">
        <v>215</v>
      </c>
      <c r="L1946" s="415">
        <v>893857</v>
      </c>
      <c r="M1946" s="415">
        <v>893857</v>
      </c>
      <c r="N1946" s="415"/>
      <c r="O1946" s="415"/>
      <c r="P1946" s="415"/>
      <c r="Q1946" s="385">
        <f t="shared" si="697"/>
        <v>893857</v>
      </c>
    </row>
    <row r="1947" spans="1:17" ht="15.75" customHeight="1" x14ac:dyDescent="0.25">
      <c r="A1947" s="662"/>
      <c r="B1947" s="579">
        <v>71956000</v>
      </c>
      <c r="C1947" s="570" t="s">
        <v>13</v>
      </c>
      <c r="D1947" s="570"/>
      <c r="E1947" s="590"/>
      <c r="F1947" s="359"/>
      <c r="G1947" s="579"/>
      <c r="H1947" s="415"/>
      <c r="I1947" s="342"/>
      <c r="J1947" s="570" t="s">
        <v>207</v>
      </c>
      <c r="K1947" s="343">
        <v>21</v>
      </c>
      <c r="L1947" s="415">
        <f>(L1945+L1944)*2.14%</f>
        <v>153511.61600000001</v>
      </c>
      <c r="M1947" s="415">
        <f>(M1945+M1944)*2.14%</f>
        <v>153511.61600000001</v>
      </c>
      <c r="N1947" s="362"/>
      <c r="O1947" s="362"/>
      <c r="P1947" s="419"/>
      <c r="Q1947" s="385">
        <f t="shared" si="697"/>
        <v>153511.61600000001</v>
      </c>
    </row>
    <row r="1948" spans="1:17" ht="15.75" customHeight="1" x14ac:dyDescent="0.25">
      <c r="A1948" s="660">
        <v>26</v>
      </c>
      <c r="B1948" s="579">
        <v>71956000</v>
      </c>
      <c r="C1948" s="570" t="s">
        <v>13</v>
      </c>
      <c r="D1948" s="570" t="s">
        <v>13</v>
      </c>
      <c r="E1948" s="590" t="s">
        <v>184</v>
      </c>
      <c r="F1948" s="360" t="s">
        <v>259</v>
      </c>
      <c r="G1948" s="579" t="s">
        <v>106</v>
      </c>
      <c r="H1948" s="359">
        <v>1786.6</v>
      </c>
      <c r="I1948" s="342">
        <v>69</v>
      </c>
      <c r="J1948" s="570" t="s">
        <v>107</v>
      </c>
      <c r="K1948" s="343" t="s">
        <v>2</v>
      </c>
      <c r="L1948" s="415">
        <f>L1949+L1950+L1952+L1951</f>
        <v>4700455.1329999994</v>
      </c>
      <c r="M1948" s="415">
        <f t="shared" ref="M1948:P1948" si="698">M1949+M1950+M1952+M1951</f>
        <v>4700455.1329999994</v>
      </c>
      <c r="N1948" s="415">
        <f t="shared" si="698"/>
        <v>0</v>
      </c>
      <c r="O1948" s="415">
        <f t="shared" si="698"/>
        <v>0</v>
      </c>
      <c r="P1948" s="415">
        <f t="shared" si="698"/>
        <v>0</v>
      </c>
      <c r="Q1948" s="385">
        <f t="shared" si="697"/>
        <v>4700455.1329999994</v>
      </c>
    </row>
    <row r="1949" spans="1:17" ht="31.5" customHeight="1" x14ac:dyDescent="0.25">
      <c r="A1949" s="661"/>
      <c r="B1949" s="579">
        <v>71956000</v>
      </c>
      <c r="C1949" s="570" t="s">
        <v>13</v>
      </c>
      <c r="D1949" s="570"/>
      <c r="E1949" s="590"/>
      <c r="F1949" s="360"/>
      <c r="G1949" s="579"/>
      <c r="H1949" s="415"/>
      <c r="I1949" s="342"/>
      <c r="J1949" s="570" t="s">
        <v>219</v>
      </c>
      <c r="K1949" s="468" t="s">
        <v>220</v>
      </c>
      <c r="L1949" s="415">
        <v>2381845</v>
      </c>
      <c r="M1949" s="415">
        <v>2381845</v>
      </c>
      <c r="N1949" s="415"/>
      <c r="O1949" s="415"/>
      <c r="P1949" s="415"/>
      <c r="Q1949" s="385">
        <f t="shared" si="697"/>
        <v>2381845</v>
      </c>
    </row>
    <row r="1950" spans="1:17" ht="31.5" customHeight="1" x14ac:dyDescent="0.25">
      <c r="A1950" s="661"/>
      <c r="B1950" s="579">
        <v>71956000</v>
      </c>
      <c r="C1950" s="570" t="s">
        <v>13</v>
      </c>
      <c r="D1950" s="570"/>
      <c r="E1950" s="590"/>
      <c r="F1950" s="360"/>
      <c r="G1950" s="579"/>
      <c r="H1950" s="415"/>
      <c r="I1950" s="342"/>
      <c r="J1950" s="570" t="s">
        <v>212</v>
      </c>
      <c r="K1950" s="468" t="s">
        <v>213</v>
      </c>
      <c r="L1950" s="415">
        <v>1719750</v>
      </c>
      <c r="M1950" s="415">
        <v>1719750</v>
      </c>
      <c r="N1950" s="415"/>
      <c r="O1950" s="415"/>
      <c r="P1950" s="415"/>
      <c r="Q1950" s="385">
        <f t="shared" si="697"/>
        <v>1719750</v>
      </c>
    </row>
    <row r="1951" spans="1:17" ht="31.5" customHeight="1" x14ac:dyDescent="0.25">
      <c r="A1951" s="661"/>
      <c r="B1951" s="579">
        <v>71956000</v>
      </c>
      <c r="C1951" s="570" t="s">
        <v>13</v>
      </c>
      <c r="D1951" s="570"/>
      <c r="E1951" s="590"/>
      <c r="F1951" s="360"/>
      <c r="G1951" s="579"/>
      <c r="H1951" s="415"/>
      <c r="I1951" s="342"/>
      <c r="J1951" s="338" t="s">
        <v>214</v>
      </c>
      <c r="K1951" s="468" t="s">
        <v>215</v>
      </c>
      <c r="L1951" s="415">
        <v>511086</v>
      </c>
      <c r="M1951" s="415">
        <v>511086</v>
      </c>
      <c r="N1951" s="415"/>
      <c r="O1951" s="415"/>
      <c r="P1951" s="415"/>
      <c r="Q1951" s="385">
        <f t="shared" si="697"/>
        <v>511086</v>
      </c>
    </row>
    <row r="1952" spans="1:17" ht="15.75" customHeight="1" x14ac:dyDescent="0.25">
      <c r="A1952" s="662"/>
      <c r="B1952" s="579">
        <v>71956000</v>
      </c>
      <c r="C1952" s="570" t="s">
        <v>13</v>
      </c>
      <c r="D1952" s="570"/>
      <c r="E1952" s="590"/>
      <c r="F1952" s="359"/>
      <c r="G1952" s="579"/>
      <c r="H1952" s="415"/>
      <c r="I1952" s="342"/>
      <c r="J1952" s="570" t="s">
        <v>207</v>
      </c>
      <c r="K1952" s="343">
        <v>21</v>
      </c>
      <c r="L1952" s="415">
        <f>(L1950+L1949)*2.14%</f>
        <v>87774.133000000016</v>
      </c>
      <c r="M1952" s="415">
        <f>(M1950+M1949)*2.14%</f>
        <v>87774.133000000016</v>
      </c>
      <c r="N1952" s="362"/>
      <c r="O1952" s="362"/>
      <c r="P1952" s="419"/>
      <c r="Q1952" s="385">
        <f t="shared" si="697"/>
        <v>87774.133000000016</v>
      </c>
    </row>
    <row r="1953" spans="1:17" ht="15.75" customHeight="1" x14ac:dyDescent="0.25">
      <c r="A1953" s="660">
        <v>27</v>
      </c>
      <c r="B1953" s="579">
        <v>71956000</v>
      </c>
      <c r="C1953" s="570" t="s">
        <v>13</v>
      </c>
      <c r="D1953" s="570" t="s">
        <v>13</v>
      </c>
      <c r="E1953" s="590" t="s">
        <v>184</v>
      </c>
      <c r="F1953" s="360" t="s">
        <v>344</v>
      </c>
      <c r="G1953" s="579" t="s">
        <v>106</v>
      </c>
      <c r="H1953" s="359">
        <v>3649.2</v>
      </c>
      <c r="I1953" s="342">
        <v>179</v>
      </c>
      <c r="J1953" s="570" t="s">
        <v>107</v>
      </c>
      <c r="K1953" s="343" t="s">
        <v>2</v>
      </c>
      <c r="L1953" s="415">
        <f>L1954+L1955</f>
        <v>5500157.2879999997</v>
      </c>
      <c r="M1953" s="415">
        <f t="shared" ref="M1953:P1953" si="699">M1954+M1955</f>
        <v>5500157.2879999997</v>
      </c>
      <c r="N1953" s="415">
        <f t="shared" si="699"/>
        <v>0</v>
      </c>
      <c r="O1953" s="415">
        <f t="shared" si="699"/>
        <v>0</v>
      </c>
      <c r="P1953" s="415">
        <f t="shared" si="699"/>
        <v>0</v>
      </c>
      <c r="Q1953" s="385">
        <f t="shared" si="697"/>
        <v>5500157.2879999997</v>
      </c>
    </row>
    <row r="1954" spans="1:17" ht="15.75" customHeight="1" x14ac:dyDescent="0.25">
      <c r="A1954" s="661"/>
      <c r="B1954" s="579">
        <v>71956000</v>
      </c>
      <c r="C1954" s="570" t="s">
        <v>13</v>
      </c>
      <c r="D1954" s="570"/>
      <c r="E1954" s="590"/>
      <c r="F1954" s="360"/>
      <c r="G1954" s="579"/>
      <c r="H1954" s="415"/>
      <c r="I1954" s="342"/>
      <c r="J1954" s="570" t="s">
        <v>208</v>
      </c>
      <c r="K1954" s="468" t="s">
        <v>209</v>
      </c>
      <c r="L1954" s="415">
        <v>5384920</v>
      </c>
      <c r="M1954" s="415">
        <v>5384920</v>
      </c>
      <c r="N1954" s="415"/>
      <c r="O1954" s="415"/>
      <c r="P1954" s="415"/>
      <c r="Q1954" s="385">
        <f t="shared" si="697"/>
        <v>5384920</v>
      </c>
    </row>
    <row r="1955" spans="1:17" ht="15.75" customHeight="1" x14ac:dyDescent="0.25">
      <c r="A1955" s="662"/>
      <c r="B1955" s="579">
        <v>71956000</v>
      </c>
      <c r="C1955" s="570" t="s">
        <v>13</v>
      </c>
      <c r="D1955" s="570"/>
      <c r="E1955" s="590"/>
      <c r="F1955" s="359"/>
      <c r="G1955" s="579"/>
      <c r="H1955" s="415"/>
      <c r="I1955" s="342"/>
      <c r="J1955" s="570" t="s">
        <v>207</v>
      </c>
      <c r="K1955" s="343">
        <v>21</v>
      </c>
      <c r="L1955" s="415">
        <f>L1954*2.14%</f>
        <v>115237.28800000002</v>
      </c>
      <c r="M1955" s="415">
        <f>M1954*2.14%</f>
        <v>115237.28800000002</v>
      </c>
      <c r="N1955" s="362"/>
      <c r="O1955" s="362"/>
      <c r="P1955" s="419"/>
      <c r="Q1955" s="385">
        <f t="shared" si="697"/>
        <v>115237.28800000002</v>
      </c>
    </row>
    <row r="1956" spans="1:17" ht="15.75" customHeight="1" x14ac:dyDescent="0.25">
      <c r="A1956" s="660">
        <v>28</v>
      </c>
      <c r="B1956" s="579">
        <v>71956000</v>
      </c>
      <c r="C1956" s="570" t="s">
        <v>13</v>
      </c>
      <c r="D1956" s="570" t="s">
        <v>13</v>
      </c>
      <c r="E1956" s="590" t="s">
        <v>184</v>
      </c>
      <c r="F1956" s="360" t="s">
        <v>363</v>
      </c>
      <c r="G1956" s="579" t="s">
        <v>106</v>
      </c>
      <c r="H1956" s="359">
        <v>3593.7</v>
      </c>
      <c r="I1956" s="342">
        <v>173</v>
      </c>
      <c r="J1956" s="570" t="s">
        <v>107</v>
      </c>
      <c r="K1956" s="343" t="s">
        <v>2</v>
      </c>
      <c r="L1956" s="415">
        <f>L1957+L1958+L1960+L1959</f>
        <v>9181908.7687999997</v>
      </c>
      <c r="M1956" s="415">
        <f t="shared" ref="M1956:P1956" si="700">M1957+M1958+M1960+M1959</f>
        <v>9181908.7687999997</v>
      </c>
      <c r="N1956" s="415">
        <f t="shared" si="700"/>
        <v>0</v>
      </c>
      <c r="O1956" s="415">
        <f t="shared" si="700"/>
        <v>0</v>
      </c>
      <c r="P1956" s="415">
        <f t="shared" si="700"/>
        <v>0</v>
      </c>
      <c r="Q1956" s="385">
        <f t="shared" si="697"/>
        <v>9181908.7687999997</v>
      </c>
    </row>
    <row r="1957" spans="1:17" ht="31.5" customHeight="1" x14ac:dyDescent="0.25">
      <c r="A1957" s="661"/>
      <c r="B1957" s="579">
        <v>71956000</v>
      </c>
      <c r="C1957" s="570" t="s">
        <v>13</v>
      </c>
      <c r="D1957" s="570"/>
      <c r="E1957" s="590"/>
      <c r="F1957" s="360"/>
      <c r="G1957" s="579"/>
      <c r="H1957" s="415"/>
      <c r="I1957" s="342"/>
      <c r="J1957" s="570" t="s">
        <v>219</v>
      </c>
      <c r="K1957" s="468" t="s">
        <v>220</v>
      </c>
      <c r="L1957" s="415">
        <v>4652712</v>
      </c>
      <c r="M1957" s="415">
        <v>4652712</v>
      </c>
      <c r="N1957" s="415"/>
      <c r="O1957" s="415"/>
      <c r="P1957" s="415"/>
      <c r="Q1957" s="385">
        <f t="shared" si="697"/>
        <v>4652712</v>
      </c>
    </row>
    <row r="1958" spans="1:17" ht="31.5" customHeight="1" x14ac:dyDescent="0.25">
      <c r="A1958" s="661"/>
      <c r="B1958" s="579">
        <v>71956000</v>
      </c>
      <c r="C1958" s="570" t="s">
        <v>13</v>
      </c>
      <c r="D1958" s="570"/>
      <c r="E1958" s="590"/>
      <c r="F1958" s="360"/>
      <c r="G1958" s="579"/>
      <c r="H1958" s="415"/>
      <c r="I1958" s="342"/>
      <c r="J1958" s="570" t="s">
        <v>212</v>
      </c>
      <c r="K1958" s="468" t="s">
        <v>213</v>
      </c>
      <c r="L1958" s="415">
        <v>3359380</v>
      </c>
      <c r="M1958" s="415">
        <v>3359380</v>
      </c>
      <c r="N1958" s="415"/>
      <c r="O1958" s="415"/>
      <c r="P1958" s="415"/>
      <c r="Q1958" s="385">
        <f t="shared" si="697"/>
        <v>3359380</v>
      </c>
    </row>
    <row r="1959" spans="1:17" s="198" customFormat="1" ht="31.5" customHeight="1" x14ac:dyDescent="0.25">
      <c r="A1959" s="661"/>
      <c r="B1959" s="579">
        <v>71956000</v>
      </c>
      <c r="C1959" s="570" t="s">
        <v>13</v>
      </c>
      <c r="D1959" s="570"/>
      <c r="E1959" s="590"/>
      <c r="F1959" s="360"/>
      <c r="G1959" s="579"/>
      <c r="H1959" s="415"/>
      <c r="I1959" s="342"/>
      <c r="J1959" s="338" t="s">
        <v>214</v>
      </c>
      <c r="K1959" s="468" t="s">
        <v>215</v>
      </c>
      <c r="L1959" s="415">
        <v>998358</v>
      </c>
      <c r="M1959" s="415">
        <v>998358</v>
      </c>
      <c r="N1959" s="415"/>
      <c r="O1959" s="415"/>
      <c r="P1959" s="415"/>
      <c r="Q1959" s="385">
        <f t="shared" si="697"/>
        <v>998358</v>
      </c>
    </row>
    <row r="1960" spans="1:17" ht="15.75" customHeight="1" x14ac:dyDescent="0.25">
      <c r="A1960" s="662"/>
      <c r="B1960" s="579">
        <v>71956000</v>
      </c>
      <c r="C1960" s="570" t="s">
        <v>13</v>
      </c>
      <c r="D1960" s="570"/>
      <c r="E1960" s="590"/>
      <c r="F1960" s="359"/>
      <c r="G1960" s="579"/>
      <c r="H1960" s="415"/>
      <c r="I1960" s="342"/>
      <c r="J1960" s="570" t="s">
        <v>207</v>
      </c>
      <c r="K1960" s="343">
        <v>21</v>
      </c>
      <c r="L1960" s="415">
        <f>(L1958+L1957)*2.14%</f>
        <v>171458.76880000002</v>
      </c>
      <c r="M1960" s="415">
        <f>(M1958+M1957)*2.14%</f>
        <v>171458.76880000002</v>
      </c>
      <c r="N1960" s="362"/>
      <c r="O1960" s="362"/>
      <c r="P1960" s="419"/>
      <c r="Q1960" s="385">
        <f t="shared" si="697"/>
        <v>171458.76880000002</v>
      </c>
    </row>
    <row r="1961" spans="1:17" ht="15.75" customHeight="1" x14ac:dyDescent="0.25">
      <c r="A1961" s="660">
        <v>29</v>
      </c>
      <c r="B1961" s="579">
        <v>71956000</v>
      </c>
      <c r="C1961" s="570" t="s">
        <v>13</v>
      </c>
      <c r="D1961" s="570" t="s">
        <v>13</v>
      </c>
      <c r="E1961" s="590" t="s">
        <v>275</v>
      </c>
      <c r="F1961" s="360" t="s">
        <v>343</v>
      </c>
      <c r="G1961" s="579" t="s">
        <v>106</v>
      </c>
      <c r="H1961" s="359">
        <v>1365.6</v>
      </c>
      <c r="I1961" s="342">
        <v>58</v>
      </c>
      <c r="J1961" s="570" t="s">
        <v>107</v>
      </c>
      <c r="K1961" s="343" t="s">
        <v>2</v>
      </c>
      <c r="L1961" s="415">
        <f>L1962+L1963</f>
        <v>3939786.9788000002</v>
      </c>
      <c r="M1961" s="415">
        <f t="shared" ref="M1961:P1961" si="701">M1962+M1963</f>
        <v>3939786.9788000002</v>
      </c>
      <c r="N1961" s="415">
        <f t="shared" si="701"/>
        <v>0</v>
      </c>
      <c r="O1961" s="415">
        <f t="shared" si="701"/>
        <v>0</v>
      </c>
      <c r="P1961" s="415">
        <f t="shared" si="701"/>
        <v>0</v>
      </c>
      <c r="Q1961" s="385">
        <f t="shared" si="697"/>
        <v>3939786.9788000002</v>
      </c>
    </row>
    <row r="1962" spans="1:17" ht="15.75" customHeight="1" x14ac:dyDescent="0.25">
      <c r="A1962" s="661"/>
      <c r="B1962" s="579">
        <v>71956000</v>
      </c>
      <c r="C1962" s="570" t="s">
        <v>13</v>
      </c>
      <c r="D1962" s="570"/>
      <c r="E1962" s="590"/>
      <c r="F1962" s="360"/>
      <c r="G1962" s="579"/>
      <c r="H1962" s="415"/>
      <c r="I1962" s="342"/>
      <c r="J1962" s="570" t="s">
        <v>208</v>
      </c>
      <c r="K1962" s="468" t="s">
        <v>209</v>
      </c>
      <c r="L1962" s="415">
        <v>3857242</v>
      </c>
      <c r="M1962" s="415">
        <v>3857242</v>
      </c>
      <c r="N1962" s="415"/>
      <c r="O1962" s="415"/>
      <c r="P1962" s="415"/>
      <c r="Q1962" s="385">
        <f t="shared" si="697"/>
        <v>3857242</v>
      </c>
    </row>
    <row r="1963" spans="1:17" ht="15.75" customHeight="1" x14ac:dyDescent="0.25">
      <c r="A1963" s="662"/>
      <c r="B1963" s="579">
        <v>71956000</v>
      </c>
      <c r="C1963" s="570" t="s">
        <v>13</v>
      </c>
      <c r="D1963" s="570"/>
      <c r="E1963" s="590"/>
      <c r="F1963" s="359"/>
      <c r="G1963" s="579"/>
      <c r="H1963" s="415"/>
      <c r="I1963" s="342"/>
      <c r="J1963" s="570" t="s">
        <v>207</v>
      </c>
      <c r="K1963" s="343">
        <v>21</v>
      </c>
      <c r="L1963" s="415">
        <f>L1962*2.14%</f>
        <v>82544.978800000012</v>
      </c>
      <c r="M1963" s="415">
        <f>M1962*2.14%</f>
        <v>82544.978800000012</v>
      </c>
      <c r="N1963" s="362"/>
      <c r="O1963" s="362"/>
      <c r="P1963" s="419"/>
      <c r="Q1963" s="385">
        <f t="shared" si="697"/>
        <v>82544.978800000012</v>
      </c>
    </row>
    <row r="1964" spans="1:17" ht="15.75" customHeight="1" x14ac:dyDescent="0.25">
      <c r="A1964" s="660">
        <v>30</v>
      </c>
      <c r="B1964" s="579">
        <v>71956000</v>
      </c>
      <c r="C1964" s="570" t="s">
        <v>13</v>
      </c>
      <c r="D1964" s="570" t="s">
        <v>13</v>
      </c>
      <c r="E1964" s="590" t="s">
        <v>322</v>
      </c>
      <c r="F1964" s="360" t="s">
        <v>357</v>
      </c>
      <c r="G1964" s="579" t="s">
        <v>106</v>
      </c>
      <c r="H1964" s="359">
        <v>1753.2</v>
      </c>
      <c r="I1964" s="342">
        <v>85</v>
      </c>
      <c r="J1964" s="570" t="s">
        <v>107</v>
      </c>
      <c r="K1964" s="343" t="s">
        <v>2</v>
      </c>
      <c r="L1964" s="415">
        <f>L1965+L1966</f>
        <v>270000</v>
      </c>
      <c r="M1964" s="415">
        <f t="shared" ref="M1964:P1964" si="702">M1965+M1966</f>
        <v>20000</v>
      </c>
      <c r="N1964" s="415">
        <f t="shared" si="702"/>
        <v>0</v>
      </c>
      <c r="O1964" s="415">
        <f t="shared" si="702"/>
        <v>237500</v>
      </c>
      <c r="P1964" s="415">
        <f t="shared" si="702"/>
        <v>12500</v>
      </c>
      <c r="Q1964" s="385">
        <f t="shared" si="697"/>
        <v>270000</v>
      </c>
    </row>
    <row r="1965" spans="1:17" ht="51.75" customHeight="1" x14ac:dyDescent="0.25">
      <c r="A1965" s="661"/>
      <c r="B1965" s="579">
        <v>71956000</v>
      </c>
      <c r="C1965" s="570" t="s">
        <v>13</v>
      </c>
      <c r="D1965" s="570"/>
      <c r="E1965" s="590"/>
      <c r="F1965" s="360"/>
      <c r="G1965" s="579"/>
      <c r="H1965" s="415"/>
      <c r="I1965" s="342"/>
      <c r="J1965" s="570" t="s">
        <v>117</v>
      </c>
      <c r="K1965" s="345" t="s">
        <v>109</v>
      </c>
      <c r="L1965" s="415">
        <v>250000</v>
      </c>
      <c r="M1965" s="415"/>
      <c r="N1965" s="415"/>
      <c r="O1965" s="419">
        <f>L1965*0.95</f>
        <v>237500</v>
      </c>
      <c r="P1965" s="419">
        <f>L1965*0.05</f>
        <v>12500</v>
      </c>
      <c r="Q1965" s="385">
        <f t="shared" si="697"/>
        <v>250000</v>
      </c>
    </row>
    <row r="1966" spans="1:17" ht="50.25" customHeight="1" x14ac:dyDescent="0.25">
      <c r="A1966" s="662"/>
      <c r="B1966" s="579">
        <v>71956000</v>
      </c>
      <c r="C1966" s="570" t="s">
        <v>13</v>
      </c>
      <c r="D1966" s="570"/>
      <c r="E1966" s="590"/>
      <c r="F1966" s="359"/>
      <c r="G1966" s="579"/>
      <c r="H1966" s="415"/>
      <c r="I1966" s="342"/>
      <c r="J1966" s="570" t="s">
        <v>305</v>
      </c>
      <c r="K1966" s="345" t="s">
        <v>110</v>
      </c>
      <c r="L1966" s="415">
        <v>20000</v>
      </c>
      <c r="M1966" s="415">
        <v>20000</v>
      </c>
      <c r="N1966" s="362"/>
      <c r="O1966" s="362"/>
      <c r="P1966" s="419"/>
      <c r="Q1966" s="385">
        <f t="shared" si="697"/>
        <v>20000</v>
      </c>
    </row>
    <row r="1967" spans="1:17" ht="15.75" customHeight="1" x14ac:dyDescent="0.25">
      <c r="A1967" s="660">
        <v>31</v>
      </c>
      <c r="B1967" s="579">
        <v>71956000</v>
      </c>
      <c r="C1967" s="570" t="s">
        <v>13</v>
      </c>
      <c r="D1967" s="570" t="s">
        <v>13</v>
      </c>
      <c r="E1967" s="590" t="s">
        <v>322</v>
      </c>
      <c r="F1967" s="360" t="s">
        <v>364</v>
      </c>
      <c r="G1967" s="579" t="s">
        <v>106</v>
      </c>
      <c r="H1967" s="359">
        <v>4910.1000000000004</v>
      </c>
      <c r="I1967" s="342">
        <v>179</v>
      </c>
      <c r="J1967" s="570" t="s">
        <v>107</v>
      </c>
      <c r="K1967" s="343" t="s">
        <v>2</v>
      </c>
      <c r="L1967" s="415">
        <f>L1968+L1969</f>
        <v>270000</v>
      </c>
      <c r="M1967" s="415">
        <f t="shared" ref="M1967:P1967" si="703">M1968+M1969</f>
        <v>20000</v>
      </c>
      <c r="N1967" s="415">
        <f t="shared" si="703"/>
        <v>0</v>
      </c>
      <c r="O1967" s="415">
        <f t="shared" si="703"/>
        <v>237500</v>
      </c>
      <c r="P1967" s="415">
        <f t="shared" si="703"/>
        <v>12500</v>
      </c>
      <c r="Q1967" s="385">
        <f t="shared" si="697"/>
        <v>270000</v>
      </c>
    </row>
    <row r="1968" spans="1:17" ht="51.75" customHeight="1" x14ac:dyDescent="0.25">
      <c r="A1968" s="661"/>
      <c r="B1968" s="579">
        <v>71956000</v>
      </c>
      <c r="C1968" s="570" t="s">
        <v>13</v>
      </c>
      <c r="D1968" s="570"/>
      <c r="E1968" s="590"/>
      <c r="F1968" s="360"/>
      <c r="G1968" s="579"/>
      <c r="H1968" s="415"/>
      <c r="I1968" s="342"/>
      <c r="J1968" s="570" t="s">
        <v>117</v>
      </c>
      <c r="K1968" s="345" t="s">
        <v>109</v>
      </c>
      <c r="L1968" s="415">
        <v>250000</v>
      </c>
      <c r="M1968" s="415"/>
      <c r="N1968" s="415"/>
      <c r="O1968" s="419">
        <f>L1968*0.95</f>
        <v>237500</v>
      </c>
      <c r="P1968" s="419">
        <f>L1968*0.05</f>
        <v>12500</v>
      </c>
      <c r="Q1968" s="385">
        <f t="shared" si="697"/>
        <v>250000</v>
      </c>
    </row>
    <row r="1969" spans="1:17" ht="50.25" customHeight="1" x14ac:dyDescent="0.25">
      <c r="A1969" s="662"/>
      <c r="B1969" s="579">
        <v>71956000</v>
      </c>
      <c r="C1969" s="570" t="s">
        <v>13</v>
      </c>
      <c r="D1969" s="570"/>
      <c r="E1969" s="590"/>
      <c r="F1969" s="359"/>
      <c r="G1969" s="579"/>
      <c r="H1969" s="415"/>
      <c r="I1969" s="342"/>
      <c r="J1969" s="570" t="s">
        <v>305</v>
      </c>
      <c r="K1969" s="345" t="s">
        <v>110</v>
      </c>
      <c r="L1969" s="415">
        <v>20000</v>
      </c>
      <c r="M1969" s="415">
        <v>20000</v>
      </c>
      <c r="N1969" s="362"/>
      <c r="O1969" s="362"/>
      <c r="P1969" s="419"/>
      <c r="Q1969" s="385">
        <f t="shared" si="697"/>
        <v>20000</v>
      </c>
    </row>
    <row r="1970" spans="1:17" ht="15.75" customHeight="1" x14ac:dyDescent="0.25">
      <c r="A1970" s="660">
        <v>32</v>
      </c>
      <c r="B1970" s="579">
        <v>71956000</v>
      </c>
      <c r="C1970" s="570" t="s">
        <v>13</v>
      </c>
      <c r="D1970" s="570" t="s">
        <v>13</v>
      </c>
      <c r="E1970" s="590" t="s">
        <v>355</v>
      </c>
      <c r="F1970" s="360" t="s">
        <v>356</v>
      </c>
      <c r="G1970" s="579" t="s">
        <v>106</v>
      </c>
      <c r="H1970" s="359">
        <v>9618.1</v>
      </c>
      <c r="I1970" s="342">
        <v>420</v>
      </c>
      <c r="J1970" s="570" t="s">
        <v>107</v>
      </c>
      <c r="K1970" s="343" t="s">
        <v>2</v>
      </c>
      <c r="L1970" s="415">
        <f>L1971+L1972</f>
        <v>270000</v>
      </c>
      <c r="M1970" s="415">
        <f t="shared" ref="M1970:P1970" si="704">M1971+M1972</f>
        <v>20000</v>
      </c>
      <c r="N1970" s="415">
        <f t="shared" si="704"/>
        <v>0</v>
      </c>
      <c r="O1970" s="415">
        <f t="shared" si="704"/>
        <v>237500</v>
      </c>
      <c r="P1970" s="415">
        <f t="shared" si="704"/>
        <v>12500</v>
      </c>
      <c r="Q1970" s="385">
        <f t="shared" si="697"/>
        <v>270000</v>
      </c>
    </row>
    <row r="1971" spans="1:17" ht="51.75" customHeight="1" x14ac:dyDescent="0.25">
      <c r="A1971" s="661"/>
      <c r="B1971" s="579">
        <v>71956000</v>
      </c>
      <c r="C1971" s="570" t="s">
        <v>13</v>
      </c>
      <c r="D1971" s="570"/>
      <c r="E1971" s="590"/>
      <c r="F1971" s="360"/>
      <c r="G1971" s="579"/>
      <c r="H1971" s="415"/>
      <c r="I1971" s="342"/>
      <c r="J1971" s="570" t="s">
        <v>117</v>
      </c>
      <c r="K1971" s="345" t="s">
        <v>109</v>
      </c>
      <c r="L1971" s="415">
        <v>250000</v>
      </c>
      <c r="M1971" s="415"/>
      <c r="N1971" s="415"/>
      <c r="O1971" s="419">
        <f>L1971*0.95</f>
        <v>237500</v>
      </c>
      <c r="P1971" s="419">
        <f>L1971*0.05</f>
        <v>12500</v>
      </c>
      <c r="Q1971" s="385">
        <f t="shared" si="697"/>
        <v>250000</v>
      </c>
    </row>
    <row r="1972" spans="1:17" ht="50.25" customHeight="1" x14ac:dyDescent="0.25">
      <c r="A1972" s="662"/>
      <c r="B1972" s="579">
        <v>71956000</v>
      </c>
      <c r="C1972" s="570" t="s">
        <v>13</v>
      </c>
      <c r="D1972" s="570"/>
      <c r="E1972" s="590"/>
      <c r="F1972" s="359"/>
      <c r="G1972" s="579"/>
      <c r="H1972" s="415"/>
      <c r="I1972" s="342"/>
      <c r="J1972" s="570" t="s">
        <v>305</v>
      </c>
      <c r="K1972" s="345" t="s">
        <v>110</v>
      </c>
      <c r="L1972" s="415">
        <v>20000</v>
      </c>
      <c r="M1972" s="415">
        <v>20000</v>
      </c>
      <c r="N1972" s="362"/>
      <c r="O1972" s="362"/>
      <c r="P1972" s="419"/>
      <c r="Q1972" s="385">
        <f t="shared" si="697"/>
        <v>20000</v>
      </c>
    </row>
    <row r="1973" spans="1:17" ht="15.75" customHeight="1" x14ac:dyDescent="0.25">
      <c r="A1973" s="660">
        <v>33</v>
      </c>
      <c r="B1973" s="579">
        <v>71956000</v>
      </c>
      <c r="C1973" s="570" t="s">
        <v>13</v>
      </c>
      <c r="D1973" s="570" t="s">
        <v>13</v>
      </c>
      <c r="E1973" s="590" t="s">
        <v>335</v>
      </c>
      <c r="F1973" s="360" t="s">
        <v>365</v>
      </c>
      <c r="G1973" s="579" t="s">
        <v>106</v>
      </c>
      <c r="H1973" s="359">
        <v>4322.3999999999996</v>
      </c>
      <c r="I1973" s="342">
        <v>188</v>
      </c>
      <c r="J1973" s="570" t="s">
        <v>107</v>
      </c>
      <c r="K1973" s="343" t="s">
        <v>2</v>
      </c>
      <c r="L1973" s="415">
        <f>L1974+L1975</f>
        <v>270000</v>
      </c>
      <c r="M1973" s="415">
        <f t="shared" ref="M1973:P1973" si="705">M1974+M1975</f>
        <v>20000</v>
      </c>
      <c r="N1973" s="415">
        <f t="shared" si="705"/>
        <v>0</v>
      </c>
      <c r="O1973" s="415">
        <f t="shared" si="705"/>
        <v>237500</v>
      </c>
      <c r="P1973" s="415">
        <f t="shared" si="705"/>
        <v>12500</v>
      </c>
      <c r="Q1973" s="385">
        <f t="shared" si="697"/>
        <v>270000</v>
      </c>
    </row>
    <row r="1974" spans="1:17" ht="51.75" customHeight="1" x14ac:dyDescent="0.25">
      <c r="A1974" s="661"/>
      <c r="B1974" s="579">
        <v>71956000</v>
      </c>
      <c r="C1974" s="570" t="s">
        <v>13</v>
      </c>
      <c r="D1974" s="570"/>
      <c r="E1974" s="590"/>
      <c r="F1974" s="360"/>
      <c r="G1974" s="579"/>
      <c r="H1974" s="415"/>
      <c r="I1974" s="342"/>
      <c r="J1974" s="570" t="s">
        <v>117</v>
      </c>
      <c r="K1974" s="345" t="s">
        <v>109</v>
      </c>
      <c r="L1974" s="415">
        <v>250000</v>
      </c>
      <c r="M1974" s="415"/>
      <c r="N1974" s="415"/>
      <c r="O1974" s="419">
        <f>L1974*0.95</f>
        <v>237500</v>
      </c>
      <c r="P1974" s="419">
        <f>L1974*0.05</f>
        <v>12500</v>
      </c>
      <c r="Q1974" s="385">
        <f t="shared" si="697"/>
        <v>250000</v>
      </c>
    </row>
    <row r="1975" spans="1:17" ht="50.25" customHeight="1" x14ac:dyDescent="0.25">
      <c r="A1975" s="662"/>
      <c r="B1975" s="579">
        <v>71956000</v>
      </c>
      <c r="C1975" s="570" t="s">
        <v>13</v>
      </c>
      <c r="D1975" s="570"/>
      <c r="E1975" s="590"/>
      <c r="F1975" s="359"/>
      <c r="G1975" s="579"/>
      <c r="H1975" s="415"/>
      <c r="I1975" s="342"/>
      <c r="J1975" s="570" t="s">
        <v>305</v>
      </c>
      <c r="K1975" s="345" t="s">
        <v>110</v>
      </c>
      <c r="L1975" s="415">
        <v>20000</v>
      </c>
      <c r="M1975" s="415">
        <v>20000</v>
      </c>
      <c r="N1975" s="362"/>
      <c r="O1975" s="362"/>
      <c r="P1975" s="419"/>
      <c r="Q1975" s="385">
        <f t="shared" si="697"/>
        <v>20000</v>
      </c>
    </row>
    <row r="1976" spans="1:17" ht="15.75" customHeight="1" x14ac:dyDescent="0.25">
      <c r="A1976" s="660">
        <v>34</v>
      </c>
      <c r="B1976" s="579">
        <v>71956000</v>
      </c>
      <c r="C1976" s="570" t="s">
        <v>13</v>
      </c>
      <c r="D1976" s="570" t="s">
        <v>13</v>
      </c>
      <c r="E1976" s="590" t="s">
        <v>335</v>
      </c>
      <c r="F1976" s="360" t="s">
        <v>356</v>
      </c>
      <c r="G1976" s="579" t="s">
        <v>106</v>
      </c>
      <c r="H1976" s="359">
        <v>7693.1</v>
      </c>
      <c r="I1976" s="342">
        <v>364</v>
      </c>
      <c r="J1976" s="570" t="s">
        <v>107</v>
      </c>
      <c r="K1976" s="343" t="s">
        <v>2</v>
      </c>
      <c r="L1976" s="415">
        <f>L1977+L1978</f>
        <v>270000</v>
      </c>
      <c r="M1976" s="415">
        <f t="shared" ref="M1976:P1976" si="706">M1977+M1978</f>
        <v>20000</v>
      </c>
      <c r="N1976" s="415">
        <f t="shared" si="706"/>
        <v>0</v>
      </c>
      <c r="O1976" s="415">
        <f t="shared" si="706"/>
        <v>237500</v>
      </c>
      <c r="P1976" s="415">
        <f t="shared" si="706"/>
        <v>12500</v>
      </c>
      <c r="Q1976" s="385">
        <f t="shared" si="697"/>
        <v>270000</v>
      </c>
    </row>
    <row r="1977" spans="1:17" ht="51.75" customHeight="1" x14ac:dyDescent="0.25">
      <c r="A1977" s="661"/>
      <c r="B1977" s="579">
        <v>71956000</v>
      </c>
      <c r="C1977" s="570" t="s">
        <v>13</v>
      </c>
      <c r="D1977" s="570"/>
      <c r="E1977" s="590"/>
      <c r="F1977" s="360"/>
      <c r="G1977" s="579"/>
      <c r="H1977" s="415"/>
      <c r="I1977" s="342"/>
      <c r="J1977" s="570" t="s">
        <v>117</v>
      </c>
      <c r="K1977" s="345" t="s">
        <v>109</v>
      </c>
      <c r="L1977" s="415">
        <v>250000</v>
      </c>
      <c r="M1977" s="415"/>
      <c r="N1977" s="415"/>
      <c r="O1977" s="419">
        <f>L1977*0.95</f>
        <v>237500</v>
      </c>
      <c r="P1977" s="419">
        <f>L1977*0.05</f>
        <v>12500</v>
      </c>
      <c r="Q1977" s="385">
        <f t="shared" si="697"/>
        <v>250000</v>
      </c>
    </row>
    <row r="1978" spans="1:17" ht="50.25" customHeight="1" x14ac:dyDescent="0.25">
      <c r="A1978" s="662"/>
      <c r="B1978" s="579">
        <v>71956000</v>
      </c>
      <c r="C1978" s="570" t="s">
        <v>13</v>
      </c>
      <c r="D1978" s="570"/>
      <c r="E1978" s="590"/>
      <c r="F1978" s="359"/>
      <c r="G1978" s="579"/>
      <c r="H1978" s="415"/>
      <c r="I1978" s="342"/>
      <c r="J1978" s="570" t="s">
        <v>305</v>
      </c>
      <c r="K1978" s="345" t="s">
        <v>110</v>
      </c>
      <c r="L1978" s="415">
        <v>20000</v>
      </c>
      <c r="M1978" s="415">
        <v>20000</v>
      </c>
      <c r="N1978" s="362"/>
      <c r="O1978" s="362"/>
      <c r="P1978" s="419"/>
      <c r="Q1978" s="385">
        <f t="shared" si="697"/>
        <v>20000</v>
      </c>
    </row>
    <row r="1979" spans="1:17" ht="15.75" customHeight="1" x14ac:dyDescent="0.25">
      <c r="A1979" s="660">
        <v>35</v>
      </c>
      <c r="B1979" s="579">
        <v>71956000</v>
      </c>
      <c r="C1979" s="570" t="s">
        <v>13</v>
      </c>
      <c r="D1979" s="570" t="s">
        <v>13</v>
      </c>
      <c r="E1979" s="590" t="s">
        <v>335</v>
      </c>
      <c r="F1979" s="360" t="s">
        <v>328</v>
      </c>
      <c r="G1979" s="579" t="s">
        <v>106</v>
      </c>
      <c r="H1979" s="359">
        <v>2606.3000000000002</v>
      </c>
      <c r="I1979" s="342">
        <v>96</v>
      </c>
      <c r="J1979" s="570" t="s">
        <v>107</v>
      </c>
      <c r="K1979" s="343" t="s">
        <v>2</v>
      </c>
      <c r="L1979" s="415">
        <f>L1980+L1981</f>
        <v>270000</v>
      </c>
      <c r="M1979" s="415">
        <f t="shared" ref="M1979:P1979" si="707">M1980+M1981</f>
        <v>20000</v>
      </c>
      <c r="N1979" s="415">
        <f t="shared" si="707"/>
        <v>0</v>
      </c>
      <c r="O1979" s="415">
        <f t="shared" si="707"/>
        <v>237500</v>
      </c>
      <c r="P1979" s="415">
        <f t="shared" si="707"/>
        <v>12500</v>
      </c>
      <c r="Q1979" s="385">
        <f t="shared" si="697"/>
        <v>270000</v>
      </c>
    </row>
    <row r="1980" spans="1:17" ht="51.75" customHeight="1" x14ac:dyDescent="0.25">
      <c r="A1980" s="661"/>
      <c r="B1980" s="579">
        <v>71956000</v>
      </c>
      <c r="C1980" s="570" t="s">
        <v>13</v>
      </c>
      <c r="D1980" s="570"/>
      <c r="E1980" s="590"/>
      <c r="F1980" s="360"/>
      <c r="G1980" s="579"/>
      <c r="H1980" s="415"/>
      <c r="I1980" s="342"/>
      <c r="J1980" s="570" t="s">
        <v>117</v>
      </c>
      <c r="K1980" s="345" t="s">
        <v>109</v>
      </c>
      <c r="L1980" s="415">
        <v>250000</v>
      </c>
      <c r="M1980" s="415"/>
      <c r="N1980" s="415"/>
      <c r="O1980" s="419">
        <f>L1980*0.95</f>
        <v>237500</v>
      </c>
      <c r="P1980" s="419">
        <f>L1980*0.05</f>
        <v>12500</v>
      </c>
      <c r="Q1980" s="385">
        <f t="shared" si="697"/>
        <v>250000</v>
      </c>
    </row>
    <row r="1981" spans="1:17" ht="50.25" customHeight="1" x14ac:dyDescent="0.25">
      <c r="A1981" s="662"/>
      <c r="B1981" s="579">
        <v>71956000</v>
      </c>
      <c r="C1981" s="570" t="s">
        <v>13</v>
      </c>
      <c r="D1981" s="570"/>
      <c r="E1981" s="590"/>
      <c r="F1981" s="359"/>
      <c r="G1981" s="579"/>
      <c r="H1981" s="415"/>
      <c r="I1981" s="342"/>
      <c r="J1981" s="570" t="s">
        <v>305</v>
      </c>
      <c r="K1981" s="345" t="s">
        <v>110</v>
      </c>
      <c r="L1981" s="415">
        <v>20000</v>
      </c>
      <c r="M1981" s="415">
        <v>20000</v>
      </c>
      <c r="N1981" s="362"/>
      <c r="O1981" s="362"/>
      <c r="P1981" s="419"/>
      <c r="Q1981" s="385">
        <f t="shared" si="697"/>
        <v>20000</v>
      </c>
    </row>
    <row r="1982" spans="1:17" ht="15.75" customHeight="1" x14ac:dyDescent="0.25">
      <c r="A1982" s="660">
        <v>36</v>
      </c>
      <c r="B1982" s="579">
        <v>71956000</v>
      </c>
      <c r="C1982" s="570" t="s">
        <v>13</v>
      </c>
      <c r="D1982" s="570" t="s">
        <v>13</v>
      </c>
      <c r="E1982" s="590" t="s">
        <v>335</v>
      </c>
      <c r="F1982" s="360" t="s">
        <v>366</v>
      </c>
      <c r="G1982" s="579" t="s">
        <v>106</v>
      </c>
      <c r="H1982" s="359">
        <v>2579.1999999999998</v>
      </c>
      <c r="I1982" s="342">
        <v>91</v>
      </c>
      <c r="J1982" s="570" t="s">
        <v>107</v>
      </c>
      <c r="K1982" s="343" t="s">
        <v>2</v>
      </c>
      <c r="L1982" s="415">
        <f>L1983+L1984</f>
        <v>270000</v>
      </c>
      <c r="M1982" s="415">
        <f t="shared" ref="M1982:P1982" si="708">M1983+M1984</f>
        <v>20000</v>
      </c>
      <c r="N1982" s="415">
        <f t="shared" si="708"/>
        <v>0</v>
      </c>
      <c r="O1982" s="415">
        <f t="shared" si="708"/>
        <v>237500</v>
      </c>
      <c r="P1982" s="415">
        <f t="shared" si="708"/>
        <v>12500</v>
      </c>
      <c r="Q1982" s="385">
        <f t="shared" si="697"/>
        <v>270000</v>
      </c>
    </row>
    <row r="1983" spans="1:17" ht="51.75" customHeight="1" x14ac:dyDescent="0.25">
      <c r="A1983" s="661"/>
      <c r="B1983" s="579">
        <v>71956000</v>
      </c>
      <c r="C1983" s="570" t="s">
        <v>13</v>
      </c>
      <c r="D1983" s="570"/>
      <c r="E1983" s="590"/>
      <c r="F1983" s="360"/>
      <c r="G1983" s="579"/>
      <c r="H1983" s="415"/>
      <c r="I1983" s="342"/>
      <c r="J1983" s="570" t="s">
        <v>117</v>
      </c>
      <c r="K1983" s="345" t="s">
        <v>109</v>
      </c>
      <c r="L1983" s="415">
        <v>250000</v>
      </c>
      <c r="M1983" s="415"/>
      <c r="N1983" s="415"/>
      <c r="O1983" s="419">
        <f>L1983*0.95</f>
        <v>237500</v>
      </c>
      <c r="P1983" s="419">
        <f>L1983*0.05</f>
        <v>12500</v>
      </c>
      <c r="Q1983" s="385">
        <f t="shared" si="697"/>
        <v>250000</v>
      </c>
    </row>
    <row r="1984" spans="1:17" ht="50.25" customHeight="1" x14ac:dyDescent="0.25">
      <c r="A1984" s="662"/>
      <c r="B1984" s="579">
        <v>71956000</v>
      </c>
      <c r="C1984" s="570" t="s">
        <v>13</v>
      </c>
      <c r="D1984" s="570"/>
      <c r="E1984" s="590"/>
      <c r="F1984" s="359"/>
      <c r="G1984" s="579"/>
      <c r="H1984" s="415"/>
      <c r="I1984" s="342"/>
      <c r="J1984" s="570" t="s">
        <v>305</v>
      </c>
      <c r="K1984" s="345" t="s">
        <v>110</v>
      </c>
      <c r="L1984" s="415">
        <v>20000</v>
      </c>
      <c r="M1984" s="415">
        <v>20000</v>
      </c>
      <c r="N1984" s="362"/>
      <c r="O1984" s="362"/>
      <c r="P1984" s="419"/>
      <c r="Q1984" s="385">
        <f t="shared" si="697"/>
        <v>20000</v>
      </c>
    </row>
    <row r="1985" spans="1:17" ht="15.75" customHeight="1" x14ac:dyDescent="0.25">
      <c r="A1985" s="660">
        <v>37</v>
      </c>
      <c r="B1985" s="579">
        <v>71956000</v>
      </c>
      <c r="C1985" s="570" t="s">
        <v>13</v>
      </c>
      <c r="D1985" s="570" t="s">
        <v>13</v>
      </c>
      <c r="E1985" s="590" t="s">
        <v>335</v>
      </c>
      <c r="F1985" s="360" t="s">
        <v>367</v>
      </c>
      <c r="G1985" s="579" t="s">
        <v>106</v>
      </c>
      <c r="H1985" s="359">
        <v>7746.7</v>
      </c>
      <c r="I1985" s="342">
        <v>342</v>
      </c>
      <c r="J1985" s="570" t="s">
        <v>107</v>
      </c>
      <c r="K1985" s="343" t="s">
        <v>2</v>
      </c>
      <c r="L1985" s="415">
        <f>L1986+L1987</f>
        <v>270000</v>
      </c>
      <c r="M1985" s="415">
        <f t="shared" ref="M1985:P1985" si="709">M1986+M1987</f>
        <v>20000</v>
      </c>
      <c r="N1985" s="415">
        <f t="shared" si="709"/>
        <v>0</v>
      </c>
      <c r="O1985" s="415">
        <f t="shared" si="709"/>
        <v>237500</v>
      </c>
      <c r="P1985" s="415">
        <f t="shared" si="709"/>
        <v>12500</v>
      </c>
      <c r="Q1985" s="385">
        <f t="shared" si="697"/>
        <v>270000</v>
      </c>
    </row>
    <row r="1986" spans="1:17" ht="51.75" customHeight="1" x14ac:dyDescent="0.25">
      <c r="A1986" s="661"/>
      <c r="B1986" s="579">
        <v>71956000</v>
      </c>
      <c r="C1986" s="570" t="s">
        <v>13</v>
      </c>
      <c r="D1986" s="570"/>
      <c r="E1986" s="590"/>
      <c r="F1986" s="360"/>
      <c r="G1986" s="579"/>
      <c r="H1986" s="415"/>
      <c r="I1986" s="342"/>
      <c r="J1986" s="570" t="s">
        <v>117</v>
      </c>
      <c r="K1986" s="345" t="s">
        <v>109</v>
      </c>
      <c r="L1986" s="415">
        <v>250000</v>
      </c>
      <c r="M1986" s="415"/>
      <c r="N1986" s="415"/>
      <c r="O1986" s="419">
        <f>L1986*0.95</f>
        <v>237500</v>
      </c>
      <c r="P1986" s="419">
        <f>L1986*0.05</f>
        <v>12500</v>
      </c>
      <c r="Q1986" s="385">
        <f t="shared" si="697"/>
        <v>250000</v>
      </c>
    </row>
    <row r="1987" spans="1:17" ht="50.25" customHeight="1" x14ac:dyDescent="0.25">
      <c r="A1987" s="662"/>
      <c r="B1987" s="579">
        <v>71956000</v>
      </c>
      <c r="C1987" s="570" t="s">
        <v>13</v>
      </c>
      <c r="D1987" s="570"/>
      <c r="E1987" s="590"/>
      <c r="F1987" s="359"/>
      <c r="G1987" s="579"/>
      <c r="H1987" s="415"/>
      <c r="I1987" s="342"/>
      <c r="J1987" s="570" t="s">
        <v>305</v>
      </c>
      <c r="K1987" s="345" t="s">
        <v>110</v>
      </c>
      <c r="L1987" s="415">
        <v>20000</v>
      </c>
      <c r="M1987" s="415">
        <v>20000</v>
      </c>
      <c r="N1987" s="362"/>
      <c r="O1987" s="362"/>
      <c r="P1987" s="419"/>
      <c r="Q1987" s="385">
        <f t="shared" si="697"/>
        <v>20000</v>
      </c>
    </row>
    <row r="1988" spans="1:17" ht="15.75" customHeight="1" x14ac:dyDescent="0.25">
      <c r="A1988" s="660">
        <v>38</v>
      </c>
      <c r="B1988" s="579">
        <v>71956000</v>
      </c>
      <c r="C1988" s="570" t="s">
        <v>13</v>
      </c>
      <c r="D1988" s="570" t="s">
        <v>13</v>
      </c>
      <c r="E1988" s="590" t="s">
        <v>335</v>
      </c>
      <c r="F1988" s="360" t="s">
        <v>357</v>
      </c>
      <c r="G1988" s="579" t="s">
        <v>106</v>
      </c>
      <c r="H1988" s="359">
        <v>2567.9</v>
      </c>
      <c r="I1988" s="342">
        <v>118</v>
      </c>
      <c r="J1988" s="570" t="s">
        <v>107</v>
      </c>
      <c r="K1988" s="343" t="s">
        <v>2</v>
      </c>
      <c r="L1988" s="415">
        <f>L1989+L1990</f>
        <v>270000</v>
      </c>
      <c r="M1988" s="415">
        <f t="shared" ref="M1988:P1988" si="710">M1989+M1990</f>
        <v>20000</v>
      </c>
      <c r="N1988" s="415">
        <f t="shared" si="710"/>
        <v>0</v>
      </c>
      <c r="O1988" s="415">
        <f t="shared" si="710"/>
        <v>237500</v>
      </c>
      <c r="P1988" s="415">
        <f t="shared" si="710"/>
        <v>12500</v>
      </c>
      <c r="Q1988" s="385">
        <f t="shared" si="697"/>
        <v>270000</v>
      </c>
    </row>
    <row r="1989" spans="1:17" ht="51.75" customHeight="1" x14ac:dyDescent="0.25">
      <c r="A1989" s="661"/>
      <c r="B1989" s="579">
        <v>71956000</v>
      </c>
      <c r="C1989" s="570" t="s">
        <v>13</v>
      </c>
      <c r="D1989" s="570"/>
      <c r="E1989" s="590"/>
      <c r="F1989" s="360"/>
      <c r="G1989" s="579"/>
      <c r="H1989" s="415"/>
      <c r="I1989" s="342"/>
      <c r="J1989" s="570" t="s">
        <v>117</v>
      </c>
      <c r="K1989" s="345" t="s">
        <v>109</v>
      </c>
      <c r="L1989" s="415">
        <v>250000</v>
      </c>
      <c r="M1989" s="415"/>
      <c r="N1989" s="415"/>
      <c r="O1989" s="419">
        <f>L1989*0.95</f>
        <v>237500</v>
      </c>
      <c r="P1989" s="419">
        <f>L1989*0.05</f>
        <v>12500</v>
      </c>
      <c r="Q1989" s="385">
        <f t="shared" si="697"/>
        <v>250000</v>
      </c>
    </row>
    <row r="1990" spans="1:17" ht="50.25" customHeight="1" x14ac:dyDescent="0.25">
      <c r="A1990" s="662"/>
      <c r="B1990" s="579">
        <v>71956000</v>
      </c>
      <c r="C1990" s="570" t="s">
        <v>13</v>
      </c>
      <c r="D1990" s="570"/>
      <c r="E1990" s="590"/>
      <c r="F1990" s="359"/>
      <c r="G1990" s="579"/>
      <c r="H1990" s="415"/>
      <c r="I1990" s="342"/>
      <c r="J1990" s="570" t="s">
        <v>305</v>
      </c>
      <c r="K1990" s="345" t="s">
        <v>110</v>
      </c>
      <c r="L1990" s="415">
        <v>20000</v>
      </c>
      <c r="M1990" s="415">
        <v>20000</v>
      </c>
      <c r="N1990" s="362"/>
      <c r="O1990" s="362"/>
      <c r="P1990" s="419"/>
      <c r="Q1990" s="385">
        <f t="shared" si="697"/>
        <v>20000</v>
      </c>
    </row>
    <row r="1991" spans="1:17" ht="15.75" customHeight="1" x14ac:dyDescent="0.25">
      <c r="A1991" s="660">
        <v>39</v>
      </c>
      <c r="B1991" s="579">
        <v>71956000</v>
      </c>
      <c r="C1991" s="570" t="s">
        <v>13</v>
      </c>
      <c r="D1991" s="570" t="s">
        <v>13</v>
      </c>
      <c r="E1991" s="590" t="s">
        <v>335</v>
      </c>
      <c r="F1991" s="360" t="s">
        <v>368</v>
      </c>
      <c r="G1991" s="579" t="s">
        <v>106</v>
      </c>
      <c r="H1991" s="359">
        <v>8766.6</v>
      </c>
      <c r="I1991" s="342">
        <v>332</v>
      </c>
      <c r="J1991" s="570" t="s">
        <v>107</v>
      </c>
      <c r="K1991" s="343" t="s">
        <v>2</v>
      </c>
      <c r="L1991" s="415">
        <f>L1992+L1993</f>
        <v>270000</v>
      </c>
      <c r="M1991" s="415">
        <f t="shared" ref="M1991:P1991" si="711">M1992+M1993</f>
        <v>20000</v>
      </c>
      <c r="N1991" s="415">
        <f t="shared" si="711"/>
        <v>0</v>
      </c>
      <c r="O1991" s="415">
        <f t="shared" si="711"/>
        <v>237500</v>
      </c>
      <c r="P1991" s="415">
        <f t="shared" si="711"/>
        <v>12500</v>
      </c>
      <c r="Q1991" s="385">
        <f t="shared" si="697"/>
        <v>270000</v>
      </c>
    </row>
    <row r="1992" spans="1:17" ht="51.75" customHeight="1" x14ac:dyDescent="0.25">
      <c r="A1992" s="661"/>
      <c r="B1992" s="579">
        <v>71956000</v>
      </c>
      <c r="C1992" s="570" t="s">
        <v>13</v>
      </c>
      <c r="D1992" s="570"/>
      <c r="E1992" s="590"/>
      <c r="F1992" s="360"/>
      <c r="G1992" s="579"/>
      <c r="H1992" s="415"/>
      <c r="I1992" s="342"/>
      <c r="J1992" s="570" t="s">
        <v>117</v>
      </c>
      <c r="K1992" s="345" t="s">
        <v>109</v>
      </c>
      <c r="L1992" s="415">
        <v>250000</v>
      </c>
      <c r="M1992" s="415"/>
      <c r="N1992" s="415"/>
      <c r="O1992" s="419">
        <f>L1992*0.95</f>
        <v>237500</v>
      </c>
      <c r="P1992" s="419">
        <f>L1992*0.05</f>
        <v>12500</v>
      </c>
      <c r="Q1992" s="385">
        <f t="shared" si="697"/>
        <v>250000</v>
      </c>
    </row>
    <row r="1993" spans="1:17" ht="50.25" customHeight="1" x14ac:dyDescent="0.25">
      <c r="A1993" s="662"/>
      <c r="B1993" s="579">
        <v>71956000</v>
      </c>
      <c r="C1993" s="570" t="s">
        <v>13</v>
      </c>
      <c r="D1993" s="570"/>
      <c r="E1993" s="590"/>
      <c r="F1993" s="359"/>
      <c r="G1993" s="579"/>
      <c r="H1993" s="415"/>
      <c r="I1993" s="342"/>
      <c r="J1993" s="570" t="s">
        <v>305</v>
      </c>
      <c r="K1993" s="345" t="s">
        <v>110</v>
      </c>
      <c r="L1993" s="415">
        <v>20000</v>
      </c>
      <c r="M1993" s="415">
        <v>20000</v>
      </c>
      <c r="N1993" s="362"/>
      <c r="O1993" s="362"/>
      <c r="P1993" s="419"/>
      <c r="Q1993" s="385">
        <f t="shared" si="697"/>
        <v>20000</v>
      </c>
    </row>
    <row r="1994" spans="1:17" ht="15.75" customHeight="1" x14ac:dyDescent="0.25">
      <c r="A1994" s="660">
        <v>40</v>
      </c>
      <c r="B1994" s="579">
        <v>71956000</v>
      </c>
      <c r="C1994" s="570" t="s">
        <v>13</v>
      </c>
      <c r="D1994" s="570" t="s">
        <v>13</v>
      </c>
      <c r="E1994" s="590" t="s">
        <v>335</v>
      </c>
      <c r="F1994" s="360" t="s">
        <v>340</v>
      </c>
      <c r="G1994" s="579" t="s">
        <v>106</v>
      </c>
      <c r="H1994" s="359">
        <v>2209.6999999999998</v>
      </c>
      <c r="I1994" s="342">
        <v>88</v>
      </c>
      <c r="J1994" s="570" t="s">
        <v>107</v>
      </c>
      <c r="K1994" s="343" t="s">
        <v>2</v>
      </c>
      <c r="L1994" s="415">
        <f>L1995+L1996</f>
        <v>270000</v>
      </c>
      <c r="M1994" s="415">
        <f t="shared" ref="M1994:P1994" si="712">M1995+M1996</f>
        <v>20000</v>
      </c>
      <c r="N1994" s="415">
        <f t="shared" si="712"/>
        <v>0</v>
      </c>
      <c r="O1994" s="415">
        <f t="shared" si="712"/>
        <v>237500</v>
      </c>
      <c r="P1994" s="415">
        <f t="shared" si="712"/>
        <v>12500</v>
      </c>
      <c r="Q1994" s="385">
        <f t="shared" si="697"/>
        <v>270000</v>
      </c>
    </row>
    <row r="1995" spans="1:17" ht="51.75" customHeight="1" x14ac:dyDescent="0.25">
      <c r="A1995" s="661"/>
      <c r="B1995" s="579">
        <v>71956000</v>
      </c>
      <c r="C1995" s="570" t="s">
        <v>13</v>
      </c>
      <c r="D1995" s="570"/>
      <c r="E1995" s="590"/>
      <c r="F1995" s="360"/>
      <c r="G1995" s="579"/>
      <c r="H1995" s="415"/>
      <c r="I1995" s="342"/>
      <c r="J1995" s="570" t="s">
        <v>117</v>
      </c>
      <c r="K1995" s="345" t="s">
        <v>109</v>
      </c>
      <c r="L1995" s="415">
        <v>250000</v>
      </c>
      <c r="M1995" s="415"/>
      <c r="N1995" s="415"/>
      <c r="O1995" s="419">
        <f>L1995*0.95</f>
        <v>237500</v>
      </c>
      <c r="P1995" s="419">
        <f>L1995*0.05</f>
        <v>12500</v>
      </c>
      <c r="Q1995" s="385">
        <f t="shared" si="697"/>
        <v>250000</v>
      </c>
    </row>
    <row r="1996" spans="1:17" ht="50.25" customHeight="1" x14ac:dyDescent="0.25">
      <c r="A1996" s="662"/>
      <c r="B1996" s="579">
        <v>71956000</v>
      </c>
      <c r="C1996" s="570" t="s">
        <v>13</v>
      </c>
      <c r="D1996" s="570"/>
      <c r="E1996" s="590"/>
      <c r="F1996" s="359"/>
      <c r="G1996" s="579"/>
      <c r="H1996" s="415"/>
      <c r="I1996" s="342"/>
      <c r="J1996" s="570" t="s">
        <v>305</v>
      </c>
      <c r="K1996" s="345" t="s">
        <v>110</v>
      </c>
      <c r="L1996" s="415">
        <v>20000</v>
      </c>
      <c r="M1996" s="415">
        <v>20000</v>
      </c>
      <c r="N1996" s="362"/>
      <c r="O1996" s="362"/>
      <c r="P1996" s="419"/>
      <c r="Q1996" s="385">
        <f t="shared" si="697"/>
        <v>20000</v>
      </c>
    </row>
    <row r="1997" spans="1:17" ht="15.75" customHeight="1" x14ac:dyDescent="0.25">
      <c r="A1997" s="660">
        <v>41</v>
      </c>
      <c r="B1997" s="579">
        <v>71956000</v>
      </c>
      <c r="C1997" s="570" t="s">
        <v>13</v>
      </c>
      <c r="D1997" s="570" t="s">
        <v>13</v>
      </c>
      <c r="E1997" s="590" t="s">
        <v>335</v>
      </c>
      <c r="F1997" s="360" t="s">
        <v>324</v>
      </c>
      <c r="G1997" s="579" t="s">
        <v>106</v>
      </c>
      <c r="H1997" s="359">
        <v>5678.3</v>
      </c>
      <c r="I1997" s="342">
        <v>231</v>
      </c>
      <c r="J1997" s="570" t="s">
        <v>107</v>
      </c>
      <c r="K1997" s="343" t="s">
        <v>2</v>
      </c>
      <c r="L1997" s="415">
        <f>L1998+L1999</f>
        <v>270000</v>
      </c>
      <c r="M1997" s="415">
        <f t="shared" ref="M1997:P1997" si="713">M1998+M1999</f>
        <v>20000</v>
      </c>
      <c r="N1997" s="415">
        <f t="shared" si="713"/>
        <v>0</v>
      </c>
      <c r="O1997" s="415">
        <f t="shared" si="713"/>
        <v>237500</v>
      </c>
      <c r="P1997" s="415">
        <f t="shared" si="713"/>
        <v>12500</v>
      </c>
      <c r="Q1997" s="385">
        <f t="shared" si="697"/>
        <v>270000</v>
      </c>
    </row>
    <row r="1998" spans="1:17" ht="51.75" customHeight="1" x14ac:dyDescent="0.25">
      <c r="A1998" s="661"/>
      <c r="B1998" s="579">
        <v>71956000</v>
      </c>
      <c r="C1998" s="570" t="s">
        <v>13</v>
      </c>
      <c r="D1998" s="570"/>
      <c r="E1998" s="590"/>
      <c r="F1998" s="360"/>
      <c r="G1998" s="579"/>
      <c r="H1998" s="415"/>
      <c r="I1998" s="342"/>
      <c r="J1998" s="570" t="s">
        <v>117</v>
      </c>
      <c r="K1998" s="345" t="s">
        <v>109</v>
      </c>
      <c r="L1998" s="415">
        <v>250000</v>
      </c>
      <c r="M1998" s="415"/>
      <c r="N1998" s="415"/>
      <c r="O1998" s="419">
        <f>L1998*0.95</f>
        <v>237500</v>
      </c>
      <c r="P1998" s="419">
        <f>L1998*0.05</f>
        <v>12500</v>
      </c>
      <c r="Q1998" s="385">
        <f t="shared" si="697"/>
        <v>250000</v>
      </c>
    </row>
    <row r="1999" spans="1:17" ht="50.25" customHeight="1" x14ac:dyDescent="0.25">
      <c r="A1999" s="662"/>
      <c r="B1999" s="579">
        <v>71956000</v>
      </c>
      <c r="C1999" s="570" t="s">
        <v>13</v>
      </c>
      <c r="D1999" s="570"/>
      <c r="E1999" s="590"/>
      <c r="F1999" s="359"/>
      <c r="G1999" s="579"/>
      <c r="H1999" s="415"/>
      <c r="I1999" s="342"/>
      <c r="J1999" s="570" t="s">
        <v>305</v>
      </c>
      <c r="K1999" s="345" t="s">
        <v>110</v>
      </c>
      <c r="L1999" s="415">
        <v>20000</v>
      </c>
      <c r="M1999" s="415">
        <v>20000</v>
      </c>
      <c r="N1999" s="362"/>
      <c r="O1999" s="362"/>
      <c r="P1999" s="419"/>
      <c r="Q1999" s="385">
        <f t="shared" si="697"/>
        <v>20000</v>
      </c>
    </row>
    <row r="2000" spans="1:17" ht="15.75" customHeight="1" x14ac:dyDescent="0.25">
      <c r="A2000" s="660">
        <v>42</v>
      </c>
      <c r="B2000" s="579">
        <v>71956000</v>
      </c>
      <c r="C2000" s="570" t="s">
        <v>13</v>
      </c>
      <c r="D2000" s="570" t="s">
        <v>13</v>
      </c>
      <c r="E2000" s="590" t="s">
        <v>335</v>
      </c>
      <c r="F2000" s="360" t="s">
        <v>369</v>
      </c>
      <c r="G2000" s="579" t="s">
        <v>106</v>
      </c>
      <c r="H2000" s="359">
        <v>6087.4</v>
      </c>
      <c r="I2000" s="342">
        <v>259</v>
      </c>
      <c r="J2000" s="570" t="s">
        <v>107</v>
      </c>
      <c r="K2000" s="343" t="s">
        <v>2</v>
      </c>
      <c r="L2000" s="415">
        <f>L2001+L2002</f>
        <v>270000</v>
      </c>
      <c r="M2000" s="415">
        <f t="shared" ref="M2000:P2000" si="714">M2001+M2002</f>
        <v>20000</v>
      </c>
      <c r="N2000" s="415">
        <f t="shared" si="714"/>
        <v>0</v>
      </c>
      <c r="O2000" s="415">
        <f t="shared" si="714"/>
        <v>237500</v>
      </c>
      <c r="P2000" s="415">
        <f t="shared" si="714"/>
        <v>12500</v>
      </c>
      <c r="Q2000" s="385">
        <f t="shared" si="697"/>
        <v>270000</v>
      </c>
    </row>
    <row r="2001" spans="1:17" ht="51.75" customHeight="1" x14ac:dyDescent="0.25">
      <c r="A2001" s="661"/>
      <c r="B2001" s="579">
        <v>71956000</v>
      </c>
      <c r="C2001" s="570" t="s">
        <v>13</v>
      </c>
      <c r="D2001" s="570"/>
      <c r="E2001" s="590"/>
      <c r="F2001" s="360"/>
      <c r="G2001" s="579"/>
      <c r="H2001" s="415"/>
      <c r="I2001" s="342"/>
      <c r="J2001" s="570" t="s">
        <v>117</v>
      </c>
      <c r="K2001" s="345" t="s">
        <v>109</v>
      </c>
      <c r="L2001" s="415">
        <v>250000</v>
      </c>
      <c r="M2001" s="415"/>
      <c r="N2001" s="415"/>
      <c r="O2001" s="419">
        <f>L2001*0.95</f>
        <v>237500</v>
      </c>
      <c r="P2001" s="419">
        <f>L2001*0.05</f>
        <v>12500</v>
      </c>
      <c r="Q2001" s="385">
        <f t="shared" si="697"/>
        <v>250000</v>
      </c>
    </row>
    <row r="2002" spans="1:17" ht="50.25" customHeight="1" x14ac:dyDescent="0.25">
      <c r="A2002" s="662"/>
      <c r="B2002" s="579">
        <v>71956000</v>
      </c>
      <c r="C2002" s="570" t="s">
        <v>13</v>
      </c>
      <c r="D2002" s="570"/>
      <c r="E2002" s="590"/>
      <c r="F2002" s="359"/>
      <c r="G2002" s="579"/>
      <c r="H2002" s="415"/>
      <c r="I2002" s="342"/>
      <c r="J2002" s="570" t="s">
        <v>305</v>
      </c>
      <c r="K2002" s="345" t="s">
        <v>110</v>
      </c>
      <c r="L2002" s="415">
        <v>20000</v>
      </c>
      <c r="M2002" s="415">
        <v>20000</v>
      </c>
      <c r="N2002" s="362"/>
      <c r="O2002" s="362"/>
      <c r="P2002" s="419"/>
      <c r="Q2002" s="385">
        <f t="shared" si="697"/>
        <v>20000</v>
      </c>
    </row>
    <row r="2003" spans="1:17" ht="15.75" customHeight="1" x14ac:dyDescent="0.25">
      <c r="A2003" s="660">
        <v>43</v>
      </c>
      <c r="B2003" s="579">
        <v>71956000</v>
      </c>
      <c r="C2003" s="570" t="s">
        <v>13</v>
      </c>
      <c r="D2003" s="570" t="s">
        <v>13</v>
      </c>
      <c r="E2003" s="590" t="s">
        <v>335</v>
      </c>
      <c r="F2003" s="360" t="s">
        <v>325</v>
      </c>
      <c r="G2003" s="579" t="s">
        <v>106</v>
      </c>
      <c r="H2003" s="359">
        <v>2156.9</v>
      </c>
      <c r="I2003" s="342">
        <v>88</v>
      </c>
      <c r="J2003" s="570" t="s">
        <v>107</v>
      </c>
      <c r="K2003" s="343" t="s">
        <v>2</v>
      </c>
      <c r="L2003" s="415">
        <f>L2004+L2005</f>
        <v>270000</v>
      </c>
      <c r="M2003" s="415">
        <f t="shared" ref="M2003:P2003" si="715">M2004+M2005</f>
        <v>20000</v>
      </c>
      <c r="N2003" s="415">
        <f t="shared" si="715"/>
        <v>0</v>
      </c>
      <c r="O2003" s="415">
        <f t="shared" si="715"/>
        <v>237500</v>
      </c>
      <c r="P2003" s="415">
        <f t="shared" si="715"/>
        <v>12500</v>
      </c>
      <c r="Q2003" s="385">
        <f t="shared" si="697"/>
        <v>270000</v>
      </c>
    </row>
    <row r="2004" spans="1:17" ht="51.75" customHeight="1" x14ac:dyDescent="0.25">
      <c r="A2004" s="661"/>
      <c r="B2004" s="579">
        <v>71956000</v>
      </c>
      <c r="C2004" s="570" t="s">
        <v>13</v>
      </c>
      <c r="D2004" s="570"/>
      <c r="E2004" s="590"/>
      <c r="F2004" s="360"/>
      <c r="G2004" s="579"/>
      <c r="H2004" s="415"/>
      <c r="I2004" s="342"/>
      <c r="J2004" s="570" t="s">
        <v>117</v>
      </c>
      <c r="K2004" s="345" t="s">
        <v>109</v>
      </c>
      <c r="L2004" s="415">
        <v>250000</v>
      </c>
      <c r="M2004" s="415"/>
      <c r="N2004" s="415"/>
      <c r="O2004" s="419">
        <f>L2004*0.95</f>
        <v>237500</v>
      </c>
      <c r="P2004" s="419">
        <f>L2004*0.05</f>
        <v>12500</v>
      </c>
      <c r="Q2004" s="385">
        <f t="shared" si="697"/>
        <v>250000</v>
      </c>
    </row>
    <row r="2005" spans="1:17" ht="50.25" customHeight="1" x14ac:dyDescent="0.25">
      <c r="A2005" s="662"/>
      <c r="B2005" s="579">
        <v>71956000</v>
      </c>
      <c r="C2005" s="570" t="s">
        <v>13</v>
      </c>
      <c r="D2005" s="570"/>
      <c r="E2005" s="590"/>
      <c r="F2005" s="359"/>
      <c r="G2005" s="579"/>
      <c r="H2005" s="415"/>
      <c r="I2005" s="342"/>
      <c r="J2005" s="570" t="s">
        <v>305</v>
      </c>
      <c r="K2005" s="345" t="s">
        <v>110</v>
      </c>
      <c r="L2005" s="415">
        <v>20000</v>
      </c>
      <c r="M2005" s="415">
        <v>20000</v>
      </c>
      <c r="N2005" s="362"/>
      <c r="O2005" s="362"/>
      <c r="P2005" s="419"/>
      <c r="Q2005" s="385">
        <f t="shared" si="697"/>
        <v>20000</v>
      </c>
    </row>
    <row r="2006" spans="1:17" ht="15.75" customHeight="1" x14ac:dyDescent="0.25">
      <c r="A2006" s="660">
        <v>44</v>
      </c>
      <c r="B2006" s="579">
        <v>71956000</v>
      </c>
      <c r="C2006" s="570" t="s">
        <v>13</v>
      </c>
      <c r="D2006" s="570" t="s">
        <v>13</v>
      </c>
      <c r="E2006" s="590" t="s">
        <v>335</v>
      </c>
      <c r="F2006" s="360" t="s">
        <v>326</v>
      </c>
      <c r="G2006" s="579" t="s">
        <v>106</v>
      </c>
      <c r="H2006" s="359">
        <v>8336.1</v>
      </c>
      <c r="I2006" s="342">
        <v>361</v>
      </c>
      <c r="J2006" s="570" t="s">
        <v>107</v>
      </c>
      <c r="K2006" s="343" t="s">
        <v>2</v>
      </c>
      <c r="L2006" s="415">
        <f>L2007+L2008</f>
        <v>270000</v>
      </c>
      <c r="M2006" s="415">
        <f t="shared" ref="M2006:P2006" si="716">M2007+M2008</f>
        <v>20000</v>
      </c>
      <c r="N2006" s="415">
        <f t="shared" si="716"/>
        <v>0</v>
      </c>
      <c r="O2006" s="415">
        <f t="shared" si="716"/>
        <v>237500</v>
      </c>
      <c r="P2006" s="415">
        <f t="shared" si="716"/>
        <v>12500</v>
      </c>
      <c r="Q2006" s="385">
        <f t="shared" si="697"/>
        <v>270000</v>
      </c>
    </row>
    <row r="2007" spans="1:17" ht="51.75" customHeight="1" x14ac:dyDescent="0.25">
      <c r="A2007" s="661"/>
      <c r="B2007" s="579">
        <v>71956000</v>
      </c>
      <c r="C2007" s="570" t="s">
        <v>13</v>
      </c>
      <c r="D2007" s="570"/>
      <c r="E2007" s="590"/>
      <c r="F2007" s="360"/>
      <c r="G2007" s="579"/>
      <c r="H2007" s="415"/>
      <c r="I2007" s="342"/>
      <c r="J2007" s="570" t="s">
        <v>117</v>
      </c>
      <c r="K2007" s="345" t="s">
        <v>109</v>
      </c>
      <c r="L2007" s="415">
        <v>250000</v>
      </c>
      <c r="M2007" s="415"/>
      <c r="N2007" s="415"/>
      <c r="O2007" s="419">
        <f>L2007*0.95</f>
        <v>237500</v>
      </c>
      <c r="P2007" s="419">
        <f>L2007*0.05</f>
        <v>12500</v>
      </c>
      <c r="Q2007" s="385">
        <f t="shared" si="697"/>
        <v>250000</v>
      </c>
    </row>
    <row r="2008" spans="1:17" ht="50.25" customHeight="1" x14ac:dyDescent="0.25">
      <c r="A2008" s="662"/>
      <c r="B2008" s="579">
        <v>71956000</v>
      </c>
      <c r="C2008" s="570" t="s">
        <v>13</v>
      </c>
      <c r="D2008" s="570"/>
      <c r="E2008" s="590"/>
      <c r="F2008" s="359"/>
      <c r="G2008" s="579"/>
      <c r="H2008" s="415"/>
      <c r="I2008" s="342"/>
      <c r="J2008" s="570" t="s">
        <v>305</v>
      </c>
      <c r="K2008" s="345" t="s">
        <v>110</v>
      </c>
      <c r="L2008" s="415">
        <v>20000</v>
      </c>
      <c r="M2008" s="415">
        <v>20000</v>
      </c>
      <c r="N2008" s="362"/>
      <c r="O2008" s="362"/>
      <c r="P2008" s="419"/>
      <c r="Q2008" s="385">
        <f t="shared" ref="Q2008:Q2071" si="717">M2008+N2008+O2008+P2008</f>
        <v>20000</v>
      </c>
    </row>
    <row r="2009" spans="1:17" ht="15.75" customHeight="1" x14ac:dyDescent="0.25">
      <c r="A2009" s="660">
        <v>45</v>
      </c>
      <c r="B2009" s="579">
        <v>71956000</v>
      </c>
      <c r="C2009" s="570" t="s">
        <v>13</v>
      </c>
      <c r="D2009" s="570" t="s">
        <v>13</v>
      </c>
      <c r="E2009" s="590" t="s">
        <v>335</v>
      </c>
      <c r="F2009" s="360" t="s">
        <v>227</v>
      </c>
      <c r="G2009" s="579" t="s">
        <v>106</v>
      </c>
      <c r="H2009" s="359">
        <v>4347.2</v>
      </c>
      <c r="I2009" s="342">
        <v>175</v>
      </c>
      <c r="J2009" s="570" t="s">
        <v>107</v>
      </c>
      <c r="K2009" s="343" t="s">
        <v>2</v>
      </c>
      <c r="L2009" s="415">
        <f>L2010+L2011</f>
        <v>270000</v>
      </c>
      <c r="M2009" s="415">
        <f t="shared" ref="M2009:P2009" si="718">M2010+M2011</f>
        <v>20000</v>
      </c>
      <c r="N2009" s="415">
        <f t="shared" si="718"/>
        <v>0</v>
      </c>
      <c r="O2009" s="415">
        <f t="shared" si="718"/>
        <v>237500</v>
      </c>
      <c r="P2009" s="415">
        <f t="shared" si="718"/>
        <v>12500</v>
      </c>
      <c r="Q2009" s="385">
        <f t="shared" si="717"/>
        <v>270000</v>
      </c>
    </row>
    <row r="2010" spans="1:17" ht="51.75" customHeight="1" x14ac:dyDescent="0.25">
      <c r="A2010" s="661"/>
      <c r="B2010" s="579">
        <v>71956000</v>
      </c>
      <c r="C2010" s="570" t="s">
        <v>13</v>
      </c>
      <c r="D2010" s="570"/>
      <c r="E2010" s="590"/>
      <c r="F2010" s="360"/>
      <c r="G2010" s="579"/>
      <c r="H2010" s="415"/>
      <c r="I2010" s="342"/>
      <c r="J2010" s="570" t="s">
        <v>117</v>
      </c>
      <c r="K2010" s="345" t="s">
        <v>109</v>
      </c>
      <c r="L2010" s="415">
        <v>250000</v>
      </c>
      <c r="M2010" s="415"/>
      <c r="N2010" s="415"/>
      <c r="O2010" s="419">
        <f>L2010*0.95</f>
        <v>237500</v>
      </c>
      <c r="P2010" s="419">
        <f>L2010*0.05</f>
        <v>12500</v>
      </c>
      <c r="Q2010" s="385">
        <f t="shared" si="717"/>
        <v>250000</v>
      </c>
    </row>
    <row r="2011" spans="1:17" ht="50.25" customHeight="1" x14ac:dyDescent="0.25">
      <c r="A2011" s="662"/>
      <c r="B2011" s="579">
        <v>71956000</v>
      </c>
      <c r="C2011" s="570" t="s">
        <v>13</v>
      </c>
      <c r="D2011" s="570"/>
      <c r="E2011" s="590"/>
      <c r="F2011" s="359"/>
      <c r="G2011" s="579"/>
      <c r="H2011" s="415"/>
      <c r="I2011" s="342"/>
      <c r="J2011" s="570" t="s">
        <v>305</v>
      </c>
      <c r="K2011" s="345" t="s">
        <v>110</v>
      </c>
      <c r="L2011" s="415">
        <v>20000</v>
      </c>
      <c r="M2011" s="415">
        <v>20000</v>
      </c>
      <c r="N2011" s="362"/>
      <c r="O2011" s="362"/>
      <c r="P2011" s="419"/>
      <c r="Q2011" s="385">
        <f t="shared" si="717"/>
        <v>20000</v>
      </c>
    </row>
    <row r="2012" spans="1:17" ht="15.75" customHeight="1" x14ac:dyDescent="0.25">
      <c r="A2012" s="660">
        <v>46</v>
      </c>
      <c r="B2012" s="579">
        <v>71956000</v>
      </c>
      <c r="C2012" s="570" t="s">
        <v>13</v>
      </c>
      <c r="D2012" s="570" t="s">
        <v>13</v>
      </c>
      <c r="E2012" s="590" t="s">
        <v>173</v>
      </c>
      <c r="F2012" s="360" t="s">
        <v>343</v>
      </c>
      <c r="G2012" s="579" t="s">
        <v>106</v>
      </c>
      <c r="H2012" s="359">
        <v>7107.3</v>
      </c>
      <c r="I2012" s="342">
        <v>325</v>
      </c>
      <c r="J2012" s="570" t="s">
        <v>107</v>
      </c>
      <c r="K2012" s="343" t="s">
        <v>2</v>
      </c>
      <c r="L2012" s="415">
        <f>L2013+L2014</f>
        <v>270000</v>
      </c>
      <c r="M2012" s="415">
        <f t="shared" ref="M2012:P2012" si="719">M2013+M2014</f>
        <v>20000</v>
      </c>
      <c r="N2012" s="415">
        <f t="shared" si="719"/>
        <v>0</v>
      </c>
      <c r="O2012" s="415">
        <f t="shared" si="719"/>
        <v>237500</v>
      </c>
      <c r="P2012" s="415">
        <f t="shared" si="719"/>
        <v>12500</v>
      </c>
      <c r="Q2012" s="385">
        <f t="shared" si="717"/>
        <v>270000</v>
      </c>
    </row>
    <row r="2013" spans="1:17" ht="51.75" customHeight="1" x14ac:dyDescent="0.25">
      <c r="A2013" s="661"/>
      <c r="B2013" s="579">
        <v>71956000</v>
      </c>
      <c r="C2013" s="570" t="s">
        <v>13</v>
      </c>
      <c r="D2013" s="570"/>
      <c r="E2013" s="590"/>
      <c r="F2013" s="360"/>
      <c r="G2013" s="579"/>
      <c r="H2013" s="415"/>
      <c r="I2013" s="342"/>
      <c r="J2013" s="570" t="s">
        <v>117</v>
      </c>
      <c r="K2013" s="345" t="s">
        <v>109</v>
      </c>
      <c r="L2013" s="415">
        <v>250000</v>
      </c>
      <c r="M2013" s="415"/>
      <c r="N2013" s="415"/>
      <c r="O2013" s="419">
        <f>L2013*0.95</f>
        <v>237500</v>
      </c>
      <c r="P2013" s="419">
        <f>L2013*0.05</f>
        <v>12500</v>
      </c>
      <c r="Q2013" s="385">
        <f t="shared" si="717"/>
        <v>250000</v>
      </c>
    </row>
    <row r="2014" spans="1:17" ht="50.25" customHeight="1" x14ac:dyDescent="0.25">
      <c r="A2014" s="662"/>
      <c r="B2014" s="579">
        <v>71956000</v>
      </c>
      <c r="C2014" s="570" t="s">
        <v>13</v>
      </c>
      <c r="D2014" s="570"/>
      <c r="E2014" s="590"/>
      <c r="F2014" s="359"/>
      <c r="G2014" s="579"/>
      <c r="H2014" s="415"/>
      <c r="I2014" s="342"/>
      <c r="J2014" s="570" t="s">
        <v>305</v>
      </c>
      <c r="K2014" s="345" t="s">
        <v>110</v>
      </c>
      <c r="L2014" s="415">
        <v>20000</v>
      </c>
      <c r="M2014" s="415">
        <v>20000</v>
      </c>
      <c r="N2014" s="362"/>
      <c r="O2014" s="362"/>
      <c r="P2014" s="419"/>
      <c r="Q2014" s="385">
        <f t="shared" si="717"/>
        <v>20000</v>
      </c>
    </row>
    <row r="2015" spans="1:17" ht="15.75" customHeight="1" x14ac:dyDescent="0.25">
      <c r="A2015" s="660">
        <v>47</v>
      </c>
      <c r="B2015" s="579">
        <v>71956000</v>
      </c>
      <c r="C2015" s="570" t="s">
        <v>13</v>
      </c>
      <c r="D2015" s="570" t="s">
        <v>13</v>
      </c>
      <c r="E2015" s="590" t="s">
        <v>173</v>
      </c>
      <c r="F2015" s="360" t="s">
        <v>247</v>
      </c>
      <c r="G2015" s="579" t="s">
        <v>106</v>
      </c>
      <c r="H2015" s="359">
        <v>12003.5</v>
      </c>
      <c r="I2015" s="342">
        <v>630</v>
      </c>
      <c r="J2015" s="570" t="s">
        <v>107</v>
      </c>
      <c r="K2015" s="343" t="s">
        <v>2</v>
      </c>
      <c r="L2015" s="415">
        <f>L2016+L2017</f>
        <v>270000</v>
      </c>
      <c r="M2015" s="415">
        <f t="shared" ref="M2015:P2015" si="720">M2016+M2017</f>
        <v>20000</v>
      </c>
      <c r="N2015" s="415">
        <f t="shared" si="720"/>
        <v>0</v>
      </c>
      <c r="O2015" s="415">
        <f t="shared" si="720"/>
        <v>237500</v>
      </c>
      <c r="P2015" s="415">
        <f t="shared" si="720"/>
        <v>12500</v>
      </c>
      <c r="Q2015" s="385">
        <f t="shared" si="717"/>
        <v>270000</v>
      </c>
    </row>
    <row r="2016" spans="1:17" ht="51.75" customHeight="1" x14ac:dyDescent="0.25">
      <c r="A2016" s="661"/>
      <c r="B2016" s="579">
        <v>71956000</v>
      </c>
      <c r="C2016" s="570" t="s">
        <v>13</v>
      </c>
      <c r="D2016" s="570"/>
      <c r="E2016" s="590"/>
      <c r="F2016" s="360"/>
      <c r="G2016" s="579"/>
      <c r="H2016" s="415"/>
      <c r="I2016" s="342"/>
      <c r="J2016" s="570" t="s">
        <v>117</v>
      </c>
      <c r="K2016" s="345" t="s">
        <v>109</v>
      </c>
      <c r="L2016" s="415">
        <v>250000</v>
      </c>
      <c r="M2016" s="415"/>
      <c r="N2016" s="415"/>
      <c r="O2016" s="419">
        <f>L2016*0.95</f>
        <v>237500</v>
      </c>
      <c r="P2016" s="419">
        <f>L2016*0.05</f>
        <v>12500</v>
      </c>
      <c r="Q2016" s="385">
        <f t="shared" si="717"/>
        <v>250000</v>
      </c>
    </row>
    <row r="2017" spans="1:17" ht="50.25" customHeight="1" x14ac:dyDescent="0.25">
      <c r="A2017" s="662"/>
      <c r="B2017" s="579">
        <v>71956000</v>
      </c>
      <c r="C2017" s="570" t="s">
        <v>13</v>
      </c>
      <c r="D2017" s="570"/>
      <c r="E2017" s="590"/>
      <c r="F2017" s="359"/>
      <c r="G2017" s="579"/>
      <c r="H2017" s="415"/>
      <c r="I2017" s="342"/>
      <c r="J2017" s="570" t="s">
        <v>305</v>
      </c>
      <c r="K2017" s="345" t="s">
        <v>110</v>
      </c>
      <c r="L2017" s="415">
        <v>20000</v>
      </c>
      <c r="M2017" s="415">
        <v>20000</v>
      </c>
      <c r="N2017" s="362"/>
      <c r="O2017" s="362"/>
      <c r="P2017" s="419"/>
      <c r="Q2017" s="385">
        <f t="shared" si="717"/>
        <v>20000</v>
      </c>
    </row>
    <row r="2018" spans="1:17" ht="15.75" customHeight="1" x14ac:dyDescent="0.25">
      <c r="A2018" s="660">
        <v>48</v>
      </c>
      <c r="B2018" s="579">
        <v>71956000</v>
      </c>
      <c r="C2018" s="570" t="s">
        <v>13</v>
      </c>
      <c r="D2018" s="570" t="s">
        <v>13</v>
      </c>
      <c r="E2018" s="590" t="s">
        <v>173</v>
      </c>
      <c r="F2018" s="360" t="s">
        <v>254</v>
      </c>
      <c r="G2018" s="579" t="s">
        <v>106</v>
      </c>
      <c r="H2018" s="359">
        <v>4928.5</v>
      </c>
      <c r="I2018" s="342">
        <v>316</v>
      </c>
      <c r="J2018" s="570" t="s">
        <v>107</v>
      </c>
      <c r="K2018" s="343" t="s">
        <v>2</v>
      </c>
      <c r="L2018" s="415">
        <f>L2019+L2020</f>
        <v>270000</v>
      </c>
      <c r="M2018" s="415">
        <f t="shared" ref="M2018:P2018" si="721">M2019+M2020</f>
        <v>20000</v>
      </c>
      <c r="N2018" s="415">
        <f t="shared" si="721"/>
        <v>0</v>
      </c>
      <c r="O2018" s="415">
        <f t="shared" si="721"/>
        <v>237500</v>
      </c>
      <c r="P2018" s="415">
        <f t="shared" si="721"/>
        <v>12500</v>
      </c>
      <c r="Q2018" s="385">
        <f t="shared" si="717"/>
        <v>270000</v>
      </c>
    </row>
    <row r="2019" spans="1:17" ht="51.75" customHeight="1" x14ac:dyDescent="0.25">
      <c r="A2019" s="661"/>
      <c r="B2019" s="579">
        <v>71956000</v>
      </c>
      <c r="C2019" s="570" t="s">
        <v>13</v>
      </c>
      <c r="D2019" s="570"/>
      <c r="E2019" s="590"/>
      <c r="F2019" s="360"/>
      <c r="G2019" s="579"/>
      <c r="H2019" s="415"/>
      <c r="I2019" s="342"/>
      <c r="J2019" s="570" t="s">
        <v>117</v>
      </c>
      <c r="K2019" s="345" t="s">
        <v>109</v>
      </c>
      <c r="L2019" s="415">
        <v>250000</v>
      </c>
      <c r="M2019" s="415"/>
      <c r="N2019" s="415"/>
      <c r="O2019" s="419">
        <f>L2019*0.95</f>
        <v>237500</v>
      </c>
      <c r="P2019" s="419">
        <f>L2019*0.05</f>
        <v>12500</v>
      </c>
      <c r="Q2019" s="385">
        <f t="shared" si="717"/>
        <v>250000</v>
      </c>
    </row>
    <row r="2020" spans="1:17" ht="50.25" customHeight="1" x14ac:dyDescent="0.25">
      <c r="A2020" s="662"/>
      <c r="B2020" s="579">
        <v>71956000</v>
      </c>
      <c r="C2020" s="570" t="s">
        <v>13</v>
      </c>
      <c r="D2020" s="570"/>
      <c r="E2020" s="590"/>
      <c r="F2020" s="359"/>
      <c r="G2020" s="579"/>
      <c r="H2020" s="415"/>
      <c r="I2020" s="342"/>
      <c r="J2020" s="570" t="s">
        <v>305</v>
      </c>
      <c r="K2020" s="345" t="s">
        <v>110</v>
      </c>
      <c r="L2020" s="415">
        <v>20000</v>
      </c>
      <c r="M2020" s="415">
        <v>20000</v>
      </c>
      <c r="N2020" s="362"/>
      <c r="O2020" s="362"/>
      <c r="P2020" s="419"/>
      <c r="Q2020" s="385">
        <f t="shared" si="717"/>
        <v>20000</v>
      </c>
    </row>
    <row r="2021" spans="1:17" ht="15.75" customHeight="1" x14ac:dyDescent="0.25">
      <c r="A2021" s="660">
        <v>49</v>
      </c>
      <c r="B2021" s="579">
        <v>71956000</v>
      </c>
      <c r="C2021" s="570" t="s">
        <v>13</v>
      </c>
      <c r="D2021" s="570" t="s">
        <v>13</v>
      </c>
      <c r="E2021" s="590" t="s">
        <v>173</v>
      </c>
      <c r="F2021" s="360" t="s">
        <v>370</v>
      </c>
      <c r="G2021" s="579" t="s">
        <v>106</v>
      </c>
      <c r="H2021" s="359">
        <v>4811.7</v>
      </c>
      <c r="I2021" s="342">
        <v>251</v>
      </c>
      <c r="J2021" s="570" t="s">
        <v>107</v>
      </c>
      <c r="K2021" s="343" t="s">
        <v>2</v>
      </c>
      <c r="L2021" s="415">
        <f>L2022+L2023</f>
        <v>270000</v>
      </c>
      <c r="M2021" s="415">
        <f t="shared" ref="M2021:P2021" si="722">M2022+M2023</f>
        <v>20000</v>
      </c>
      <c r="N2021" s="415">
        <f t="shared" si="722"/>
        <v>0</v>
      </c>
      <c r="O2021" s="415">
        <f t="shared" si="722"/>
        <v>237500</v>
      </c>
      <c r="P2021" s="415">
        <f t="shared" si="722"/>
        <v>12500</v>
      </c>
      <c r="Q2021" s="385">
        <f t="shared" si="717"/>
        <v>270000</v>
      </c>
    </row>
    <row r="2022" spans="1:17" ht="51.75" customHeight="1" x14ac:dyDescent="0.25">
      <c r="A2022" s="661"/>
      <c r="B2022" s="579">
        <v>71956000</v>
      </c>
      <c r="C2022" s="570" t="s">
        <v>13</v>
      </c>
      <c r="D2022" s="570"/>
      <c r="E2022" s="590"/>
      <c r="F2022" s="360"/>
      <c r="G2022" s="579"/>
      <c r="H2022" s="415"/>
      <c r="I2022" s="342"/>
      <c r="J2022" s="570" t="s">
        <v>117</v>
      </c>
      <c r="K2022" s="345" t="s">
        <v>109</v>
      </c>
      <c r="L2022" s="415">
        <v>250000</v>
      </c>
      <c r="M2022" s="415"/>
      <c r="N2022" s="415"/>
      <c r="O2022" s="419">
        <f>L2022*0.95</f>
        <v>237500</v>
      </c>
      <c r="P2022" s="419">
        <f>L2022*0.05</f>
        <v>12500</v>
      </c>
      <c r="Q2022" s="385">
        <f t="shared" si="717"/>
        <v>250000</v>
      </c>
    </row>
    <row r="2023" spans="1:17" ht="50.25" customHeight="1" x14ac:dyDescent="0.25">
      <c r="A2023" s="662"/>
      <c r="B2023" s="579">
        <v>71956000</v>
      </c>
      <c r="C2023" s="570" t="s">
        <v>13</v>
      </c>
      <c r="D2023" s="570"/>
      <c r="E2023" s="590"/>
      <c r="F2023" s="359"/>
      <c r="G2023" s="579"/>
      <c r="H2023" s="415"/>
      <c r="I2023" s="342"/>
      <c r="J2023" s="570" t="s">
        <v>305</v>
      </c>
      <c r="K2023" s="345" t="s">
        <v>110</v>
      </c>
      <c r="L2023" s="415">
        <v>20000</v>
      </c>
      <c r="M2023" s="415">
        <v>20000</v>
      </c>
      <c r="N2023" s="362"/>
      <c r="O2023" s="362"/>
      <c r="P2023" s="419"/>
      <c r="Q2023" s="385">
        <f t="shared" si="717"/>
        <v>20000</v>
      </c>
    </row>
    <row r="2024" spans="1:17" ht="15.75" customHeight="1" x14ac:dyDescent="0.25">
      <c r="A2024" s="660">
        <v>50</v>
      </c>
      <c r="B2024" s="579">
        <v>71956000</v>
      </c>
      <c r="C2024" s="570" t="s">
        <v>13</v>
      </c>
      <c r="D2024" s="570" t="s">
        <v>13</v>
      </c>
      <c r="E2024" s="590" t="s">
        <v>173</v>
      </c>
      <c r="F2024" s="360" t="s">
        <v>174</v>
      </c>
      <c r="G2024" s="579" t="s">
        <v>106</v>
      </c>
      <c r="H2024" s="359">
        <v>11058.3</v>
      </c>
      <c r="I2024" s="342">
        <v>581</v>
      </c>
      <c r="J2024" s="570" t="s">
        <v>107</v>
      </c>
      <c r="K2024" s="343" t="s">
        <v>2</v>
      </c>
      <c r="L2024" s="415">
        <f>L2025+L2026</f>
        <v>270000</v>
      </c>
      <c r="M2024" s="415">
        <f t="shared" ref="M2024:O2024" si="723">M2025+M2026</f>
        <v>20000</v>
      </c>
      <c r="N2024" s="415">
        <f t="shared" si="723"/>
        <v>0</v>
      </c>
      <c r="O2024" s="415">
        <f t="shared" si="723"/>
        <v>237500</v>
      </c>
      <c r="P2024" s="415">
        <f t="shared" ref="P2024" si="724">P2025+P2026</f>
        <v>12500</v>
      </c>
      <c r="Q2024" s="385">
        <f t="shared" si="717"/>
        <v>270000</v>
      </c>
    </row>
    <row r="2025" spans="1:17" ht="51.75" customHeight="1" x14ac:dyDescent="0.25">
      <c r="A2025" s="661"/>
      <c r="B2025" s="579">
        <v>71956000</v>
      </c>
      <c r="C2025" s="570" t="s">
        <v>13</v>
      </c>
      <c r="D2025" s="570"/>
      <c r="E2025" s="590"/>
      <c r="F2025" s="360"/>
      <c r="G2025" s="579"/>
      <c r="H2025" s="415"/>
      <c r="I2025" s="342"/>
      <c r="J2025" s="570" t="s">
        <v>117</v>
      </c>
      <c r="K2025" s="345" t="s">
        <v>109</v>
      </c>
      <c r="L2025" s="415">
        <v>250000</v>
      </c>
      <c r="M2025" s="415"/>
      <c r="N2025" s="415"/>
      <c r="O2025" s="419">
        <f>L2025*0.95</f>
        <v>237500</v>
      </c>
      <c r="P2025" s="419">
        <f>L2025*0.05</f>
        <v>12500</v>
      </c>
      <c r="Q2025" s="385">
        <f t="shared" si="717"/>
        <v>250000</v>
      </c>
    </row>
    <row r="2026" spans="1:17" ht="50.25" customHeight="1" x14ac:dyDescent="0.25">
      <c r="A2026" s="662"/>
      <c r="B2026" s="579">
        <v>71956000</v>
      </c>
      <c r="C2026" s="570" t="s">
        <v>13</v>
      </c>
      <c r="D2026" s="570"/>
      <c r="E2026" s="590"/>
      <c r="F2026" s="359"/>
      <c r="G2026" s="579"/>
      <c r="H2026" s="415"/>
      <c r="I2026" s="342"/>
      <c r="J2026" s="570" t="s">
        <v>305</v>
      </c>
      <c r="K2026" s="345" t="s">
        <v>110</v>
      </c>
      <c r="L2026" s="415">
        <v>20000</v>
      </c>
      <c r="M2026" s="415">
        <v>20000</v>
      </c>
      <c r="N2026" s="362"/>
      <c r="O2026" s="362"/>
      <c r="P2026" s="419"/>
      <c r="Q2026" s="385">
        <f t="shared" si="717"/>
        <v>20000</v>
      </c>
    </row>
    <row r="2027" spans="1:17" ht="15.75" customHeight="1" x14ac:dyDescent="0.25">
      <c r="A2027" s="660">
        <v>51</v>
      </c>
      <c r="B2027" s="579">
        <v>71956000</v>
      </c>
      <c r="C2027" s="570" t="s">
        <v>13</v>
      </c>
      <c r="D2027" s="570" t="s">
        <v>13</v>
      </c>
      <c r="E2027" s="590" t="s">
        <v>146</v>
      </c>
      <c r="F2027" s="360" t="s">
        <v>371</v>
      </c>
      <c r="G2027" s="579" t="s">
        <v>106</v>
      </c>
      <c r="H2027" s="359">
        <v>4457.5</v>
      </c>
      <c r="I2027" s="342">
        <v>264</v>
      </c>
      <c r="J2027" s="570" t="s">
        <v>107</v>
      </c>
      <c r="K2027" s="343" t="s">
        <v>2</v>
      </c>
      <c r="L2027" s="415">
        <f>L2028+L2029</f>
        <v>270000</v>
      </c>
      <c r="M2027" s="415">
        <f t="shared" ref="M2027:P2027" si="725">M2028+M2029</f>
        <v>20000</v>
      </c>
      <c r="N2027" s="415">
        <f t="shared" si="725"/>
        <v>0</v>
      </c>
      <c r="O2027" s="415">
        <f t="shared" si="725"/>
        <v>237500</v>
      </c>
      <c r="P2027" s="415">
        <f t="shared" si="725"/>
        <v>12500</v>
      </c>
      <c r="Q2027" s="385">
        <f t="shared" si="717"/>
        <v>270000</v>
      </c>
    </row>
    <row r="2028" spans="1:17" ht="51.75" customHeight="1" x14ac:dyDescent="0.25">
      <c r="A2028" s="661"/>
      <c r="B2028" s="579">
        <v>71956000</v>
      </c>
      <c r="C2028" s="570" t="s">
        <v>13</v>
      </c>
      <c r="D2028" s="570"/>
      <c r="E2028" s="590"/>
      <c r="F2028" s="360"/>
      <c r="G2028" s="579"/>
      <c r="H2028" s="415"/>
      <c r="I2028" s="342"/>
      <c r="J2028" s="570" t="s">
        <v>117</v>
      </c>
      <c r="K2028" s="345" t="s">
        <v>109</v>
      </c>
      <c r="L2028" s="415">
        <v>250000</v>
      </c>
      <c r="M2028" s="415"/>
      <c r="N2028" s="415"/>
      <c r="O2028" s="419">
        <f>L2028*0.95</f>
        <v>237500</v>
      </c>
      <c r="P2028" s="419">
        <f>L2028*0.05</f>
        <v>12500</v>
      </c>
      <c r="Q2028" s="385">
        <f t="shared" si="717"/>
        <v>250000</v>
      </c>
    </row>
    <row r="2029" spans="1:17" ht="50.25" customHeight="1" x14ac:dyDescent="0.25">
      <c r="A2029" s="662"/>
      <c r="B2029" s="579">
        <v>71956000</v>
      </c>
      <c r="C2029" s="570" t="s">
        <v>13</v>
      </c>
      <c r="D2029" s="570"/>
      <c r="E2029" s="590"/>
      <c r="F2029" s="359"/>
      <c r="G2029" s="579"/>
      <c r="H2029" s="415"/>
      <c r="I2029" s="342"/>
      <c r="J2029" s="570" t="s">
        <v>305</v>
      </c>
      <c r="K2029" s="345" t="s">
        <v>110</v>
      </c>
      <c r="L2029" s="415">
        <v>20000</v>
      </c>
      <c r="M2029" s="415">
        <v>20000</v>
      </c>
      <c r="N2029" s="362"/>
      <c r="O2029" s="362"/>
      <c r="P2029" s="419"/>
      <c r="Q2029" s="385">
        <f t="shared" si="717"/>
        <v>20000</v>
      </c>
    </row>
    <row r="2030" spans="1:17" ht="15.75" customHeight="1" x14ac:dyDescent="0.25">
      <c r="A2030" s="660">
        <v>52</v>
      </c>
      <c r="B2030" s="579">
        <v>71956000</v>
      </c>
      <c r="C2030" s="570" t="s">
        <v>13</v>
      </c>
      <c r="D2030" s="570" t="s">
        <v>13</v>
      </c>
      <c r="E2030" s="590" t="s">
        <v>146</v>
      </c>
      <c r="F2030" s="360" t="s">
        <v>372</v>
      </c>
      <c r="G2030" s="579" t="s">
        <v>106</v>
      </c>
      <c r="H2030" s="359">
        <v>4352.8</v>
      </c>
      <c r="I2030" s="342">
        <v>242</v>
      </c>
      <c r="J2030" s="570" t="s">
        <v>107</v>
      </c>
      <c r="K2030" s="343" t="s">
        <v>2</v>
      </c>
      <c r="L2030" s="415">
        <f>L2031+L2032</f>
        <v>270000</v>
      </c>
      <c r="M2030" s="415">
        <f t="shared" ref="M2030:P2030" si="726">M2031+M2032</f>
        <v>20000</v>
      </c>
      <c r="N2030" s="415">
        <f t="shared" si="726"/>
        <v>0</v>
      </c>
      <c r="O2030" s="415">
        <f t="shared" si="726"/>
        <v>237500</v>
      </c>
      <c r="P2030" s="415">
        <f t="shared" si="726"/>
        <v>12500</v>
      </c>
      <c r="Q2030" s="385">
        <f t="shared" si="717"/>
        <v>270000</v>
      </c>
    </row>
    <row r="2031" spans="1:17" ht="51.75" customHeight="1" x14ac:dyDescent="0.25">
      <c r="A2031" s="661"/>
      <c r="B2031" s="579">
        <v>71956000</v>
      </c>
      <c r="C2031" s="570" t="s">
        <v>13</v>
      </c>
      <c r="D2031" s="570"/>
      <c r="E2031" s="590"/>
      <c r="F2031" s="360"/>
      <c r="G2031" s="579"/>
      <c r="H2031" s="415"/>
      <c r="I2031" s="342"/>
      <c r="J2031" s="570" t="s">
        <v>117</v>
      </c>
      <c r="K2031" s="345" t="s">
        <v>109</v>
      </c>
      <c r="L2031" s="415">
        <v>250000</v>
      </c>
      <c r="M2031" s="415"/>
      <c r="N2031" s="415"/>
      <c r="O2031" s="419">
        <f>L2031*0.95</f>
        <v>237500</v>
      </c>
      <c r="P2031" s="419">
        <f>L2031*0.05</f>
        <v>12500</v>
      </c>
      <c r="Q2031" s="385">
        <f t="shared" si="717"/>
        <v>250000</v>
      </c>
    </row>
    <row r="2032" spans="1:17" ht="50.25" customHeight="1" x14ac:dyDescent="0.25">
      <c r="A2032" s="662"/>
      <c r="B2032" s="579">
        <v>71956000</v>
      </c>
      <c r="C2032" s="570" t="s">
        <v>13</v>
      </c>
      <c r="D2032" s="570"/>
      <c r="E2032" s="590"/>
      <c r="F2032" s="359"/>
      <c r="G2032" s="579"/>
      <c r="H2032" s="415"/>
      <c r="I2032" s="342"/>
      <c r="J2032" s="570" t="s">
        <v>305</v>
      </c>
      <c r="K2032" s="345" t="s">
        <v>110</v>
      </c>
      <c r="L2032" s="415">
        <v>20000</v>
      </c>
      <c r="M2032" s="415">
        <v>20000</v>
      </c>
      <c r="N2032" s="362"/>
      <c r="O2032" s="362"/>
      <c r="P2032" s="419"/>
      <c r="Q2032" s="385">
        <f t="shared" si="717"/>
        <v>20000</v>
      </c>
    </row>
    <row r="2033" spans="1:17" ht="15.75" customHeight="1" x14ac:dyDescent="0.25">
      <c r="A2033" s="660">
        <v>53</v>
      </c>
      <c r="B2033" s="579">
        <v>71956000</v>
      </c>
      <c r="C2033" s="570" t="s">
        <v>13</v>
      </c>
      <c r="D2033" s="570" t="s">
        <v>13</v>
      </c>
      <c r="E2033" s="590" t="s">
        <v>373</v>
      </c>
      <c r="F2033" s="360" t="s">
        <v>242</v>
      </c>
      <c r="G2033" s="579" t="s">
        <v>106</v>
      </c>
      <c r="H2033" s="359">
        <v>5140.5</v>
      </c>
      <c r="I2033" s="342">
        <v>225</v>
      </c>
      <c r="J2033" s="570" t="s">
        <v>107</v>
      </c>
      <c r="K2033" s="343" t="s">
        <v>2</v>
      </c>
      <c r="L2033" s="415">
        <f>L2034+L2035</f>
        <v>270000</v>
      </c>
      <c r="M2033" s="415">
        <f t="shared" ref="M2033:P2033" si="727">M2034+M2035</f>
        <v>20000</v>
      </c>
      <c r="N2033" s="415">
        <f t="shared" si="727"/>
        <v>0</v>
      </c>
      <c r="O2033" s="415">
        <f t="shared" si="727"/>
        <v>237500</v>
      </c>
      <c r="P2033" s="415">
        <f t="shared" si="727"/>
        <v>12500</v>
      </c>
      <c r="Q2033" s="385">
        <f t="shared" si="717"/>
        <v>270000</v>
      </c>
    </row>
    <row r="2034" spans="1:17" ht="51.75" customHeight="1" x14ac:dyDescent="0.25">
      <c r="A2034" s="661"/>
      <c r="B2034" s="579">
        <v>71956000</v>
      </c>
      <c r="C2034" s="570" t="s">
        <v>13</v>
      </c>
      <c r="D2034" s="570"/>
      <c r="E2034" s="590"/>
      <c r="F2034" s="360"/>
      <c r="G2034" s="579"/>
      <c r="H2034" s="415"/>
      <c r="I2034" s="342"/>
      <c r="J2034" s="570" t="s">
        <v>117</v>
      </c>
      <c r="K2034" s="345" t="s">
        <v>109</v>
      </c>
      <c r="L2034" s="415">
        <v>250000</v>
      </c>
      <c r="M2034" s="415"/>
      <c r="N2034" s="415"/>
      <c r="O2034" s="419">
        <f>L2034*0.95</f>
        <v>237500</v>
      </c>
      <c r="P2034" s="419">
        <f>L2034*0.05</f>
        <v>12500</v>
      </c>
      <c r="Q2034" s="385">
        <f t="shared" si="717"/>
        <v>250000</v>
      </c>
    </row>
    <row r="2035" spans="1:17" ht="50.25" customHeight="1" x14ac:dyDescent="0.25">
      <c r="A2035" s="662"/>
      <c r="B2035" s="579">
        <v>71956000</v>
      </c>
      <c r="C2035" s="570" t="s">
        <v>13</v>
      </c>
      <c r="D2035" s="570"/>
      <c r="E2035" s="590"/>
      <c r="F2035" s="359"/>
      <c r="G2035" s="579"/>
      <c r="H2035" s="415"/>
      <c r="I2035" s="342"/>
      <c r="J2035" s="570" t="s">
        <v>305</v>
      </c>
      <c r="K2035" s="345" t="s">
        <v>110</v>
      </c>
      <c r="L2035" s="415">
        <v>20000</v>
      </c>
      <c r="M2035" s="415">
        <v>20000</v>
      </c>
      <c r="N2035" s="362"/>
      <c r="O2035" s="362"/>
      <c r="P2035" s="419"/>
      <c r="Q2035" s="385">
        <f t="shared" si="717"/>
        <v>20000</v>
      </c>
    </row>
    <row r="2036" spans="1:17" ht="15.75" customHeight="1" x14ac:dyDescent="0.25">
      <c r="A2036" s="660">
        <v>54</v>
      </c>
      <c r="B2036" s="579">
        <v>71956000</v>
      </c>
      <c r="C2036" s="570" t="s">
        <v>13</v>
      </c>
      <c r="D2036" s="570" t="s">
        <v>13</v>
      </c>
      <c r="E2036" s="590" t="s">
        <v>258</v>
      </c>
      <c r="F2036" s="360" t="s">
        <v>251</v>
      </c>
      <c r="G2036" s="579" t="s">
        <v>106</v>
      </c>
      <c r="H2036" s="359">
        <v>10552.4</v>
      </c>
      <c r="I2036" s="342">
        <v>257</v>
      </c>
      <c r="J2036" s="570" t="s">
        <v>107</v>
      </c>
      <c r="K2036" s="343" t="s">
        <v>2</v>
      </c>
      <c r="L2036" s="415">
        <f>L2037+L2038</f>
        <v>270000</v>
      </c>
      <c r="M2036" s="415">
        <f t="shared" ref="M2036:P2036" si="728">M2037+M2038</f>
        <v>20000</v>
      </c>
      <c r="N2036" s="415">
        <f t="shared" si="728"/>
        <v>0</v>
      </c>
      <c r="O2036" s="415">
        <f t="shared" si="728"/>
        <v>237500</v>
      </c>
      <c r="P2036" s="415">
        <f t="shared" si="728"/>
        <v>12500</v>
      </c>
      <c r="Q2036" s="385">
        <f t="shared" si="717"/>
        <v>270000</v>
      </c>
    </row>
    <row r="2037" spans="1:17" ht="51.75" customHeight="1" x14ac:dyDescent="0.25">
      <c r="A2037" s="661"/>
      <c r="B2037" s="579">
        <v>71956000</v>
      </c>
      <c r="C2037" s="570" t="s">
        <v>13</v>
      </c>
      <c r="D2037" s="570"/>
      <c r="E2037" s="590"/>
      <c r="F2037" s="360"/>
      <c r="G2037" s="579"/>
      <c r="H2037" s="415"/>
      <c r="I2037" s="342"/>
      <c r="J2037" s="570" t="s">
        <v>117</v>
      </c>
      <c r="K2037" s="345" t="s">
        <v>109</v>
      </c>
      <c r="L2037" s="415">
        <v>250000</v>
      </c>
      <c r="M2037" s="415"/>
      <c r="N2037" s="415"/>
      <c r="O2037" s="419">
        <f>L2037*0.95</f>
        <v>237500</v>
      </c>
      <c r="P2037" s="419">
        <f>L2037*0.05</f>
        <v>12500</v>
      </c>
      <c r="Q2037" s="385">
        <f t="shared" si="717"/>
        <v>250000</v>
      </c>
    </row>
    <row r="2038" spans="1:17" ht="50.25" customHeight="1" x14ac:dyDescent="0.25">
      <c r="A2038" s="662"/>
      <c r="B2038" s="579">
        <v>71956000</v>
      </c>
      <c r="C2038" s="570" t="s">
        <v>13</v>
      </c>
      <c r="D2038" s="570"/>
      <c r="E2038" s="590"/>
      <c r="F2038" s="359"/>
      <c r="G2038" s="579"/>
      <c r="H2038" s="415"/>
      <c r="I2038" s="342"/>
      <c r="J2038" s="570" t="s">
        <v>305</v>
      </c>
      <c r="K2038" s="345" t="s">
        <v>110</v>
      </c>
      <c r="L2038" s="415">
        <v>20000</v>
      </c>
      <c r="M2038" s="415">
        <v>20000</v>
      </c>
      <c r="N2038" s="362"/>
      <c r="O2038" s="362"/>
      <c r="P2038" s="419"/>
      <c r="Q2038" s="385">
        <f t="shared" si="717"/>
        <v>20000</v>
      </c>
    </row>
    <row r="2039" spans="1:17" ht="15.75" customHeight="1" x14ac:dyDescent="0.25">
      <c r="A2039" s="660">
        <v>55</v>
      </c>
      <c r="B2039" s="579">
        <v>71956000</v>
      </c>
      <c r="C2039" s="570" t="s">
        <v>13</v>
      </c>
      <c r="D2039" s="570" t="s">
        <v>13</v>
      </c>
      <c r="E2039" s="590" t="s">
        <v>258</v>
      </c>
      <c r="F2039" s="360" t="s">
        <v>374</v>
      </c>
      <c r="G2039" s="579" t="s">
        <v>106</v>
      </c>
      <c r="H2039" s="359">
        <v>4926.5</v>
      </c>
      <c r="I2039" s="342">
        <v>235</v>
      </c>
      <c r="J2039" s="570" t="s">
        <v>107</v>
      </c>
      <c r="K2039" s="343" t="s">
        <v>2</v>
      </c>
      <c r="L2039" s="415">
        <f>L2040+L2041</f>
        <v>270000</v>
      </c>
      <c r="M2039" s="415">
        <f t="shared" ref="M2039:P2039" si="729">M2040+M2041</f>
        <v>20000</v>
      </c>
      <c r="N2039" s="415">
        <f t="shared" si="729"/>
        <v>0</v>
      </c>
      <c r="O2039" s="415">
        <f t="shared" si="729"/>
        <v>237500</v>
      </c>
      <c r="P2039" s="415">
        <f t="shared" si="729"/>
        <v>12500</v>
      </c>
      <c r="Q2039" s="385">
        <f t="shared" si="717"/>
        <v>270000</v>
      </c>
    </row>
    <row r="2040" spans="1:17" ht="51.75" customHeight="1" x14ac:dyDescent="0.25">
      <c r="A2040" s="661"/>
      <c r="B2040" s="579">
        <v>71956000</v>
      </c>
      <c r="C2040" s="570" t="s">
        <v>13</v>
      </c>
      <c r="D2040" s="570"/>
      <c r="E2040" s="590"/>
      <c r="F2040" s="360"/>
      <c r="G2040" s="579"/>
      <c r="H2040" s="415"/>
      <c r="I2040" s="342"/>
      <c r="J2040" s="570" t="s">
        <v>117</v>
      </c>
      <c r="K2040" s="345" t="s">
        <v>109</v>
      </c>
      <c r="L2040" s="415">
        <v>250000</v>
      </c>
      <c r="M2040" s="415"/>
      <c r="N2040" s="415"/>
      <c r="O2040" s="419">
        <f>L2040*0.95</f>
        <v>237500</v>
      </c>
      <c r="P2040" s="419">
        <f>L2040*0.05</f>
        <v>12500</v>
      </c>
      <c r="Q2040" s="385">
        <f t="shared" si="717"/>
        <v>250000</v>
      </c>
    </row>
    <row r="2041" spans="1:17" ht="50.25" customHeight="1" x14ac:dyDescent="0.25">
      <c r="A2041" s="662"/>
      <c r="B2041" s="579">
        <v>71956000</v>
      </c>
      <c r="C2041" s="570" t="s">
        <v>13</v>
      </c>
      <c r="D2041" s="570"/>
      <c r="E2041" s="590"/>
      <c r="F2041" s="359"/>
      <c r="G2041" s="579"/>
      <c r="H2041" s="415"/>
      <c r="I2041" s="342"/>
      <c r="J2041" s="570" t="s">
        <v>305</v>
      </c>
      <c r="K2041" s="345" t="s">
        <v>110</v>
      </c>
      <c r="L2041" s="415">
        <v>20000</v>
      </c>
      <c r="M2041" s="415">
        <v>20000</v>
      </c>
      <c r="N2041" s="362"/>
      <c r="O2041" s="362"/>
      <c r="P2041" s="419"/>
      <c r="Q2041" s="385">
        <f t="shared" si="717"/>
        <v>20000</v>
      </c>
    </row>
    <row r="2042" spans="1:17" ht="15.75" customHeight="1" x14ac:dyDescent="0.25">
      <c r="A2042" s="660">
        <v>56</v>
      </c>
      <c r="B2042" s="579">
        <v>71956000</v>
      </c>
      <c r="C2042" s="570" t="s">
        <v>13</v>
      </c>
      <c r="D2042" s="570" t="s">
        <v>13</v>
      </c>
      <c r="E2042" s="590" t="s">
        <v>179</v>
      </c>
      <c r="F2042" s="360" t="s">
        <v>245</v>
      </c>
      <c r="G2042" s="579" t="s">
        <v>106</v>
      </c>
      <c r="H2042" s="359">
        <v>5452.8</v>
      </c>
      <c r="I2042" s="342">
        <v>246</v>
      </c>
      <c r="J2042" s="570" t="s">
        <v>107</v>
      </c>
      <c r="K2042" s="343" t="s">
        <v>2</v>
      </c>
      <c r="L2042" s="415">
        <f>L2043+L2044</f>
        <v>270000</v>
      </c>
      <c r="M2042" s="415">
        <f t="shared" ref="M2042:P2042" si="730">M2043+M2044</f>
        <v>20000</v>
      </c>
      <c r="N2042" s="415">
        <f t="shared" si="730"/>
        <v>0</v>
      </c>
      <c r="O2042" s="415">
        <f t="shared" si="730"/>
        <v>237500</v>
      </c>
      <c r="P2042" s="415">
        <f t="shared" si="730"/>
        <v>12500</v>
      </c>
      <c r="Q2042" s="385">
        <f t="shared" si="717"/>
        <v>270000</v>
      </c>
    </row>
    <row r="2043" spans="1:17" ht="51.75" customHeight="1" x14ac:dyDescent="0.25">
      <c r="A2043" s="661"/>
      <c r="B2043" s="579">
        <v>71956000</v>
      </c>
      <c r="C2043" s="570" t="s">
        <v>13</v>
      </c>
      <c r="D2043" s="570"/>
      <c r="E2043" s="590"/>
      <c r="F2043" s="360"/>
      <c r="G2043" s="579"/>
      <c r="H2043" s="415"/>
      <c r="I2043" s="342"/>
      <c r="J2043" s="570" t="s">
        <v>117</v>
      </c>
      <c r="K2043" s="345" t="s">
        <v>109</v>
      </c>
      <c r="L2043" s="415">
        <v>250000</v>
      </c>
      <c r="M2043" s="415"/>
      <c r="N2043" s="415"/>
      <c r="O2043" s="419">
        <f>L2043*0.95</f>
        <v>237500</v>
      </c>
      <c r="P2043" s="419">
        <f>L2043*0.05</f>
        <v>12500</v>
      </c>
      <c r="Q2043" s="385">
        <f t="shared" si="717"/>
        <v>250000</v>
      </c>
    </row>
    <row r="2044" spans="1:17" ht="50.25" customHeight="1" x14ac:dyDescent="0.25">
      <c r="A2044" s="662"/>
      <c r="B2044" s="579">
        <v>71956000</v>
      </c>
      <c r="C2044" s="570" t="s">
        <v>13</v>
      </c>
      <c r="D2044" s="570"/>
      <c r="E2044" s="590"/>
      <c r="F2044" s="359"/>
      <c r="G2044" s="579"/>
      <c r="H2044" s="415"/>
      <c r="I2044" s="342"/>
      <c r="J2044" s="570" t="s">
        <v>305</v>
      </c>
      <c r="K2044" s="345" t="s">
        <v>110</v>
      </c>
      <c r="L2044" s="415">
        <v>20000</v>
      </c>
      <c r="M2044" s="415">
        <v>20000</v>
      </c>
      <c r="N2044" s="362"/>
      <c r="O2044" s="362"/>
      <c r="P2044" s="419"/>
      <c r="Q2044" s="385">
        <f t="shared" si="717"/>
        <v>20000</v>
      </c>
    </row>
    <row r="2045" spans="1:17" ht="15.75" customHeight="1" x14ac:dyDescent="0.25">
      <c r="A2045" s="660">
        <v>57</v>
      </c>
      <c r="B2045" s="579">
        <v>71956000</v>
      </c>
      <c r="C2045" s="570" t="s">
        <v>13</v>
      </c>
      <c r="D2045" s="570" t="s">
        <v>13</v>
      </c>
      <c r="E2045" s="590" t="s">
        <v>179</v>
      </c>
      <c r="F2045" s="360" t="s">
        <v>243</v>
      </c>
      <c r="G2045" s="579" t="s">
        <v>106</v>
      </c>
      <c r="H2045" s="359">
        <v>7169.8</v>
      </c>
      <c r="I2045" s="342">
        <v>339</v>
      </c>
      <c r="J2045" s="570" t="s">
        <v>107</v>
      </c>
      <c r="K2045" s="343" t="s">
        <v>2</v>
      </c>
      <c r="L2045" s="415">
        <f>L2046+L2047</f>
        <v>270000</v>
      </c>
      <c r="M2045" s="415">
        <f t="shared" ref="M2045:P2045" si="731">M2046+M2047</f>
        <v>20000</v>
      </c>
      <c r="N2045" s="415">
        <f t="shared" si="731"/>
        <v>0</v>
      </c>
      <c r="O2045" s="415">
        <f t="shared" si="731"/>
        <v>237500</v>
      </c>
      <c r="P2045" s="415">
        <f t="shared" si="731"/>
        <v>12500</v>
      </c>
      <c r="Q2045" s="385">
        <f t="shared" si="717"/>
        <v>270000</v>
      </c>
    </row>
    <row r="2046" spans="1:17" ht="51.75" customHeight="1" x14ac:dyDescent="0.25">
      <c r="A2046" s="661"/>
      <c r="B2046" s="579">
        <v>71956000</v>
      </c>
      <c r="C2046" s="570" t="s">
        <v>13</v>
      </c>
      <c r="D2046" s="570"/>
      <c r="E2046" s="590"/>
      <c r="F2046" s="360"/>
      <c r="G2046" s="579"/>
      <c r="H2046" s="415"/>
      <c r="I2046" s="342"/>
      <c r="J2046" s="570" t="s">
        <v>117</v>
      </c>
      <c r="K2046" s="345" t="s">
        <v>109</v>
      </c>
      <c r="L2046" s="415">
        <v>250000</v>
      </c>
      <c r="M2046" s="415"/>
      <c r="N2046" s="415"/>
      <c r="O2046" s="419">
        <f>L2046*0.95</f>
        <v>237500</v>
      </c>
      <c r="P2046" s="419">
        <f>L2046*0.05</f>
        <v>12500</v>
      </c>
      <c r="Q2046" s="385">
        <f t="shared" si="717"/>
        <v>250000</v>
      </c>
    </row>
    <row r="2047" spans="1:17" ht="50.25" customHeight="1" x14ac:dyDescent="0.25">
      <c r="A2047" s="662"/>
      <c r="B2047" s="579">
        <v>71956000</v>
      </c>
      <c r="C2047" s="570" t="s">
        <v>13</v>
      </c>
      <c r="D2047" s="570"/>
      <c r="E2047" s="590"/>
      <c r="F2047" s="359"/>
      <c r="G2047" s="579"/>
      <c r="H2047" s="415"/>
      <c r="I2047" s="342"/>
      <c r="J2047" s="570" t="s">
        <v>305</v>
      </c>
      <c r="K2047" s="345" t="s">
        <v>110</v>
      </c>
      <c r="L2047" s="415">
        <v>20000</v>
      </c>
      <c r="M2047" s="415">
        <v>20000</v>
      </c>
      <c r="N2047" s="362"/>
      <c r="O2047" s="362"/>
      <c r="P2047" s="419"/>
      <c r="Q2047" s="385">
        <f t="shared" si="717"/>
        <v>20000</v>
      </c>
    </row>
    <row r="2048" spans="1:17" ht="15.75" customHeight="1" x14ac:dyDescent="0.25">
      <c r="A2048" s="660">
        <v>58</v>
      </c>
      <c r="B2048" s="579">
        <v>71956000</v>
      </c>
      <c r="C2048" s="570" t="s">
        <v>13</v>
      </c>
      <c r="D2048" s="570" t="s">
        <v>13</v>
      </c>
      <c r="E2048" s="590" t="s">
        <v>375</v>
      </c>
      <c r="F2048" s="360" t="s">
        <v>110</v>
      </c>
      <c r="G2048" s="579" t="s">
        <v>106</v>
      </c>
      <c r="H2048" s="359">
        <v>3708</v>
      </c>
      <c r="I2048" s="342">
        <v>243</v>
      </c>
      <c r="J2048" s="570" t="s">
        <v>107</v>
      </c>
      <c r="K2048" s="343" t="s">
        <v>2</v>
      </c>
      <c r="L2048" s="415">
        <f>L2049+L2050</f>
        <v>270000</v>
      </c>
      <c r="M2048" s="415">
        <f t="shared" ref="M2048:P2048" si="732">M2049+M2050</f>
        <v>20000</v>
      </c>
      <c r="N2048" s="415">
        <f t="shared" si="732"/>
        <v>0</v>
      </c>
      <c r="O2048" s="415">
        <f t="shared" si="732"/>
        <v>237500</v>
      </c>
      <c r="P2048" s="415">
        <f t="shared" si="732"/>
        <v>12500</v>
      </c>
      <c r="Q2048" s="385">
        <f t="shared" si="717"/>
        <v>270000</v>
      </c>
    </row>
    <row r="2049" spans="1:17" ht="51.75" customHeight="1" x14ac:dyDescent="0.25">
      <c r="A2049" s="661"/>
      <c r="B2049" s="579">
        <v>71956000</v>
      </c>
      <c r="C2049" s="570" t="s">
        <v>13</v>
      </c>
      <c r="D2049" s="570"/>
      <c r="E2049" s="590"/>
      <c r="F2049" s="360"/>
      <c r="G2049" s="579"/>
      <c r="H2049" s="415"/>
      <c r="I2049" s="342"/>
      <c r="J2049" s="570" t="s">
        <v>117</v>
      </c>
      <c r="K2049" s="345" t="s">
        <v>109</v>
      </c>
      <c r="L2049" s="415">
        <v>250000</v>
      </c>
      <c r="M2049" s="415"/>
      <c r="N2049" s="415"/>
      <c r="O2049" s="419">
        <f>L2049*0.95</f>
        <v>237500</v>
      </c>
      <c r="P2049" s="419">
        <f>L2049*0.05</f>
        <v>12500</v>
      </c>
      <c r="Q2049" s="385">
        <f t="shared" si="717"/>
        <v>250000</v>
      </c>
    </row>
    <row r="2050" spans="1:17" ht="50.25" customHeight="1" x14ac:dyDescent="0.25">
      <c r="A2050" s="662"/>
      <c r="B2050" s="579">
        <v>71956000</v>
      </c>
      <c r="C2050" s="570" t="s">
        <v>13</v>
      </c>
      <c r="D2050" s="570"/>
      <c r="E2050" s="590"/>
      <c r="F2050" s="359"/>
      <c r="G2050" s="579"/>
      <c r="H2050" s="415"/>
      <c r="I2050" s="342"/>
      <c r="J2050" s="570" t="s">
        <v>305</v>
      </c>
      <c r="K2050" s="345" t="s">
        <v>110</v>
      </c>
      <c r="L2050" s="415">
        <v>20000</v>
      </c>
      <c r="M2050" s="415">
        <v>20000</v>
      </c>
      <c r="N2050" s="362"/>
      <c r="O2050" s="362"/>
      <c r="P2050" s="419"/>
      <c r="Q2050" s="385">
        <f t="shared" si="717"/>
        <v>20000</v>
      </c>
    </row>
    <row r="2051" spans="1:17" ht="15.75" customHeight="1" x14ac:dyDescent="0.25">
      <c r="A2051" s="660">
        <v>59</v>
      </c>
      <c r="B2051" s="579">
        <v>71956000</v>
      </c>
      <c r="C2051" s="570" t="s">
        <v>13</v>
      </c>
      <c r="D2051" s="570" t="s">
        <v>13</v>
      </c>
      <c r="E2051" s="590" t="s">
        <v>349</v>
      </c>
      <c r="F2051" s="360" t="s">
        <v>244</v>
      </c>
      <c r="G2051" s="579" t="s">
        <v>106</v>
      </c>
      <c r="H2051" s="359">
        <v>8387.7000000000007</v>
      </c>
      <c r="I2051" s="342">
        <v>240</v>
      </c>
      <c r="J2051" s="570" t="s">
        <v>107</v>
      </c>
      <c r="K2051" s="343" t="s">
        <v>2</v>
      </c>
      <c r="L2051" s="415">
        <f>L2052+L2053</f>
        <v>270000</v>
      </c>
      <c r="M2051" s="415">
        <f t="shared" ref="M2051:P2051" si="733">M2052+M2053</f>
        <v>20000</v>
      </c>
      <c r="N2051" s="415">
        <f t="shared" si="733"/>
        <v>0</v>
      </c>
      <c r="O2051" s="415">
        <f t="shared" si="733"/>
        <v>237500</v>
      </c>
      <c r="P2051" s="415">
        <f t="shared" si="733"/>
        <v>12500</v>
      </c>
      <c r="Q2051" s="385">
        <f t="shared" si="717"/>
        <v>270000</v>
      </c>
    </row>
    <row r="2052" spans="1:17" ht="51.75" customHeight="1" x14ac:dyDescent="0.25">
      <c r="A2052" s="661"/>
      <c r="B2052" s="579">
        <v>71956000</v>
      </c>
      <c r="C2052" s="570" t="s">
        <v>13</v>
      </c>
      <c r="D2052" s="570"/>
      <c r="E2052" s="590"/>
      <c r="F2052" s="360"/>
      <c r="G2052" s="579"/>
      <c r="H2052" s="415"/>
      <c r="I2052" s="342"/>
      <c r="J2052" s="570" t="s">
        <v>117</v>
      </c>
      <c r="K2052" s="345" t="s">
        <v>109</v>
      </c>
      <c r="L2052" s="415">
        <v>250000</v>
      </c>
      <c r="M2052" s="415"/>
      <c r="N2052" s="415"/>
      <c r="O2052" s="419">
        <f>L2052*0.95</f>
        <v>237500</v>
      </c>
      <c r="P2052" s="419">
        <f>L2052*0.05</f>
        <v>12500</v>
      </c>
      <c r="Q2052" s="385">
        <f t="shared" si="717"/>
        <v>250000</v>
      </c>
    </row>
    <row r="2053" spans="1:17" ht="50.25" customHeight="1" x14ac:dyDescent="0.25">
      <c r="A2053" s="662"/>
      <c r="B2053" s="579">
        <v>71956000</v>
      </c>
      <c r="C2053" s="570" t="s">
        <v>13</v>
      </c>
      <c r="D2053" s="570"/>
      <c r="E2053" s="590"/>
      <c r="F2053" s="359"/>
      <c r="G2053" s="579"/>
      <c r="H2053" s="415"/>
      <c r="I2053" s="342"/>
      <c r="J2053" s="570" t="s">
        <v>305</v>
      </c>
      <c r="K2053" s="345" t="s">
        <v>110</v>
      </c>
      <c r="L2053" s="415">
        <v>20000</v>
      </c>
      <c r="M2053" s="415">
        <v>20000</v>
      </c>
      <c r="N2053" s="362"/>
      <c r="O2053" s="362"/>
      <c r="P2053" s="419"/>
      <c r="Q2053" s="385">
        <f t="shared" si="717"/>
        <v>20000</v>
      </c>
    </row>
    <row r="2054" spans="1:17" ht="15.75" customHeight="1" x14ac:dyDescent="0.25">
      <c r="A2054" s="660">
        <v>60</v>
      </c>
      <c r="B2054" s="579">
        <v>71956000</v>
      </c>
      <c r="C2054" s="570" t="s">
        <v>13</v>
      </c>
      <c r="D2054" s="570" t="s">
        <v>13</v>
      </c>
      <c r="E2054" s="590" t="s">
        <v>349</v>
      </c>
      <c r="F2054" s="360" t="s">
        <v>343</v>
      </c>
      <c r="G2054" s="579" t="s">
        <v>106</v>
      </c>
      <c r="H2054" s="359">
        <v>6337</v>
      </c>
      <c r="I2054" s="342">
        <v>203</v>
      </c>
      <c r="J2054" s="570" t="s">
        <v>107</v>
      </c>
      <c r="K2054" s="343" t="s">
        <v>2</v>
      </c>
      <c r="L2054" s="415">
        <f>L2055+L2056</f>
        <v>270000</v>
      </c>
      <c r="M2054" s="415">
        <f t="shared" ref="M2054:P2054" si="734">M2055+M2056</f>
        <v>20000</v>
      </c>
      <c r="N2054" s="415">
        <f t="shared" si="734"/>
        <v>0</v>
      </c>
      <c r="O2054" s="415">
        <f t="shared" si="734"/>
        <v>237500</v>
      </c>
      <c r="P2054" s="415">
        <f t="shared" si="734"/>
        <v>12500</v>
      </c>
      <c r="Q2054" s="385">
        <f t="shared" si="717"/>
        <v>270000</v>
      </c>
    </row>
    <row r="2055" spans="1:17" ht="51.75" customHeight="1" x14ac:dyDescent="0.25">
      <c r="A2055" s="661"/>
      <c r="B2055" s="579">
        <v>71956000</v>
      </c>
      <c r="C2055" s="570" t="s">
        <v>13</v>
      </c>
      <c r="D2055" s="570"/>
      <c r="E2055" s="590"/>
      <c r="F2055" s="360"/>
      <c r="G2055" s="579"/>
      <c r="H2055" s="415"/>
      <c r="I2055" s="342"/>
      <c r="J2055" s="570" t="s">
        <v>117</v>
      </c>
      <c r="K2055" s="345" t="s">
        <v>109</v>
      </c>
      <c r="L2055" s="415">
        <v>250000</v>
      </c>
      <c r="M2055" s="415"/>
      <c r="N2055" s="415"/>
      <c r="O2055" s="419">
        <f>L2055*0.95</f>
        <v>237500</v>
      </c>
      <c r="P2055" s="419">
        <f>L2055*0.05</f>
        <v>12500</v>
      </c>
      <c r="Q2055" s="385">
        <f t="shared" si="717"/>
        <v>250000</v>
      </c>
    </row>
    <row r="2056" spans="1:17" ht="50.25" customHeight="1" x14ac:dyDescent="0.25">
      <c r="A2056" s="662"/>
      <c r="B2056" s="579">
        <v>71956000</v>
      </c>
      <c r="C2056" s="570" t="s">
        <v>13</v>
      </c>
      <c r="D2056" s="570"/>
      <c r="E2056" s="590"/>
      <c r="F2056" s="359"/>
      <c r="G2056" s="579"/>
      <c r="H2056" s="415"/>
      <c r="I2056" s="342"/>
      <c r="J2056" s="570" t="s">
        <v>305</v>
      </c>
      <c r="K2056" s="345" t="s">
        <v>110</v>
      </c>
      <c r="L2056" s="415">
        <v>20000</v>
      </c>
      <c r="M2056" s="415">
        <v>20000</v>
      </c>
      <c r="N2056" s="362"/>
      <c r="O2056" s="362"/>
      <c r="P2056" s="419"/>
      <c r="Q2056" s="385">
        <f t="shared" si="717"/>
        <v>20000</v>
      </c>
    </row>
    <row r="2057" spans="1:17" ht="15.75" customHeight="1" x14ac:dyDescent="0.25">
      <c r="A2057" s="660">
        <v>61</v>
      </c>
      <c r="B2057" s="579">
        <v>71956000</v>
      </c>
      <c r="C2057" s="570" t="s">
        <v>13</v>
      </c>
      <c r="D2057" s="570" t="s">
        <v>13</v>
      </c>
      <c r="E2057" s="590" t="s">
        <v>349</v>
      </c>
      <c r="F2057" s="360" t="s">
        <v>251</v>
      </c>
      <c r="G2057" s="579" t="s">
        <v>106</v>
      </c>
      <c r="H2057" s="359">
        <v>4886.7</v>
      </c>
      <c r="I2057" s="342">
        <v>229</v>
      </c>
      <c r="J2057" s="570" t="s">
        <v>107</v>
      </c>
      <c r="K2057" s="343" t="s">
        <v>2</v>
      </c>
      <c r="L2057" s="415">
        <f>L2058+L2059</f>
        <v>270000</v>
      </c>
      <c r="M2057" s="415">
        <f t="shared" ref="M2057:P2057" si="735">M2058+M2059</f>
        <v>20000</v>
      </c>
      <c r="N2057" s="415">
        <f t="shared" si="735"/>
        <v>0</v>
      </c>
      <c r="O2057" s="415">
        <f t="shared" si="735"/>
        <v>237500</v>
      </c>
      <c r="P2057" s="415">
        <f t="shared" si="735"/>
        <v>12500</v>
      </c>
      <c r="Q2057" s="385">
        <f t="shared" si="717"/>
        <v>270000</v>
      </c>
    </row>
    <row r="2058" spans="1:17" ht="51.75" customHeight="1" x14ac:dyDescent="0.25">
      <c r="A2058" s="661"/>
      <c r="B2058" s="579">
        <v>71956000</v>
      </c>
      <c r="C2058" s="570" t="s">
        <v>13</v>
      </c>
      <c r="D2058" s="570"/>
      <c r="E2058" s="590"/>
      <c r="F2058" s="360"/>
      <c r="G2058" s="579"/>
      <c r="H2058" s="415"/>
      <c r="I2058" s="342"/>
      <c r="J2058" s="570" t="s">
        <v>117</v>
      </c>
      <c r="K2058" s="345" t="s">
        <v>109</v>
      </c>
      <c r="L2058" s="415">
        <v>250000</v>
      </c>
      <c r="M2058" s="415"/>
      <c r="N2058" s="415"/>
      <c r="O2058" s="419">
        <f>L2058*0.95</f>
        <v>237500</v>
      </c>
      <c r="P2058" s="419">
        <f>L2058*0.05</f>
        <v>12500</v>
      </c>
      <c r="Q2058" s="385">
        <f t="shared" si="717"/>
        <v>250000</v>
      </c>
    </row>
    <row r="2059" spans="1:17" ht="50.25" customHeight="1" x14ac:dyDescent="0.25">
      <c r="A2059" s="662"/>
      <c r="B2059" s="579">
        <v>71956000</v>
      </c>
      <c r="C2059" s="570" t="s">
        <v>13</v>
      </c>
      <c r="D2059" s="570"/>
      <c r="E2059" s="590"/>
      <c r="F2059" s="359"/>
      <c r="G2059" s="579"/>
      <c r="H2059" s="415"/>
      <c r="I2059" s="342"/>
      <c r="J2059" s="570" t="s">
        <v>305</v>
      </c>
      <c r="K2059" s="345" t="s">
        <v>110</v>
      </c>
      <c r="L2059" s="415">
        <v>20000</v>
      </c>
      <c r="M2059" s="415">
        <v>20000</v>
      </c>
      <c r="N2059" s="362"/>
      <c r="O2059" s="362"/>
      <c r="P2059" s="419"/>
      <c r="Q2059" s="385">
        <f t="shared" si="717"/>
        <v>20000</v>
      </c>
    </row>
    <row r="2060" spans="1:17" ht="15.75" customHeight="1" x14ac:dyDescent="0.25">
      <c r="A2060" s="660">
        <v>62</v>
      </c>
      <c r="B2060" s="579">
        <v>71956000</v>
      </c>
      <c r="C2060" s="570" t="s">
        <v>13</v>
      </c>
      <c r="D2060" s="570" t="s">
        <v>13</v>
      </c>
      <c r="E2060" s="590" t="s">
        <v>349</v>
      </c>
      <c r="F2060" s="360" t="s">
        <v>256</v>
      </c>
      <c r="G2060" s="579" t="s">
        <v>106</v>
      </c>
      <c r="H2060" s="359">
        <v>4822.8</v>
      </c>
      <c r="I2060" s="342">
        <v>211</v>
      </c>
      <c r="J2060" s="570" t="s">
        <v>107</v>
      </c>
      <c r="K2060" s="343" t="s">
        <v>2</v>
      </c>
      <c r="L2060" s="415">
        <f>L2061+L2062</f>
        <v>270000</v>
      </c>
      <c r="M2060" s="415">
        <f t="shared" ref="M2060:P2060" si="736">M2061+M2062</f>
        <v>20000</v>
      </c>
      <c r="N2060" s="415">
        <f t="shared" si="736"/>
        <v>0</v>
      </c>
      <c r="O2060" s="415">
        <f t="shared" si="736"/>
        <v>237500</v>
      </c>
      <c r="P2060" s="415">
        <f t="shared" si="736"/>
        <v>12500</v>
      </c>
      <c r="Q2060" s="385">
        <f t="shared" si="717"/>
        <v>270000</v>
      </c>
    </row>
    <row r="2061" spans="1:17" ht="51.75" customHeight="1" x14ac:dyDescent="0.25">
      <c r="A2061" s="661"/>
      <c r="B2061" s="579">
        <v>71956000</v>
      </c>
      <c r="C2061" s="570" t="s">
        <v>13</v>
      </c>
      <c r="D2061" s="570"/>
      <c r="E2061" s="590"/>
      <c r="F2061" s="360"/>
      <c r="G2061" s="579"/>
      <c r="H2061" s="415"/>
      <c r="I2061" s="342"/>
      <c r="J2061" s="570" t="s">
        <v>117</v>
      </c>
      <c r="K2061" s="345" t="s">
        <v>109</v>
      </c>
      <c r="L2061" s="415">
        <v>250000</v>
      </c>
      <c r="M2061" s="415"/>
      <c r="N2061" s="415"/>
      <c r="O2061" s="419">
        <f>L2061*0.95</f>
        <v>237500</v>
      </c>
      <c r="P2061" s="419">
        <f>L2061*0.05</f>
        <v>12500</v>
      </c>
      <c r="Q2061" s="385">
        <f t="shared" si="717"/>
        <v>250000</v>
      </c>
    </row>
    <row r="2062" spans="1:17" ht="50.25" customHeight="1" x14ac:dyDescent="0.25">
      <c r="A2062" s="662"/>
      <c r="B2062" s="579">
        <v>71956000</v>
      </c>
      <c r="C2062" s="570" t="s">
        <v>13</v>
      </c>
      <c r="D2062" s="570"/>
      <c r="E2062" s="590"/>
      <c r="F2062" s="359"/>
      <c r="G2062" s="579"/>
      <c r="H2062" s="415"/>
      <c r="I2062" s="342"/>
      <c r="J2062" s="570" t="s">
        <v>305</v>
      </c>
      <c r="K2062" s="345" t="s">
        <v>110</v>
      </c>
      <c r="L2062" s="415">
        <v>20000</v>
      </c>
      <c r="M2062" s="415">
        <v>20000</v>
      </c>
      <c r="N2062" s="362"/>
      <c r="O2062" s="362"/>
      <c r="P2062" s="419"/>
      <c r="Q2062" s="385">
        <f t="shared" si="717"/>
        <v>20000</v>
      </c>
    </row>
    <row r="2063" spans="1:17" ht="15.75" customHeight="1" x14ac:dyDescent="0.25">
      <c r="A2063" s="660">
        <v>63</v>
      </c>
      <c r="B2063" s="579">
        <v>71956000</v>
      </c>
      <c r="C2063" s="570" t="s">
        <v>13</v>
      </c>
      <c r="D2063" s="570" t="s">
        <v>13</v>
      </c>
      <c r="E2063" s="590" t="s">
        <v>184</v>
      </c>
      <c r="F2063" s="360" t="s">
        <v>259</v>
      </c>
      <c r="G2063" s="579" t="s">
        <v>106</v>
      </c>
      <c r="H2063" s="359">
        <v>1786.6</v>
      </c>
      <c r="I2063" s="342">
        <v>69</v>
      </c>
      <c r="J2063" s="570" t="s">
        <v>107</v>
      </c>
      <c r="K2063" s="343" t="s">
        <v>2</v>
      </c>
      <c r="L2063" s="415">
        <f>L2064+L2065</f>
        <v>270000</v>
      </c>
      <c r="M2063" s="415">
        <f t="shared" ref="M2063:P2063" si="737">M2064+M2065</f>
        <v>20000</v>
      </c>
      <c r="N2063" s="415">
        <f t="shared" si="737"/>
        <v>0</v>
      </c>
      <c r="O2063" s="415">
        <f t="shared" si="737"/>
        <v>237500</v>
      </c>
      <c r="P2063" s="415">
        <f t="shared" si="737"/>
        <v>12500</v>
      </c>
      <c r="Q2063" s="385">
        <f t="shared" si="717"/>
        <v>270000</v>
      </c>
    </row>
    <row r="2064" spans="1:17" ht="51.75" customHeight="1" x14ac:dyDescent="0.25">
      <c r="A2064" s="661"/>
      <c r="B2064" s="579">
        <v>71956000</v>
      </c>
      <c r="C2064" s="570" t="s">
        <v>13</v>
      </c>
      <c r="D2064" s="570"/>
      <c r="E2064" s="590"/>
      <c r="F2064" s="360"/>
      <c r="G2064" s="579"/>
      <c r="H2064" s="415"/>
      <c r="I2064" s="342"/>
      <c r="J2064" s="570" t="s">
        <v>117</v>
      </c>
      <c r="K2064" s="345" t="s">
        <v>109</v>
      </c>
      <c r="L2064" s="415">
        <v>250000</v>
      </c>
      <c r="M2064" s="415"/>
      <c r="N2064" s="415"/>
      <c r="O2064" s="419">
        <f>L2064*0.95</f>
        <v>237500</v>
      </c>
      <c r="P2064" s="419">
        <f>L2064*0.05</f>
        <v>12500</v>
      </c>
      <c r="Q2064" s="385">
        <f t="shared" si="717"/>
        <v>250000</v>
      </c>
    </row>
    <row r="2065" spans="1:17" ht="50.25" customHeight="1" x14ac:dyDescent="0.25">
      <c r="A2065" s="662"/>
      <c r="B2065" s="579">
        <v>71956000</v>
      </c>
      <c r="C2065" s="570" t="s">
        <v>13</v>
      </c>
      <c r="D2065" s="570"/>
      <c r="E2065" s="590"/>
      <c r="F2065" s="359"/>
      <c r="G2065" s="579"/>
      <c r="H2065" s="415"/>
      <c r="I2065" s="342"/>
      <c r="J2065" s="570" t="s">
        <v>305</v>
      </c>
      <c r="K2065" s="345" t="s">
        <v>110</v>
      </c>
      <c r="L2065" s="415">
        <v>20000</v>
      </c>
      <c r="M2065" s="415">
        <v>20000</v>
      </c>
      <c r="N2065" s="362"/>
      <c r="O2065" s="362"/>
      <c r="P2065" s="419"/>
      <c r="Q2065" s="385">
        <f t="shared" si="717"/>
        <v>20000</v>
      </c>
    </row>
    <row r="2066" spans="1:17" ht="15.75" customHeight="1" x14ac:dyDescent="0.25">
      <c r="A2066" s="660">
        <v>64</v>
      </c>
      <c r="B2066" s="579">
        <v>71956000</v>
      </c>
      <c r="C2066" s="570" t="s">
        <v>13</v>
      </c>
      <c r="D2066" s="570" t="s">
        <v>13</v>
      </c>
      <c r="E2066" s="590" t="s">
        <v>184</v>
      </c>
      <c r="F2066" s="360" t="s">
        <v>266</v>
      </c>
      <c r="G2066" s="579" t="s">
        <v>106</v>
      </c>
      <c r="H2066" s="359">
        <v>2153.6999999999998</v>
      </c>
      <c r="I2066" s="342">
        <v>65</v>
      </c>
      <c r="J2066" s="570" t="s">
        <v>107</v>
      </c>
      <c r="K2066" s="343" t="s">
        <v>2</v>
      </c>
      <c r="L2066" s="415">
        <f>L2067+L2068</f>
        <v>270000</v>
      </c>
      <c r="M2066" s="415">
        <f t="shared" ref="M2066:P2066" si="738">M2067+M2068</f>
        <v>20000</v>
      </c>
      <c r="N2066" s="415">
        <f t="shared" si="738"/>
        <v>0</v>
      </c>
      <c r="O2066" s="415">
        <f t="shared" si="738"/>
        <v>237500</v>
      </c>
      <c r="P2066" s="415">
        <f t="shared" si="738"/>
        <v>12500</v>
      </c>
      <c r="Q2066" s="385">
        <f t="shared" si="717"/>
        <v>270000</v>
      </c>
    </row>
    <row r="2067" spans="1:17" ht="51.75" customHeight="1" x14ac:dyDescent="0.25">
      <c r="A2067" s="661"/>
      <c r="B2067" s="579">
        <v>71956000</v>
      </c>
      <c r="C2067" s="570" t="s">
        <v>13</v>
      </c>
      <c r="D2067" s="570"/>
      <c r="E2067" s="590"/>
      <c r="F2067" s="360"/>
      <c r="G2067" s="579"/>
      <c r="H2067" s="415"/>
      <c r="I2067" s="342"/>
      <c r="J2067" s="570" t="s">
        <v>117</v>
      </c>
      <c r="K2067" s="345" t="s">
        <v>109</v>
      </c>
      <c r="L2067" s="415">
        <v>250000</v>
      </c>
      <c r="M2067" s="415"/>
      <c r="N2067" s="415"/>
      <c r="O2067" s="419">
        <f>L2067*0.95</f>
        <v>237500</v>
      </c>
      <c r="P2067" s="419">
        <f>L2067*0.05</f>
        <v>12500</v>
      </c>
      <c r="Q2067" s="385">
        <f t="shared" si="717"/>
        <v>250000</v>
      </c>
    </row>
    <row r="2068" spans="1:17" ht="50.25" customHeight="1" x14ac:dyDescent="0.25">
      <c r="A2068" s="662"/>
      <c r="B2068" s="579">
        <v>71956000</v>
      </c>
      <c r="C2068" s="570" t="s">
        <v>13</v>
      </c>
      <c r="D2068" s="570"/>
      <c r="E2068" s="590"/>
      <c r="F2068" s="359"/>
      <c r="G2068" s="579"/>
      <c r="H2068" s="415"/>
      <c r="I2068" s="342"/>
      <c r="J2068" s="570" t="s">
        <v>305</v>
      </c>
      <c r="K2068" s="345" t="s">
        <v>110</v>
      </c>
      <c r="L2068" s="415">
        <v>20000</v>
      </c>
      <c r="M2068" s="415">
        <v>20000</v>
      </c>
      <c r="N2068" s="362"/>
      <c r="O2068" s="362"/>
      <c r="P2068" s="419"/>
      <c r="Q2068" s="385">
        <f t="shared" si="717"/>
        <v>20000</v>
      </c>
    </row>
    <row r="2069" spans="1:17" ht="15.75" customHeight="1" x14ac:dyDescent="0.25">
      <c r="A2069" s="660">
        <v>65</v>
      </c>
      <c r="B2069" s="579">
        <v>71956000</v>
      </c>
      <c r="C2069" s="570" t="s">
        <v>13</v>
      </c>
      <c r="D2069" s="570" t="s">
        <v>13</v>
      </c>
      <c r="E2069" s="590" t="s">
        <v>284</v>
      </c>
      <c r="F2069" s="360" t="s">
        <v>376</v>
      </c>
      <c r="G2069" s="579" t="s">
        <v>106</v>
      </c>
      <c r="H2069" s="359">
        <v>584.4</v>
      </c>
      <c r="I2069" s="342">
        <v>36</v>
      </c>
      <c r="J2069" s="570" t="s">
        <v>107</v>
      </c>
      <c r="K2069" s="343" t="s">
        <v>2</v>
      </c>
      <c r="L2069" s="415">
        <f>L2070+L2071</f>
        <v>270000</v>
      </c>
      <c r="M2069" s="415">
        <f t="shared" ref="M2069:P2069" si="739">M2070+M2071</f>
        <v>20000</v>
      </c>
      <c r="N2069" s="415">
        <f t="shared" si="739"/>
        <v>0</v>
      </c>
      <c r="O2069" s="415">
        <f t="shared" si="739"/>
        <v>237500</v>
      </c>
      <c r="P2069" s="415">
        <f t="shared" si="739"/>
        <v>12500</v>
      </c>
      <c r="Q2069" s="385">
        <f t="shared" si="717"/>
        <v>270000</v>
      </c>
    </row>
    <row r="2070" spans="1:17" ht="51.75" customHeight="1" x14ac:dyDescent="0.25">
      <c r="A2070" s="661"/>
      <c r="B2070" s="579">
        <v>71956000</v>
      </c>
      <c r="C2070" s="570" t="s">
        <v>13</v>
      </c>
      <c r="D2070" s="570"/>
      <c r="E2070" s="590"/>
      <c r="F2070" s="360"/>
      <c r="G2070" s="579"/>
      <c r="H2070" s="415"/>
      <c r="I2070" s="342"/>
      <c r="J2070" s="570" t="s">
        <v>117</v>
      </c>
      <c r="K2070" s="345" t="s">
        <v>109</v>
      </c>
      <c r="L2070" s="415">
        <v>250000</v>
      </c>
      <c r="M2070" s="415"/>
      <c r="N2070" s="415"/>
      <c r="O2070" s="419">
        <f>L2070*0.95</f>
        <v>237500</v>
      </c>
      <c r="P2070" s="419">
        <f>L2070*0.05</f>
        <v>12500</v>
      </c>
      <c r="Q2070" s="385">
        <f t="shared" si="717"/>
        <v>250000</v>
      </c>
    </row>
    <row r="2071" spans="1:17" ht="50.25" customHeight="1" x14ac:dyDescent="0.25">
      <c r="A2071" s="662"/>
      <c r="B2071" s="579">
        <v>71956000</v>
      </c>
      <c r="C2071" s="570" t="s">
        <v>13</v>
      </c>
      <c r="D2071" s="570"/>
      <c r="E2071" s="590"/>
      <c r="F2071" s="359"/>
      <c r="G2071" s="579"/>
      <c r="H2071" s="415"/>
      <c r="I2071" s="342"/>
      <c r="J2071" s="570" t="s">
        <v>305</v>
      </c>
      <c r="K2071" s="345" t="s">
        <v>110</v>
      </c>
      <c r="L2071" s="415">
        <v>20000</v>
      </c>
      <c r="M2071" s="415">
        <v>20000</v>
      </c>
      <c r="N2071" s="362"/>
      <c r="O2071" s="362"/>
      <c r="P2071" s="419"/>
      <c r="Q2071" s="385">
        <f t="shared" si="717"/>
        <v>20000</v>
      </c>
    </row>
    <row r="2072" spans="1:17" ht="15.75" customHeight="1" x14ac:dyDescent="0.25">
      <c r="A2072" s="660">
        <v>66</v>
      </c>
      <c r="B2072" s="579">
        <v>71956000</v>
      </c>
      <c r="C2072" s="570" t="s">
        <v>13</v>
      </c>
      <c r="D2072" s="570" t="s">
        <v>13</v>
      </c>
      <c r="E2072" s="590" t="s">
        <v>377</v>
      </c>
      <c r="F2072" s="360" t="s">
        <v>243</v>
      </c>
      <c r="G2072" s="579" t="s">
        <v>106</v>
      </c>
      <c r="H2072" s="359">
        <v>2704.8</v>
      </c>
      <c r="I2072" s="342">
        <v>108</v>
      </c>
      <c r="J2072" s="570" t="s">
        <v>107</v>
      </c>
      <c r="K2072" s="343" t="s">
        <v>2</v>
      </c>
      <c r="L2072" s="415">
        <f>L2073+L2074</f>
        <v>270000</v>
      </c>
      <c r="M2072" s="415">
        <f t="shared" ref="M2072:P2072" si="740">M2073+M2074</f>
        <v>20000</v>
      </c>
      <c r="N2072" s="415">
        <f t="shared" si="740"/>
        <v>0</v>
      </c>
      <c r="O2072" s="415">
        <f t="shared" si="740"/>
        <v>237500</v>
      </c>
      <c r="P2072" s="415">
        <f t="shared" si="740"/>
        <v>12500</v>
      </c>
      <c r="Q2072" s="385">
        <f t="shared" ref="Q2072:Q2135" si="741">M2072+N2072+O2072+P2072</f>
        <v>270000</v>
      </c>
    </row>
    <row r="2073" spans="1:17" ht="51.75" customHeight="1" x14ac:dyDescent="0.25">
      <c r="A2073" s="661"/>
      <c r="B2073" s="579">
        <v>71956000</v>
      </c>
      <c r="C2073" s="570" t="s">
        <v>13</v>
      </c>
      <c r="D2073" s="570"/>
      <c r="E2073" s="590"/>
      <c r="F2073" s="360"/>
      <c r="G2073" s="579"/>
      <c r="H2073" s="415"/>
      <c r="I2073" s="342"/>
      <c r="J2073" s="570" t="s">
        <v>117</v>
      </c>
      <c r="K2073" s="345" t="s">
        <v>109</v>
      </c>
      <c r="L2073" s="415">
        <v>250000</v>
      </c>
      <c r="M2073" s="415"/>
      <c r="N2073" s="415"/>
      <c r="O2073" s="419">
        <f>L2073*0.95</f>
        <v>237500</v>
      </c>
      <c r="P2073" s="419">
        <f>L2073*0.05</f>
        <v>12500</v>
      </c>
      <c r="Q2073" s="385">
        <f t="shared" si="741"/>
        <v>250000</v>
      </c>
    </row>
    <row r="2074" spans="1:17" ht="50.25" customHeight="1" x14ac:dyDescent="0.25">
      <c r="A2074" s="662"/>
      <c r="B2074" s="579">
        <v>71956000</v>
      </c>
      <c r="C2074" s="570" t="s">
        <v>13</v>
      </c>
      <c r="D2074" s="570"/>
      <c r="E2074" s="590"/>
      <c r="F2074" s="359"/>
      <c r="G2074" s="579"/>
      <c r="H2074" s="415"/>
      <c r="I2074" s="342"/>
      <c r="J2074" s="570" t="s">
        <v>305</v>
      </c>
      <c r="K2074" s="345" t="s">
        <v>110</v>
      </c>
      <c r="L2074" s="415">
        <v>20000</v>
      </c>
      <c r="M2074" s="415">
        <v>20000</v>
      </c>
      <c r="N2074" s="362"/>
      <c r="O2074" s="362"/>
      <c r="P2074" s="419"/>
      <c r="Q2074" s="385">
        <f t="shared" si="741"/>
        <v>20000</v>
      </c>
    </row>
    <row r="2075" spans="1:17" ht="15.75" customHeight="1" x14ac:dyDescent="0.25">
      <c r="A2075" s="660">
        <v>67</v>
      </c>
      <c r="B2075" s="579">
        <v>71956000</v>
      </c>
      <c r="C2075" s="570" t="s">
        <v>13</v>
      </c>
      <c r="D2075" s="570" t="s">
        <v>13</v>
      </c>
      <c r="E2075" s="590" t="s">
        <v>377</v>
      </c>
      <c r="F2075" s="360" t="s">
        <v>247</v>
      </c>
      <c r="G2075" s="579" t="s">
        <v>106</v>
      </c>
      <c r="H2075" s="359">
        <v>2052.5</v>
      </c>
      <c r="I2075" s="342">
        <v>95</v>
      </c>
      <c r="J2075" s="570" t="s">
        <v>107</v>
      </c>
      <c r="K2075" s="343" t="s">
        <v>2</v>
      </c>
      <c r="L2075" s="415">
        <f>L2076+L2077</f>
        <v>270000</v>
      </c>
      <c r="M2075" s="415">
        <f t="shared" ref="M2075:P2075" si="742">M2076+M2077</f>
        <v>20000</v>
      </c>
      <c r="N2075" s="415">
        <f t="shared" si="742"/>
        <v>0</v>
      </c>
      <c r="O2075" s="415">
        <f t="shared" si="742"/>
        <v>237500</v>
      </c>
      <c r="P2075" s="415">
        <f t="shared" si="742"/>
        <v>12500</v>
      </c>
      <c r="Q2075" s="385">
        <f t="shared" si="741"/>
        <v>270000</v>
      </c>
    </row>
    <row r="2076" spans="1:17" ht="51.75" customHeight="1" x14ac:dyDescent="0.25">
      <c r="A2076" s="661"/>
      <c r="B2076" s="579">
        <v>71956000</v>
      </c>
      <c r="C2076" s="570" t="s">
        <v>13</v>
      </c>
      <c r="D2076" s="570"/>
      <c r="E2076" s="590"/>
      <c r="F2076" s="360"/>
      <c r="G2076" s="579"/>
      <c r="H2076" s="415"/>
      <c r="I2076" s="342"/>
      <c r="J2076" s="570" t="s">
        <v>117</v>
      </c>
      <c r="K2076" s="345" t="s">
        <v>109</v>
      </c>
      <c r="L2076" s="415">
        <v>250000</v>
      </c>
      <c r="M2076" s="415"/>
      <c r="N2076" s="415"/>
      <c r="O2076" s="419">
        <f>L2076*0.95</f>
        <v>237500</v>
      </c>
      <c r="P2076" s="419">
        <f>L2076*0.05</f>
        <v>12500</v>
      </c>
      <c r="Q2076" s="385">
        <f t="shared" si="741"/>
        <v>250000</v>
      </c>
    </row>
    <row r="2077" spans="1:17" ht="50.25" customHeight="1" x14ac:dyDescent="0.25">
      <c r="A2077" s="662"/>
      <c r="B2077" s="579">
        <v>71956000</v>
      </c>
      <c r="C2077" s="570" t="s">
        <v>13</v>
      </c>
      <c r="D2077" s="570"/>
      <c r="E2077" s="590"/>
      <c r="F2077" s="359"/>
      <c r="G2077" s="579"/>
      <c r="H2077" s="415"/>
      <c r="I2077" s="342"/>
      <c r="J2077" s="570" t="s">
        <v>305</v>
      </c>
      <c r="K2077" s="345" t="s">
        <v>110</v>
      </c>
      <c r="L2077" s="415">
        <v>20000</v>
      </c>
      <c r="M2077" s="415">
        <v>20000</v>
      </c>
      <c r="N2077" s="362"/>
      <c r="O2077" s="362"/>
      <c r="P2077" s="419"/>
      <c r="Q2077" s="385">
        <f t="shared" si="741"/>
        <v>20000</v>
      </c>
    </row>
    <row r="2078" spans="1:17" ht="15.75" customHeight="1" x14ac:dyDescent="0.25">
      <c r="A2078" s="660">
        <v>68</v>
      </c>
      <c r="B2078" s="579">
        <v>71956000</v>
      </c>
      <c r="C2078" s="570" t="s">
        <v>13</v>
      </c>
      <c r="D2078" s="570" t="s">
        <v>13</v>
      </c>
      <c r="E2078" s="590" t="s">
        <v>377</v>
      </c>
      <c r="F2078" s="360" t="s">
        <v>206</v>
      </c>
      <c r="G2078" s="579" t="s">
        <v>106</v>
      </c>
      <c r="H2078" s="359">
        <v>2563.4</v>
      </c>
      <c r="I2078" s="342">
        <v>157</v>
      </c>
      <c r="J2078" s="570" t="s">
        <v>107</v>
      </c>
      <c r="K2078" s="343" t="s">
        <v>2</v>
      </c>
      <c r="L2078" s="415">
        <f>L2079+L2080</f>
        <v>270000</v>
      </c>
      <c r="M2078" s="415">
        <f t="shared" ref="M2078:P2078" si="743">M2079+M2080</f>
        <v>20000</v>
      </c>
      <c r="N2078" s="415">
        <f t="shared" si="743"/>
        <v>0</v>
      </c>
      <c r="O2078" s="415">
        <f t="shared" si="743"/>
        <v>237500</v>
      </c>
      <c r="P2078" s="415">
        <f t="shared" si="743"/>
        <v>12500</v>
      </c>
      <c r="Q2078" s="385">
        <f t="shared" si="741"/>
        <v>270000</v>
      </c>
    </row>
    <row r="2079" spans="1:17" ht="51.75" customHeight="1" x14ac:dyDescent="0.25">
      <c r="A2079" s="661"/>
      <c r="B2079" s="579">
        <v>71956000</v>
      </c>
      <c r="C2079" s="570" t="s">
        <v>13</v>
      </c>
      <c r="D2079" s="570"/>
      <c r="E2079" s="590"/>
      <c r="F2079" s="360"/>
      <c r="G2079" s="579"/>
      <c r="H2079" s="415"/>
      <c r="I2079" s="342"/>
      <c r="J2079" s="570" t="s">
        <v>117</v>
      </c>
      <c r="K2079" s="345" t="s">
        <v>109</v>
      </c>
      <c r="L2079" s="415">
        <v>250000</v>
      </c>
      <c r="M2079" s="415"/>
      <c r="N2079" s="415"/>
      <c r="O2079" s="419">
        <f>L2079*0.95</f>
        <v>237500</v>
      </c>
      <c r="P2079" s="419">
        <f>L2079*0.05</f>
        <v>12500</v>
      </c>
      <c r="Q2079" s="385">
        <f t="shared" si="741"/>
        <v>250000</v>
      </c>
    </row>
    <row r="2080" spans="1:17" ht="50.25" customHeight="1" x14ac:dyDescent="0.25">
      <c r="A2080" s="662"/>
      <c r="B2080" s="579">
        <v>71956000</v>
      </c>
      <c r="C2080" s="570" t="s">
        <v>13</v>
      </c>
      <c r="D2080" s="570"/>
      <c r="E2080" s="590"/>
      <c r="F2080" s="359"/>
      <c r="G2080" s="579"/>
      <c r="H2080" s="415"/>
      <c r="I2080" s="342"/>
      <c r="J2080" s="570" t="s">
        <v>305</v>
      </c>
      <c r="K2080" s="345" t="s">
        <v>110</v>
      </c>
      <c r="L2080" s="415">
        <v>20000</v>
      </c>
      <c r="M2080" s="415">
        <v>20000</v>
      </c>
      <c r="N2080" s="362"/>
      <c r="O2080" s="362"/>
      <c r="P2080" s="419"/>
      <c r="Q2080" s="385">
        <f t="shared" si="741"/>
        <v>20000</v>
      </c>
    </row>
    <row r="2081" spans="1:17" ht="15.75" customHeight="1" x14ac:dyDescent="0.25">
      <c r="A2081" s="660">
        <v>69</v>
      </c>
      <c r="B2081" s="579">
        <v>71956000</v>
      </c>
      <c r="C2081" s="570" t="s">
        <v>13</v>
      </c>
      <c r="D2081" s="570" t="s">
        <v>13</v>
      </c>
      <c r="E2081" s="590" t="s">
        <v>267</v>
      </c>
      <c r="F2081" s="360" t="s">
        <v>378</v>
      </c>
      <c r="G2081" s="579" t="s">
        <v>106</v>
      </c>
      <c r="H2081" s="359">
        <v>1119.0999999999999</v>
      </c>
      <c r="I2081" s="342">
        <v>34</v>
      </c>
      <c r="J2081" s="570" t="s">
        <v>107</v>
      </c>
      <c r="K2081" s="343" t="s">
        <v>2</v>
      </c>
      <c r="L2081" s="415">
        <f>L2082+L2083</f>
        <v>270000</v>
      </c>
      <c r="M2081" s="415">
        <f t="shared" ref="M2081:P2081" si="744">M2082+M2083</f>
        <v>20000</v>
      </c>
      <c r="N2081" s="415">
        <f t="shared" si="744"/>
        <v>0</v>
      </c>
      <c r="O2081" s="415">
        <f t="shared" si="744"/>
        <v>237500</v>
      </c>
      <c r="P2081" s="415">
        <f t="shared" si="744"/>
        <v>12500</v>
      </c>
      <c r="Q2081" s="385">
        <f t="shared" si="741"/>
        <v>270000</v>
      </c>
    </row>
    <row r="2082" spans="1:17" ht="51.75" customHeight="1" x14ac:dyDescent="0.25">
      <c r="A2082" s="661"/>
      <c r="B2082" s="579">
        <v>71956000</v>
      </c>
      <c r="C2082" s="570" t="s">
        <v>13</v>
      </c>
      <c r="D2082" s="570"/>
      <c r="E2082" s="590"/>
      <c r="F2082" s="360"/>
      <c r="G2082" s="579"/>
      <c r="H2082" s="415"/>
      <c r="I2082" s="342"/>
      <c r="J2082" s="570" t="s">
        <v>117</v>
      </c>
      <c r="K2082" s="345" t="s">
        <v>109</v>
      </c>
      <c r="L2082" s="415">
        <v>250000</v>
      </c>
      <c r="M2082" s="415"/>
      <c r="N2082" s="415"/>
      <c r="O2082" s="419">
        <f>L2082*0.95</f>
        <v>237500</v>
      </c>
      <c r="P2082" s="419">
        <f>L2082*0.05</f>
        <v>12500</v>
      </c>
      <c r="Q2082" s="385">
        <f t="shared" si="741"/>
        <v>250000</v>
      </c>
    </row>
    <row r="2083" spans="1:17" ht="50.25" customHeight="1" x14ac:dyDescent="0.25">
      <c r="A2083" s="662"/>
      <c r="B2083" s="579">
        <v>71956000</v>
      </c>
      <c r="C2083" s="570" t="s">
        <v>13</v>
      </c>
      <c r="D2083" s="570"/>
      <c r="E2083" s="590"/>
      <c r="F2083" s="359"/>
      <c r="G2083" s="579"/>
      <c r="H2083" s="415"/>
      <c r="I2083" s="342"/>
      <c r="J2083" s="570" t="s">
        <v>305</v>
      </c>
      <c r="K2083" s="345" t="s">
        <v>110</v>
      </c>
      <c r="L2083" s="415">
        <v>20000</v>
      </c>
      <c r="M2083" s="415">
        <v>20000</v>
      </c>
      <c r="N2083" s="362"/>
      <c r="O2083" s="362"/>
      <c r="P2083" s="419"/>
      <c r="Q2083" s="385">
        <f t="shared" si="741"/>
        <v>20000</v>
      </c>
    </row>
    <row r="2084" spans="1:17" ht="15.75" customHeight="1" x14ac:dyDescent="0.25">
      <c r="A2084" s="660">
        <v>70</v>
      </c>
      <c r="B2084" s="579">
        <v>71956000</v>
      </c>
      <c r="C2084" s="570" t="s">
        <v>13</v>
      </c>
      <c r="D2084" s="570" t="s">
        <v>13</v>
      </c>
      <c r="E2084" s="590" t="s">
        <v>275</v>
      </c>
      <c r="F2084" s="360" t="s">
        <v>343</v>
      </c>
      <c r="G2084" s="579" t="s">
        <v>106</v>
      </c>
      <c r="H2084" s="359">
        <v>1365.6</v>
      </c>
      <c r="I2084" s="342">
        <v>58</v>
      </c>
      <c r="J2084" s="570" t="s">
        <v>107</v>
      </c>
      <c r="K2084" s="343" t="s">
        <v>2</v>
      </c>
      <c r="L2084" s="415">
        <f>L2085+L2086</f>
        <v>270000</v>
      </c>
      <c r="M2084" s="415">
        <f t="shared" ref="M2084:P2084" si="745">M2085+M2086</f>
        <v>20000</v>
      </c>
      <c r="N2084" s="415">
        <f t="shared" si="745"/>
        <v>0</v>
      </c>
      <c r="O2084" s="415">
        <f t="shared" si="745"/>
        <v>237500</v>
      </c>
      <c r="P2084" s="415">
        <f t="shared" si="745"/>
        <v>12500</v>
      </c>
      <c r="Q2084" s="385">
        <f t="shared" si="741"/>
        <v>270000</v>
      </c>
    </row>
    <row r="2085" spans="1:17" ht="51.75" customHeight="1" x14ac:dyDescent="0.25">
      <c r="A2085" s="661"/>
      <c r="B2085" s="579">
        <v>71956000</v>
      </c>
      <c r="C2085" s="570" t="s">
        <v>13</v>
      </c>
      <c r="D2085" s="570"/>
      <c r="E2085" s="590"/>
      <c r="F2085" s="360"/>
      <c r="G2085" s="579"/>
      <c r="H2085" s="415"/>
      <c r="I2085" s="342"/>
      <c r="J2085" s="570" t="s">
        <v>117</v>
      </c>
      <c r="K2085" s="345" t="s">
        <v>109</v>
      </c>
      <c r="L2085" s="415">
        <v>250000</v>
      </c>
      <c r="M2085" s="415"/>
      <c r="N2085" s="415"/>
      <c r="O2085" s="419">
        <f>L2085*0.95</f>
        <v>237500</v>
      </c>
      <c r="P2085" s="419">
        <f>L2085*0.05</f>
        <v>12500</v>
      </c>
      <c r="Q2085" s="385">
        <f t="shared" si="741"/>
        <v>250000</v>
      </c>
    </row>
    <row r="2086" spans="1:17" ht="50.25" customHeight="1" x14ac:dyDescent="0.25">
      <c r="A2086" s="662"/>
      <c r="B2086" s="579">
        <v>71956000</v>
      </c>
      <c r="C2086" s="570" t="s">
        <v>13</v>
      </c>
      <c r="D2086" s="570"/>
      <c r="E2086" s="590"/>
      <c r="F2086" s="359"/>
      <c r="G2086" s="579"/>
      <c r="H2086" s="415"/>
      <c r="I2086" s="342"/>
      <c r="J2086" s="570" t="s">
        <v>305</v>
      </c>
      <c r="K2086" s="345" t="s">
        <v>110</v>
      </c>
      <c r="L2086" s="415">
        <v>20000</v>
      </c>
      <c r="M2086" s="415">
        <v>20000</v>
      </c>
      <c r="N2086" s="362"/>
      <c r="O2086" s="362"/>
      <c r="P2086" s="419"/>
      <c r="Q2086" s="385">
        <f t="shared" si="741"/>
        <v>20000</v>
      </c>
    </row>
    <row r="2087" spans="1:17" ht="15.75" customHeight="1" x14ac:dyDescent="0.25">
      <c r="A2087" s="684" t="s">
        <v>85</v>
      </c>
      <c r="B2087" s="684"/>
      <c r="C2087" s="684"/>
      <c r="D2087" s="684"/>
      <c r="E2087" s="684"/>
      <c r="F2087" s="571">
        <v>18</v>
      </c>
      <c r="G2087" s="571" t="s">
        <v>2</v>
      </c>
      <c r="H2087" s="538">
        <f>H2089+H2098+H2106+H2115+H2124+H2133+H2142+H2151+H2154+H2157+H2160+H2163+H2166+H2169+H2172+H2175+H2178+H2181</f>
        <v>91653.7</v>
      </c>
      <c r="I2087" s="620">
        <f>I2089+I2098+I2106+I2115+I2124+I2133+I2142+I2151+I2154+I2157+I2160+I2163+I2166+I2169+I2172+I2175+I2178+I2181</f>
        <v>4337</v>
      </c>
      <c r="J2087" s="579" t="s">
        <v>2</v>
      </c>
      <c r="K2087" s="571" t="s">
        <v>2</v>
      </c>
      <c r="L2087" s="538">
        <f t="shared" ref="L2087:P2087" si="746">L2089+L2098+L2106+L2115+L2124+L2133+L2142+L2151+L2154+L2157+L2160+L2163+L2166+L2169+L2172+L2175+L2178+L2181</f>
        <v>246852627</v>
      </c>
      <c r="M2087" s="538">
        <f t="shared" si="746"/>
        <v>242092627</v>
      </c>
      <c r="N2087" s="538">
        <f t="shared" si="746"/>
        <v>0</v>
      </c>
      <c r="O2087" s="538">
        <f>O2089+O2098+O2106+O2115+O2124+O2133+O2142+O2151+O2154+O2157+O2160+O2163+O2166+O2169+O2172+O2175+O2178+O2181+O2088</f>
        <v>4522000</v>
      </c>
      <c r="P2087" s="538">
        <f t="shared" si="746"/>
        <v>238000</v>
      </c>
      <c r="Q2087" s="385">
        <f t="shared" si="741"/>
        <v>246852627</v>
      </c>
    </row>
    <row r="2088" spans="1:17" ht="15.75" customHeight="1" x14ac:dyDescent="0.25">
      <c r="A2088" s="571"/>
      <c r="B2088" s="684" t="s">
        <v>437</v>
      </c>
      <c r="C2088" s="684"/>
      <c r="D2088" s="684"/>
      <c r="E2088" s="684"/>
      <c r="F2088" s="684"/>
      <c r="G2088" s="684"/>
      <c r="H2088" s="684"/>
      <c r="I2088" s="684"/>
      <c r="J2088" s="579" t="s">
        <v>2</v>
      </c>
      <c r="K2088" s="571" t="s">
        <v>2</v>
      </c>
      <c r="L2088" s="385"/>
      <c r="M2088" s="385"/>
      <c r="N2088" s="385"/>
      <c r="O2088" s="385">
        <v>0</v>
      </c>
      <c r="P2088" s="385"/>
      <c r="Q2088" s="385">
        <f t="shared" si="741"/>
        <v>0</v>
      </c>
    </row>
    <row r="2089" spans="1:17" ht="15.75" customHeight="1" x14ac:dyDescent="0.25">
      <c r="A2089" s="669">
        <v>1</v>
      </c>
      <c r="B2089" s="571">
        <v>71958000</v>
      </c>
      <c r="C2089" s="446" t="s">
        <v>12</v>
      </c>
      <c r="D2089" s="446" t="s">
        <v>12</v>
      </c>
      <c r="E2089" s="470" t="s">
        <v>146</v>
      </c>
      <c r="F2089" s="471">
        <v>71</v>
      </c>
      <c r="G2089" s="384" t="s">
        <v>106</v>
      </c>
      <c r="H2089" s="384">
        <v>4952.8999999999996</v>
      </c>
      <c r="I2089" s="384">
        <v>246</v>
      </c>
      <c r="J2089" s="481" t="s">
        <v>107</v>
      </c>
      <c r="K2089" s="372"/>
      <c r="L2089" s="385">
        <f>SUM(L2090:L2097)</f>
        <v>32662329.199999999</v>
      </c>
      <c r="M2089" s="385">
        <f t="shared" ref="M2089:P2089" si="747">SUM(M2090:M2097)</f>
        <v>32662329.199999999</v>
      </c>
      <c r="N2089" s="385">
        <f t="shared" si="747"/>
        <v>0</v>
      </c>
      <c r="O2089" s="385">
        <f t="shared" si="747"/>
        <v>0</v>
      </c>
      <c r="P2089" s="385">
        <f t="shared" si="747"/>
        <v>0</v>
      </c>
      <c r="Q2089" s="385">
        <f t="shared" si="741"/>
        <v>32662329.199999999</v>
      </c>
    </row>
    <row r="2090" spans="1:17" ht="15.75" customHeight="1" x14ac:dyDescent="0.25">
      <c r="A2090" s="669"/>
      <c r="B2090" s="571">
        <v>71958000</v>
      </c>
      <c r="C2090" s="446" t="s">
        <v>12</v>
      </c>
      <c r="D2090" s="372"/>
      <c r="E2090" s="470"/>
      <c r="F2090" s="474"/>
      <c r="G2090" s="372"/>
      <c r="H2090" s="372"/>
      <c r="I2090" s="372"/>
      <c r="J2090" s="572" t="s">
        <v>208</v>
      </c>
      <c r="K2090" s="571">
        <v>8</v>
      </c>
      <c r="L2090" s="385">
        <v>9515000</v>
      </c>
      <c r="M2090" s="385">
        <f>L2090</f>
        <v>9515000</v>
      </c>
      <c r="N2090" s="385"/>
      <c r="O2090" s="385"/>
      <c r="P2090" s="385"/>
      <c r="Q2090" s="385">
        <f t="shared" si="741"/>
        <v>9515000</v>
      </c>
    </row>
    <row r="2091" spans="1:17" ht="15.75" customHeight="1" x14ac:dyDescent="0.25">
      <c r="A2091" s="669"/>
      <c r="B2091" s="571">
        <v>71958000</v>
      </c>
      <c r="C2091" s="446" t="s">
        <v>12</v>
      </c>
      <c r="D2091" s="372"/>
      <c r="E2091" s="470"/>
      <c r="F2091" s="471"/>
      <c r="G2091" s="372"/>
      <c r="H2091" s="372"/>
      <c r="I2091" s="372"/>
      <c r="J2091" s="572" t="s">
        <v>205</v>
      </c>
      <c r="K2091" s="571">
        <v>10</v>
      </c>
      <c r="L2091" s="385">
        <v>4887000</v>
      </c>
      <c r="M2091" s="385">
        <f t="shared" ref="M2091:M2097" si="748">L2091</f>
        <v>4887000</v>
      </c>
      <c r="N2091" s="385"/>
      <c r="O2091" s="385"/>
      <c r="P2091" s="385"/>
      <c r="Q2091" s="385">
        <f t="shared" si="741"/>
        <v>4887000</v>
      </c>
    </row>
    <row r="2092" spans="1:17" ht="31.5" customHeight="1" x14ac:dyDescent="0.25">
      <c r="A2092" s="669"/>
      <c r="B2092" s="571">
        <v>71958000</v>
      </c>
      <c r="C2092" s="446" t="s">
        <v>12</v>
      </c>
      <c r="D2092" s="446"/>
      <c r="E2092" s="446"/>
      <c r="F2092" s="571"/>
      <c r="G2092" s="571"/>
      <c r="H2092" s="620"/>
      <c r="I2092" s="571"/>
      <c r="J2092" s="572" t="s">
        <v>210</v>
      </c>
      <c r="K2092" s="571">
        <v>1</v>
      </c>
      <c r="L2092" s="385">
        <v>3217483</v>
      </c>
      <c r="M2092" s="385">
        <f t="shared" si="748"/>
        <v>3217483</v>
      </c>
      <c r="N2092" s="385"/>
      <c r="O2092" s="385"/>
      <c r="P2092" s="385"/>
      <c r="Q2092" s="385">
        <f t="shared" si="741"/>
        <v>3217483</v>
      </c>
    </row>
    <row r="2093" spans="1:17" ht="31.5" customHeight="1" x14ac:dyDescent="0.25">
      <c r="A2093" s="669"/>
      <c r="B2093" s="571">
        <v>71958000</v>
      </c>
      <c r="C2093" s="446" t="s">
        <v>12</v>
      </c>
      <c r="D2093" s="446"/>
      <c r="E2093" s="446"/>
      <c r="F2093" s="571"/>
      <c r="G2093" s="571"/>
      <c r="H2093" s="620"/>
      <c r="I2093" s="571"/>
      <c r="J2093" s="572" t="s">
        <v>219</v>
      </c>
      <c r="K2093" s="571">
        <v>3</v>
      </c>
      <c r="L2093" s="385">
        <v>6084965</v>
      </c>
      <c r="M2093" s="385">
        <f t="shared" si="748"/>
        <v>6084965</v>
      </c>
      <c r="N2093" s="385"/>
      <c r="O2093" s="385"/>
      <c r="P2093" s="385"/>
      <c r="Q2093" s="385">
        <f t="shared" si="741"/>
        <v>6084965</v>
      </c>
    </row>
    <row r="2094" spans="1:17" ht="31.5" customHeight="1" x14ac:dyDescent="0.25">
      <c r="A2094" s="669"/>
      <c r="B2094" s="571">
        <v>71958000</v>
      </c>
      <c r="C2094" s="446" t="s">
        <v>12</v>
      </c>
      <c r="D2094" s="446"/>
      <c r="E2094" s="446"/>
      <c r="F2094" s="571"/>
      <c r="G2094" s="571"/>
      <c r="H2094" s="620"/>
      <c r="I2094" s="571"/>
      <c r="J2094" s="572" t="s">
        <v>212</v>
      </c>
      <c r="K2094" s="571">
        <v>4</v>
      </c>
      <c r="L2094" s="385">
        <v>4339457</v>
      </c>
      <c r="M2094" s="385">
        <f t="shared" si="748"/>
        <v>4339457</v>
      </c>
      <c r="N2094" s="385"/>
      <c r="O2094" s="385"/>
      <c r="P2094" s="385"/>
      <c r="Q2094" s="385">
        <f t="shared" si="741"/>
        <v>4339457</v>
      </c>
    </row>
    <row r="2095" spans="1:17" ht="31.5" customHeight="1" x14ac:dyDescent="0.25">
      <c r="A2095" s="669"/>
      <c r="B2095" s="571">
        <v>71958000</v>
      </c>
      <c r="C2095" s="446" t="s">
        <v>12</v>
      </c>
      <c r="D2095" s="446"/>
      <c r="E2095" s="446"/>
      <c r="F2095" s="571"/>
      <c r="G2095" s="571"/>
      <c r="H2095" s="620"/>
      <c r="I2095" s="571"/>
      <c r="J2095" s="572" t="s">
        <v>214</v>
      </c>
      <c r="K2095" s="571">
        <v>5</v>
      </c>
      <c r="L2095" s="385">
        <v>1268095</v>
      </c>
      <c r="M2095" s="385">
        <f t="shared" si="748"/>
        <v>1268095</v>
      </c>
      <c r="N2095" s="385"/>
      <c r="O2095" s="385"/>
      <c r="P2095" s="385"/>
      <c r="Q2095" s="385">
        <f t="shared" si="741"/>
        <v>1268095</v>
      </c>
    </row>
    <row r="2096" spans="1:17" ht="31.5" customHeight="1" x14ac:dyDescent="0.25">
      <c r="A2096" s="669"/>
      <c r="B2096" s="571">
        <v>71958000</v>
      </c>
      <c r="C2096" s="446" t="s">
        <v>12</v>
      </c>
      <c r="D2096" s="372"/>
      <c r="E2096" s="470"/>
      <c r="F2096" s="471"/>
      <c r="G2096" s="372"/>
      <c r="H2096" s="372"/>
      <c r="I2096" s="372"/>
      <c r="J2096" s="572" t="s">
        <v>293</v>
      </c>
      <c r="K2096" s="571">
        <v>9</v>
      </c>
      <c r="L2096" s="385">
        <v>2666000</v>
      </c>
      <c r="M2096" s="385">
        <f t="shared" si="748"/>
        <v>2666000</v>
      </c>
      <c r="N2096" s="385"/>
      <c r="O2096" s="385"/>
      <c r="P2096" s="385"/>
      <c r="Q2096" s="385">
        <f t="shared" si="741"/>
        <v>2666000</v>
      </c>
    </row>
    <row r="2097" spans="1:17" ht="15.75" customHeight="1" x14ac:dyDescent="0.25">
      <c r="A2097" s="669"/>
      <c r="B2097" s="571">
        <v>71958000</v>
      </c>
      <c r="C2097" s="446" t="s">
        <v>12</v>
      </c>
      <c r="D2097" s="572"/>
      <c r="E2097" s="591"/>
      <c r="F2097" s="342"/>
      <c r="G2097" s="621"/>
      <c r="H2097" s="415"/>
      <c r="I2097" s="342"/>
      <c r="J2097" s="572" t="s">
        <v>207</v>
      </c>
      <c r="K2097" s="571">
        <v>21</v>
      </c>
      <c r="L2097" s="362">
        <f>(L2090+L2091+L2092+L2093+L2094+L2095+L2096)*2.14%</f>
        <v>684329.20000000007</v>
      </c>
      <c r="M2097" s="385">
        <f t="shared" si="748"/>
        <v>684329.20000000007</v>
      </c>
      <c r="N2097" s="362"/>
      <c r="O2097" s="411"/>
      <c r="P2097" s="362"/>
      <c r="Q2097" s="385">
        <f t="shared" si="741"/>
        <v>684329.20000000007</v>
      </c>
    </row>
    <row r="2098" spans="1:17" ht="15.75" customHeight="1" x14ac:dyDescent="0.25">
      <c r="A2098" s="669">
        <v>2</v>
      </c>
      <c r="B2098" s="571">
        <v>71958000</v>
      </c>
      <c r="C2098" s="446" t="s">
        <v>12</v>
      </c>
      <c r="D2098" s="446" t="s">
        <v>12</v>
      </c>
      <c r="E2098" s="470" t="s">
        <v>146</v>
      </c>
      <c r="F2098" s="473">
        <v>73</v>
      </c>
      <c r="G2098" s="384" t="s">
        <v>106</v>
      </c>
      <c r="H2098" s="384">
        <v>4942.3</v>
      </c>
      <c r="I2098" s="384">
        <v>233</v>
      </c>
      <c r="J2098" s="481" t="s">
        <v>107</v>
      </c>
      <c r="K2098" s="372"/>
      <c r="L2098" s="385">
        <f>SUM(L2099:L2105)</f>
        <v>29937234</v>
      </c>
      <c r="M2098" s="385">
        <f t="shared" ref="M2098:P2098" si="749">SUM(M2099:M2105)</f>
        <v>29937234</v>
      </c>
      <c r="N2098" s="385">
        <f t="shared" si="749"/>
        <v>0</v>
      </c>
      <c r="O2098" s="385">
        <f t="shared" si="749"/>
        <v>0</v>
      </c>
      <c r="P2098" s="385">
        <f t="shared" si="749"/>
        <v>0</v>
      </c>
      <c r="Q2098" s="385">
        <f t="shared" si="741"/>
        <v>29937234</v>
      </c>
    </row>
    <row r="2099" spans="1:17" ht="15.75" customHeight="1" x14ac:dyDescent="0.25">
      <c r="A2099" s="669"/>
      <c r="B2099" s="571">
        <v>71958000</v>
      </c>
      <c r="C2099" s="446" t="s">
        <v>12</v>
      </c>
      <c r="D2099" s="372"/>
      <c r="E2099" s="470"/>
      <c r="F2099" s="474"/>
      <c r="G2099" s="372"/>
      <c r="H2099" s="372"/>
      <c r="I2099" s="372"/>
      <c r="J2099" s="572" t="s">
        <v>208</v>
      </c>
      <c r="K2099" s="571">
        <v>8</v>
      </c>
      <c r="L2099" s="385">
        <v>9514000</v>
      </c>
      <c r="M2099" s="385">
        <f>L2099</f>
        <v>9514000</v>
      </c>
      <c r="N2099" s="385"/>
      <c r="O2099" s="385"/>
      <c r="P2099" s="385"/>
      <c r="Q2099" s="385">
        <f t="shared" si="741"/>
        <v>9514000</v>
      </c>
    </row>
    <row r="2100" spans="1:17" ht="15.75" customHeight="1" x14ac:dyDescent="0.25">
      <c r="A2100" s="669"/>
      <c r="B2100" s="571">
        <v>71958000</v>
      </c>
      <c r="C2100" s="446" t="s">
        <v>12</v>
      </c>
      <c r="D2100" s="372"/>
      <c r="E2100" s="470"/>
      <c r="F2100" s="471"/>
      <c r="G2100" s="372"/>
      <c r="H2100" s="372"/>
      <c r="I2100" s="372"/>
      <c r="J2100" s="572" t="s">
        <v>205</v>
      </c>
      <c r="K2100" s="571">
        <v>10</v>
      </c>
      <c r="L2100" s="385">
        <v>4887000</v>
      </c>
      <c r="M2100" s="385">
        <f t="shared" ref="M2100:M2105" si="750">L2100</f>
        <v>4887000</v>
      </c>
      <c r="N2100" s="385"/>
      <c r="O2100" s="385"/>
      <c r="P2100" s="385"/>
      <c r="Q2100" s="385">
        <f t="shared" si="741"/>
        <v>4887000</v>
      </c>
    </row>
    <row r="2101" spans="1:17" ht="31.5" customHeight="1" x14ac:dyDescent="0.25">
      <c r="A2101" s="669"/>
      <c r="B2101" s="571">
        <v>71958000</v>
      </c>
      <c r="C2101" s="446" t="s">
        <v>12</v>
      </c>
      <c r="D2101" s="446"/>
      <c r="E2101" s="446"/>
      <c r="F2101" s="571"/>
      <c r="G2101" s="571"/>
      <c r="H2101" s="620"/>
      <c r="I2101" s="571"/>
      <c r="J2101" s="572" t="s">
        <v>210</v>
      </c>
      <c r="K2101" s="571">
        <v>1</v>
      </c>
      <c r="L2101" s="385">
        <v>3217672</v>
      </c>
      <c r="M2101" s="385">
        <f t="shared" si="750"/>
        <v>3217672</v>
      </c>
      <c r="N2101" s="385"/>
      <c r="O2101" s="385"/>
      <c r="P2101" s="385"/>
      <c r="Q2101" s="385">
        <f t="shared" si="741"/>
        <v>3217672</v>
      </c>
    </row>
    <row r="2102" spans="1:17" ht="31.5" customHeight="1" x14ac:dyDescent="0.25">
      <c r="A2102" s="669"/>
      <c r="B2102" s="571">
        <v>71958000</v>
      </c>
      <c r="C2102" s="446" t="s">
        <v>12</v>
      </c>
      <c r="D2102" s="446"/>
      <c r="E2102" s="446"/>
      <c r="F2102" s="571"/>
      <c r="G2102" s="571"/>
      <c r="H2102" s="620"/>
      <c r="I2102" s="571"/>
      <c r="J2102" s="572" t="s">
        <v>219</v>
      </c>
      <c r="K2102" s="571">
        <v>3</v>
      </c>
      <c r="L2102" s="385">
        <v>6084823</v>
      </c>
      <c r="M2102" s="385">
        <f t="shared" si="750"/>
        <v>6084823</v>
      </c>
      <c r="N2102" s="385"/>
      <c r="O2102" s="385"/>
      <c r="P2102" s="385"/>
      <c r="Q2102" s="385">
        <f t="shared" si="741"/>
        <v>6084823</v>
      </c>
    </row>
    <row r="2103" spans="1:17" ht="31.5" customHeight="1" x14ac:dyDescent="0.25">
      <c r="A2103" s="669"/>
      <c r="B2103" s="571">
        <v>71958000</v>
      </c>
      <c r="C2103" s="446" t="s">
        <v>12</v>
      </c>
      <c r="D2103" s="446"/>
      <c r="E2103" s="446"/>
      <c r="F2103" s="571"/>
      <c r="G2103" s="571"/>
      <c r="H2103" s="620"/>
      <c r="I2103" s="571"/>
      <c r="J2103" s="572" t="s">
        <v>212</v>
      </c>
      <c r="K2103" s="571">
        <v>4</v>
      </c>
      <c r="L2103" s="385">
        <v>4338653</v>
      </c>
      <c r="M2103" s="385">
        <f t="shared" si="750"/>
        <v>4338653</v>
      </c>
      <c r="N2103" s="385"/>
      <c r="O2103" s="385"/>
      <c r="P2103" s="385"/>
      <c r="Q2103" s="385">
        <f t="shared" si="741"/>
        <v>4338653</v>
      </c>
    </row>
    <row r="2104" spans="1:17" ht="31.5" customHeight="1" x14ac:dyDescent="0.25">
      <c r="A2104" s="669"/>
      <c r="B2104" s="571">
        <v>71958000</v>
      </c>
      <c r="C2104" s="446" t="s">
        <v>12</v>
      </c>
      <c r="D2104" s="446"/>
      <c r="E2104" s="446"/>
      <c r="F2104" s="571"/>
      <c r="G2104" s="571"/>
      <c r="H2104" s="620"/>
      <c r="I2104" s="571"/>
      <c r="J2104" s="572" t="s">
        <v>214</v>
      </c>
      <c r="K2104" s="571">
        <v>5</v>
      </c>
      <c r="L2104" s="385">
        <v>1267852</v>
      </c>
      <c r="M2104" s="385">
        <f t="shared" si="750"/>
        <v>1267852</v>
      </c>
      <c r="N2104" s="385"/>
      <c r="O2104" s="385"/>
      <c r="P2104" s="385"/>
      <c r="Q2104" s="385">
        <f t="shared" si="741"/>
        <v>1267852</v>
      </c>
    </row>
    <row r="2105" spans="1:17" ht="15.75" customHeight="1" x14ac:dyDescent="0.25">
      <c r="A2105" s="669"/>
      <c r="B2105" s="571">
        <v>71958000</v>
      </c>
      <c r="C2105" s="446" t="s">
        <v>12</v>
      </c>
      <c r="D2105" s="572"/>
      <c r="E2105" s="591"/>
      <c r="F2105" s="342"/>
      <c r="G2105" s="621"/>
      <c r="H2105" s="415"/>
      <c r="I2105" s="342"/>
      <c r="J2105" s="572" t="s">
        <v>207</v>
      </c>
      <c r="K2105" s="571">
        <v>21</v>
      </c>
      <c r="L2105" s="362">
        <f>(L2099+L2100+L2101+L2102+L2103+L2104)*2.14%</f>
        <v>627234.00000000012</v>
      </c>
      <c r="M2105" s="385">
        <f t="shared" si="750"/>
        <v>627234.00000000012</v>
      </c>
      <c r="N2105" s="362"/>
      <c r="O2105" s="411"/>
      <c r="P2105" s="362"/>
      <c r="Q2105" s="385">
        <f t="shared" si="741"/>
        <v>627234.00000000012</v>
      </c>
    </row>
    <row r="2106" spans="1:17" ht="15.75" customHeight="1" x14ac:dyDescent="0.25">
      <c r="A2106" s="669">
        <v>3</v>
      </c>
      <c r="B2106" s="571">
        <v>71958000</v>
      </c>
      <c r="C2106" s="446" t="s">
        <v>12</v>
      </c>
      <c r="D2106" s="446" t="s">
        <v>12</v>
      </c>
      <c r="E2106" s="470" t="s">
        <v>146</v>
      </c>
      <c r="F2106" s="473">
        <v>75</v>
      </c>
      <c r="G2106" s="384" t="s">
        <v>106</v>
      </c>
      <c r="H2106" s="384">
        <v>4947.2</v>
      </c>
      <c r="I2106" s="384">
        <v>239</v>
      </c>
      <c r="J2106" s="481" t="s">
        <v>107</v>
      </c>
      <c r="K2106" s="372"/>
      <c r="L2106" s="385">
        <f>SUM(L2107:L2114)</f>
        <v>32590831.199999999</v>
      </c>
      <c r="M2106" s="385">
        <f t="shared" ref="M2106:P2106" si="751">SUM(M2107:M2114)</f>
        <v>32590831.199999999</v>
      </c>
      <c r="N2106" s="385">
        <f t="shared" si="751"/>
        <v>0</v>
      </c>
      <c r="O2106" s="385">
        <f t="shared" si="751"/>
        <v>0</v>
      </c>
      <c r="P2106" s="385">
        <f t="shared" si="751"/>
        <v>0</v>
      </c>
      <c r="Q2106" s="385">
        <f t="shared" si="741"/>
        <v>32590831.199999999</v>
      </c>
    </row>
    <row r="2107" spans="1:17" ht="15.75" customHeight="1" x14ac:dyDescent="0.25">
      <c r="A2107" s="669"/>
      <c r="B2107" s="571">
        <v>71958000</v>
      </c>
      <c r="C2107" s="446" t="s">
        <v>12</v>
      </c>
      <c r="D2107" s="372"/>
      <c r="E2107" s="470"/>
      <c r="F2107" s="474"/>
      <c r="G2107" s="372"/>
      <c r="H2107" s="372"/>
      <c r="I2107" s="372"/>
      <c r="J2107" s="572" t="s">
        <v>208</v>
      </c>
      <c r="K2107" s="571">
        <v>8</v>
      </c>
      <c r="L2107" s="385">
        <v>9494000</v>
      </c>
      <c r="M2107" s="385">
        <f>L2107</f>
        <v>9494000</v>
      </c>
      <c r="N2107" s="385"/>
      <c r="O2107" s="385"/>
      <c r="P2107" s="385"/>
      <c r="Q2107" s="385">
        <f t="shared" si="741"/>
        <v>9494000</v>
      </c>
    </row>
    <row r="2108" spans="1:17" ht="15.75" customHeight="1" x14ac:dyDescent="0.25">
      <c r="A2108" s="669"/>
      <c r="B2108" s="571">
        <v>71958000</v>
      </c>
      <c r="C2108" s="446" t="s">
        <v>12</v>
      </c>
      <c r="D2108" s="372"/>
      <c r="E2108" s="470"/>
      <c r="F2108" s="471"/>
      <c r="G2108" s="372"/>
      <c r="H2108" s="372"/>
      <c r="I2108" s="372"/>
      <c r="J2108" s="572" t="s">
        <v>205</v>
      </c>
      <c r="K2108" s="571">
        <v>10</v>
      </c>
      <c r="L2108" s="385">
        <v>4876000</v>
      </c>
      <c r="M2108" s="385">
        <f t="shared" ref="M2108:M2114" si="752">L2108</f>
        <v>4876000</v>
      </c>
      <c r="N2108" s="385"/>
      <c r="O2108" s="385"/>
      <c r="P2108" s="385"/>
      <c r="Q2108" s="385">
        <f t="shared" si="741"/>
        <v>4876000</v>
      </c>
    </row>
    <row r="2109" spans="1:17" ht="31.5" customHeight="1" x14ac:dyDescent="0.25">
      <c r="A2109" s="669"/>
      <c r="B2109" s="571">
        <v>71958000</v>
      </c>
      <c r="C2109" s="446" t="s">
        <v>12</v>
      </c>
      <c r="D2109" s="446"/>
      <c r="E2109" s="446"/>
      <c r="F2109" s="571"/>
      <c r="G2109" s="571"/>
      <c r="H2109" s="620"/>
      <c r="I2109" s="571"/>
      <c r="J2109" s="572" t="s">
        <v>210</v>
      </c>
      <c r="K2109" s="571">
        <v>1</v>
      </c>
      <c r="L2109" s="385">
        <v>3210581</v>
      </c>
      <c r="M2109" s="385">
        <f t="shared" si="752"/>
        <v>3210581</v>
      </c>
      <c r="N2109" s="385"/>
      <c r="O2109" s="385"/>
      <c r="P2109" s="385"/>
      <c r="Q2109" s="385">
        <f t="shared" si="741"/>
        <v>3210581</v>
      </c>
    </row>
    <row r="2110" spans="1:17" ht="31.5" customHeight="1" x14ac:dyDescent="0.25">
      <c r="A2110" s="669"/>
      <c r="B2110" s="571">
        <v>71958000</v>
      </c>
      <c r="C2110" s="446" t="s">
        <v>12</v>
      </c>
      <c r="D2110" s="446"/>
      <c r="E2110" s="446"/>
      <c r="F2110" s="571"/>
      <c r="G2110" s="571"/>
      <c r="H2110" s="620"/>
      <c r="I2110" s="571"/>
      <c r="J2110" s="572" t="s">
        <v>219</v>
      </c>
      <c r="K2110" s="571">
        <v>3</v>
      </c>
      <c r="L2110" s="385">
        <v>6071626</v>
      </c>
      <c r="M2110" s="385">
        <f t="shared" si="752"/>
        <v>6071626</v>
      </c>
      <c r="N2110" s="385"/>
      <c r="O2110" s="385"/>
      <c r="P2110" s="385"/>
      <c r="Q2110" s="385">
        <f t="shared" si="741"/>
        <v>6071626</v>
      </c>
    </row>
    <row r="2111" spans="1:17" ht="31.5" customHeight="1" x14ac:dyDescent="0.25">
      <c r="A2111" s="669"/>
      <c r="B2111" s="571">
        <v>71958000</v>
      </c>
      <c r="C2111" s="446" t="s">
        <v>12</v>
      </c>
      <c r="D2111" s="446"/>
      <c r="E2111" s="446"/>
      <c r="F2111" s="571"/>
      <c r="G2111" s="571"/>
      <c r="H2111" s="620"/>
      <c r="I2111" s="571"/>
      <c r="J2111" s="572" t="s">
        <v>212</v>
      </c>
      <c r="K2111" s="571">
        <v>4</v>
      </c>
      <c r="L2111" s="385">
        <v>4329573</v>
      </c>
      <c r="M2111" s="385">
        <f t="shared" si="752"/>
        <v>4329573</v>
      </c>
      <c r="N2111" s="385"/>
      <c r="O2111" s="385"/>
      <c r="P2111" s="385"/>
      <c r="Q2111" s="385">
        <f t="shared" si="741"/>
        <v>4329573</v>
      </c>
    </row>
    <row r="2112" spans="1:17" ht="31.5" customHeight="1" x14ac:dyDescent="0.25">
      <c r="A2112" s="669"/>
      <c r="B2112" s="571">
        <v>71958000</v>
      </c>
      <c r="C2112" s="446" t="s">
        <v>12</v>
      </c>
      <c r="D2112" s="446"/>
      <c r="E2112" s="446"/>
      <c r="F2112" s="571"/>
      <c r="G2112" s="571"/>
      <c r="H2112" s="620"/>
      <c r="I2112" s="571"/>
      <c r="J2112" s="572" t="s">
        <v>214</v>
      </c>
      <c r="K2112" s="571">
        <v>5</v>
      </c>
      <c r="L2112" s="385">
        <v>1265220</v>
      </c>
      <c r="M2112" s="385">
        <f t="shared" si="752"/>
        <v>1265220</v>
      </c>
      <c r="N2112" s="385"/>
      <c r="O2112" s="385"/>
      <c r="P2112" s="385"/>
      <c r="Q2112" s="385">
        <f t="shared" si="741"/>
        <v>1265220</v>
      </c>
    </row>
    <row r="2113" spans="1:17" ht="31.5" customHeight="1" x14ac:dyDescent="0.25">
      <c r="A2113" s="669"/>
      <c r="B2113" s="571">
        <v>71958000</v>
      </c>
      <c r="C2113" s="446" t="s">
        <v>12</v>
      </c>
      <c r="D2113" s="372"/>
      <c r="E2113" s="470"/>
      <c r="F2113" s="471"/>
      <c r="G2113" s="372"/>
      <c r="H2113" s="372"/>
      <c r="I2113" s="372"/>
      <c r="J2113" s="572" t="s">
        <v>293</v>
      </c>
      <c r="K2113" s="571">
        <v>9</v>
      </c>
      <c r="L2113" s="385">
        <v>2661000</v>
      </c>
      <c r="M2113" s="385">
        <f t="shared" si="752"/>
        <v>2661000</v>
      </c>
      <c r="N2113" s="385"/>
      <c r="O2113" s="385"/>
      <c r="P2113" s="385"/>
      <c r="Q2113" s="385">
        <f t="shared" si="741"/>
        <v>2661000</v>
      </c>
    </row>
    <row r="2114" spans="1:17" ht="15.75" customHeight="1" x14ac:dyDescent="0.25">
      <c r="A2114" s="669"/>
      <c r="B2114" s="571">
        <v>71958000</v>
      </c>
      <c r="C2114" s="446" t="s">
        <v>12</v>
      </c>
      <c r="D2114" s="572"/>
      <c r="E2114" s="591"/>
      <c r="F2114" s="342"/>
      <c r="G2114" s="621"/>
      <c r="H2114" s="415"/>
      <c r="I2114" s="342"/>
      <c r="J2114" s="572" t="s">
        <v>207</v>
      </c>
      <c r="K2114" s="571">
        <v>21</v>
      </c>
      <c r="L2114" s="362">
        <f>(L2107+L2109+L2108+L2110+L2111+L2112+L2113)*2.14%</f>
        <v>682831.20000000007</v>
      </c>
      <c r="M2114" s="385">
        <f t="shared" si="752"/>
        <v>682831.20000000007</v>
      </c>
      <c r="N2114" s="362"/>
      <c r="O2114" s="411"/>
      <c r="P2114" s="362"/>
      <c r="Q2114" s="385">
        <f t="shared" si="741"/>
        <v>682831.20000000007</v>
      </c>
    </row>
    <row r="2115" spans="1:17" ht="15.75" customHeight="1" x14ac:dyDescent="0.25">
      <c r="A2115" s="669">
        <v>4</v>
      </c>
      <c r="B2115" s="571">
        <v>71958000</v>
      </c>
      <c r="C2115" s="446" t="s">
        <v>12</v>
      </c>
      <c r="D2115" s="446" t="s">
        <v>12</v>
      </c>
      <c r="E2115" s="470" t="s">
        <v>146</v>
      </c>
      <c r="F2115" s="471">
        <v>77</v>
      </c>
      <c r="G2115" s="384" t="s">
        <v>106</v>
      </c>
      <c r="H2115" s="384">
        <v>6578.2</v>
      </c>
      <c r="I2115" s="384">
        <v>311</v>
      </c>
      <c r="J2115" s="481" t="s">
        <v>107</v>
      </c>
      <c r="K2115" s="372"/>
      <c r="L2115" s="385">
        <f>SUM(L2116:L2123)</f>
        <v>43285910.600000001</v>
      </c>
      <c r="M2115" s="385">
        <f t="shared" ref="M2115:P2115" si="753">SUM(M2116:M2123)</f>
        <v>43285910.600000001</v>
      </c>
      <c r="N2115" s="385">
        <f t="shared" si="753"/>
        <v>0</v>
      </c>
      <c r="O2115" s="385">
        <f t="shared" si="753"/>
        <v>0</v>
      </c>
      <c r="P2115" s="385">
        <f t="shared" si="753"/>
        <v>0</v>
      </c>
      <c r="Q2115" s="385">
        <f t="shared" si="741"/>
        <v>43285910.600000001</v>
      </c>
    </row>
    <row r="2116" spans="1:17" ht="15.75" customHeight="1" x14ac:dyDescent="0.25">
      <c r="A2116" s="669"/>
      <c r="B2116" s="571">
        <v>71958000</v>
      </c>
      <c r="C2116" s="446" t="s">
        <v>12</v>
      </c>
      <c r="D2116" s="372"/>
      <c r="E2116" s="470"/>
      <c r="F2116" s="474"/>
      <c r="G2116" s="372"/>
      <c r="H2116" s="372"/>
      <c r="I2116" s="372"/>
      <c r="J2116" s="572" t="s">
        <v>208</v>
      </c>
      <c r="K2116" s="571">
        <v>8</v>
      </c>
      <c r="L2116" s="385">
        <v>12609000</v>
      </c>
      <c r="M2116" s="385">
        <f>L2116</f>
        <v>12609000</v>
      </c>
      <c r="N2116" s="385"/>
      <c r="O2116" s="385"/>
      <c r="P2116" s="385"/>
      <c r="Q2116" s="385">
        <f t="shared" si="741"/>
        <v>12609000</v>
      </c>
    </row>
    <row r="2117" spans="1:17" ht="15.75" customHeight="1" x14ac:dyDescent="0.25">
      <c r="A2117" s="669"/>
      <c r="B2117" s="571">
        <v>71958000</v>
      </c>
      <c r="C2117" s="446" t="s">
        <v>12</v>
      </c>
      <c r="D2117" s="372"/>
      <c r="E2117" s="470"/>
      <c r="F2117" s="471"/>
      <c r="G2117" s="372"/>
      <c r="H2117" s="372"/>
      <c r="I2117" s="372"/>
      <c r="J2117" s="572" t="s">
        <v>205</v>
      </c>
      <c r="K2117" s="571">
        <v>10</v>
      </c>
      <c r="L2117" s="385">
        <v>6477000</v>
      </c>
      <c r="M2117" s="385">
        <f t="shared" ref="M2117:M2123" si="754">L2117</f>
        <v>6477000</v>
      </c>
      <c r="N2117" s="385"/>
      <c r="O2117" s="385"/>
      <c r="P2117" s="385"/>
      <c r="Q2117" s="385">
        <f t="shared" si="741"/>
        <v>6477000</v>
      </c>
    </row>
    <row r="2118" spans="1:17" ht="31.5" customHeight="1" x14ac:dyDescent="0.25">
      <c r="A2118" s="669"/>
      <c r="B2118" s="571">
        <v>71958000</v>
      </c>
      <c r="C2118" s="446" t="s">
        <v>12</v>
      </c>
      <c r="D2118" s="446"/>
      <c r="E2118" s="446"/>
      <c r="F2118" s="571"/>
      <c r="G2118" s="571"/>
      <c r="H2118" s="620"/>
      <c r="I2118" s="571"/>
      <c r="J2118" s="572" t="s">
        <v>210</v>
      </c>
      <c r="K2118" s="571">
        <v>1</v>
      </c>
      <c r="L2118" s="385">
        <v>4395179</v>
      </c>
      <c r="M2118" s="385">
        <f t="shared" si="754"/>
        <v>4395179</v>
      </c>
      <c r="N2118" s="385"/>
      <c r="O2118" s="385"/>
      <c r="P2118" s="385"/>
      <c r="Q2118" s="385">
        <f t="shared" si="741"/>
        <v>4395179</v>
      </c>
    </row>
    <row r="2119" spans="1:17" ht="31.5" customHeight="1" x14ac:dyDescent="0.25">
      <c r="A2119" s="669"/>
      <c r="B2119" s="571">
        <v>71958000</v>
      </c>
      <c r="C2119" s="446" t="s">
        <v>12</v>
      </c>
      <c r="D2119" s="446"/>
      <c r="E2119" s="446"/>
      <c r="F2119" s="571"/>
      <c r="G2119" s="571"/>
      <c r="H2119" s="620"/>
      <c r="I2119" s="571"/>
      <c r="J2119" s="572" t="s">
        <v>219</v>
      </c>
      <c r="K2119" s="571">
        <v>3</v>
      </c>
      <c r="L2119" s="385">
        <v>8001843</v>
      </c>
      <c r="M2119" s="385">
        <f t="shared" si="754"/>
        <v>8001843</v>
      </c>
      <c r="N2119" s="385"/>
      <c r="O2119" s="385"/>
      <c r="P2119" s="385"/>
      <c r="Q2119" s="385">
        <f t="shared" si="741"/>
        <v>8001843</v>
      </c>
    </row>
    <row r="2120" spans="1:17" ht="31.5" customHeight="1" x14ac:dyDescent="0.25">
      <c r="A2120" s="669"/>
      <c r="B2120" s="571">
        <v>71958000</v>
      </c>
      <c r="C2120" s="446" t="s">
        <v>12</v>
      </c>
      <c r="D2120" s="446"/>
      <c r="E2120" s="446"/>
      <c r="F2120" s="571"/>
      <c r="G2120" s="571"/>
      <c r="H2120" s="620"/>
      <c r="I2120" s="571"/>
      <c r="J2120" s="572" t="s">
        <v>212</v>
      </c>
      <c r="K2120" s="571">
        <v>4</v>
      </c>
      <c r="L2120" s="385">
        <v>5700183</v>
      </c>
      <c r="M2120" s="385">
        <f t="shared" si="754"/>
        <v>5700183</v>
      </c>
      <c r="N2120" s="385"/>
      <c r="O2120" s="385"/>
      <c r="P2120" s="385"/>
      <c r="Q2120" s="385">
        <f t="shared" si="741"/>
        <v>5700183</v>
      </c>
    </row>
    <row r="2121" spans="1:17" ht="31.5" customHeight="1" x14ac:dyDescent="0.25">
      <c r="A2121" s="669"/>
      <c r="B2121" s="571">
        <v>71958000</v>
      </c>
      <c r="C2121" s="446" t="s">
        <v>12</v>
      </c>
      <c r="D2121" s="446"/>
      <c r="E2121" s="446"/>
      <c r="F2121" s="571"/>
      <c r="G2121" s="571"/>
      <c r="H2121" s="620"/>
      <c r="I2121" s="571"/>
      <c r="J2121" s="572" t="s">
        <v>214</v>
      </c>
      <c r="K2121" s="571">
        <v>5</v>
      </c>
      <c r="L2121" s="385">
        <v>1661795</v>
      </c>
      <c r="M2121" s="385">
        <f t="shared" si="754"/>
        <v>1661795</v>
      </c>
      <c r="N2121" s="385"/>
      <c r="O2121" s="385"/>
      <c r="P2121" s="385"/>
      <c r="Q2121" s="385">
        <f t="shared" si="741"/>
        <v>1661795</v>
      </c>
    </row>
    <row r="2122" spans="1:17" ht="31.5" customHeight="1" x14ac:dyDescent="0.25">
      <c r="A2122" s="669"/>
      <c r="B2122" s="571">
        <v>71958000</v>
      </c>
      <c r="C2122" s="446" t="s">
        <v>12</v>
      </c>
      <c r="D2122" s="372"/>
      <c r="E2122" s="470"/>
      <c r="F2122" s="471"/>
      <c r="G2122" s="372"/>
      <c r="H2122" s="372"/>
      <c r="I2122" s="372"/>
      <c r="J2122" s="572" t="s">
        <v>293</v>
      </c>
      <c r="K2122" s="571">
        <v>9</v>
      </c>
      <c r="L2122" s="385">
        <v>3534000</v>
      </c>
      <c r="M2122" s="385">
        <f t="shared" si="754"/>
        <v>3534000</v>
      </c>
      <c r="N2122" s="385"/>
      <c r="O2122" s="385"/>
      <c r="P2122" s="385"/>
      <c r="Q2122" s="385">
        <f t="shared" si="741"/>
        <v>3534000</v>
      </c>
    </row>
    <row r="2123" spans="1:17" ht="15.75" customHeight="1" x14ac:dyDescent="0.25">
      <c r="A2123" s="669"/>
      <c r="B2123" s="571">
        <v>71958000</v>
      </c>
      <c r="C2123" s="446" t="s">
        <v>12</v>
      </c>
      <c r="D2123" s="572"/>
      <c r="E2123" s="591"/>
      <c r="F2123" s="342"/>
      <c r="G2123" s="621"/>
      <c r="H2123" s="415"/>
      <c r="I2123" s="342"/>
      <c r="J2123" s="572" t="s">
        <v>207</v>
      </c>
      <c r="K2123" s="571">
        <v>21</v>
      </c>
      <c r="L2123" s="362">
        <f>(L2116+L2117+L2118+L2119+L2120+L2121+L2122)*2.14%</f>
        <v>906910.60000000009</v>
      </c>
      <c r="M2123" s="385">
        <f t="shared" si="754"/>
        <v>906910.60000000009</v>
      </c>
      <c r="N2123" s="362"/>
      <c r="O2123" s="411"/>
      <c r="P2123" s="362"/>
      <c r="Q2123" s="385">
        <f t="shared" si="741"/>
        <v>906910.60000000009</v>
      </c>
    </row>
    <row r="2124" spans="1:17" ht="15.75" customHeight="1" x14ac:dyDescent="0.25">
      <c r="A2124" s="669">
        <v>5</v>
      </c>
      <c r="B2124" s="571">
        <v>71958000</v>
      </c>
      <c r="C2124" s="446" t="s">
        <v>12</v>
      </c>
      <c r="D2124" s="446" t="s">
        <v>12</v>
      </c>
      <c r="E2124" s="470" t="s">
        <v>146</v>
      </c>
      <c r="F2124" s="471">
        <v>79</v>
      </c>
      <c r="G2124" s="384" t="s">
        <v>106</v>
      </c>
      <c r="H2124" s="384">
        <v>6625.3</v>
      </c>
      <c r="I2124" s="384">
        <v>313</v>
      </c>
      <c r="J2124" s="481" t="s">
        <v>107</v>
      </c>
      <c r="K2124" s="372"/>
      <c r="L2124" s="385">
        <f>SUM(L2125:L2132)</f>
        <v>43527982.399999999</v>
      </c>
      <c r="M2124" s="385">
        <f t="shared" ref="M2124:P2124" si="755">SUM(M2125:M2132)</f>
        <v>43527982.399999999</v>
      </c>
      <c r="N2124" s="385">
        <f t="shared" si="755"/>
        <v>0</v>
      </c>
      <c r="O2124" s="385">
        <f t="shared" si="755"/>
        <v>0</v>
      </c>
      <c r="P2124" s="385">
        <f t="shared" si="755"/>
        <v>0</v>
      </c>
      <c r="Q2124" s="385">
        <f t="shared" si="741"/>
        <v>43527982.399999999</v>
      </c>
    </row>
    <row r="2125" spans="1:17" ht="15.75" customHeight="1" x14ac:dyDescent="0.25">
      <c r="A2125" s="669"/>
      <c r="B2125" s="571">
        <v>71958000</v>
      </c>
      <c r="C2125" s="446" t="s">
        <v>12</v>
      </c>
      <c r="D2125" s="372"/>
      <c r="E2125" s="470"/>
      <c r="F2125" s="474"/>
      <c r="G2125" s="372"/>
      <c r="H2125" s="372"/>
      <c r="I2125" s="372"/>
      <c r="J2125" s="572" t="s">
        <v>208</v>
      </c>
      <c r="K2125" s="571">
        <v>8</v>
      </c>
      <c r="L2125" s="385">
        <v>12680000</v>
      </c>
      <c r="M2125" s="385">
        <f>L2125</f>
        <v>12680000</v>
      </c>
      <c r="N2125" s="385"/>
      <c r="O2125" s="385"/>
      <c r="P2125" s="385"/>
      <c r="Q2125" s="385">
        <f t="shared" si="741"/>
        <v>12680000</v>
      </c>
    </row>
    <row r="2126" spans="1:17" ht="15.75" customHeight="1" x14ac:dyDescent="0.25">
      <c r="A2126" s="669"/>
      <c r="B2126" s="571">
        <v>71958000</v>
      </c>
      <c r="C2126" s="446" t="s">
        <v>12</v>
      </c>
      <c r="D2126" s="372"/>
      <c r="E2126" s="470"/>
      <c r="F2126" s="471"/>
      <c r="G2126" s="372"/>
      <c r="H2126" s="372"/>
      <c r="I2126" s="372"/>
      <c r="J2126" s="572" t="s">
        <v>205</v>
      </c>
      <c r="K2126" s="571">
        <v>10</v>
      </c>
      <c r="L2126" s="385">
        <v>6513000</v>
      </c>
      <c r="M2126" s="385">
        <f t="shared" ref="M2126:M2132" si="756">L2126</f>
        <v>6513000</v>
      </c>
      <c r="N2126" s="385"/>
      <c r="O2126" s="385"/>
      <c r="P2126" s="385"/>
      <c r="Q2126" s="385">
        <f t="shared" si="741"/>
        <v>6513000</v>
      </c>
    </row>
    <row r="2127" spans="1:17" ht="31.5" customHeight="1" x14ac:dyDescent="0.25">
      <c r="A2127" s="669"/>
      <c r="B2127" s="571">
        <v>71958000</v>
      </c>
      <c r="C2127" s="446" t="s">
        <v>12</v>
      </c>
      <c r="D2127" s="446"/>
      <c r="E2127" s="446"/>
      <c r="F2127" s="571"/>
      <c r="G2127" s="571"/>
      <c r="H2127" s="620"/>
      <c r="I2127" s="571"/>
      <c r="J2127" s="572" t="s">
        <v>210</v>
      </c>
      <c r="K2127" s="571">
        <v>1</v>
      </c>
      <c r="L2127" s="385">
        <v>4310806</v>
      </c>
      <c r="M2127" s="385">
        <f t="shared" si="756"/>
        <v>4310806</v>
      </c>
      <c r="N2127" s="385"/>
      <c r="O2127" s="385"/>
      <c r="P2127" s="385"/>
      <c r="Q2127" s="385">
        <f t="shared" si="741"/>
        <v>4310806</v>
      </c>
    </row>
    <row r="2128" spans="1:17" ht="31.5" customHeight="1" x14ac:dyDescent="0.25">
      <c r="A2128" s="669"/>
      <c r="B2128" s="571">
        <v>71958000</v>
      </c>
      <c r="C2128" s="446" t="s">
        <v>12</v>
      </c>
      <c r="D2128" s="446"/>
      <c r="E2128" s="446"/>
      <c r="F2128" s="571"/>
      <c r="G2128" s="571"/>
      <c r="H2128" s="620"/>
      <c r="I2128" s="571"/>
      <c r="J2128" s="572" t="s">
        <v>219</v>
      </c>
      <c r="K2128" s="571">
        <v>3</v>
      </c>
      <c r="L2128" s="385">
        <v>8115110</v>
      </c>
      <c r="M2128" s="385">
        <f t="shared" si="756"/>
        <v>8115110</v>
      </c>
      <c r="N2128" s="385"/>
      <c r="O2128" s="385"/>
      <c r="P2128" s="385"/>
      <c r="Q2128" s="385">
        <f t="shared" si="741"/>
        <v>8115110</v>
      </c>
    </row>
    <row r="2129" spans="1:17" ht="31.5" customHeight="1" x14ac:dyDescent="0.25">
      <c r="A2129" s="669"/>
      <c r="B2129" s="571">
        <v>71958000</v>
      </c>
      <c r="C2129" s="446" t="s">
        <v>12</v>
      </c>
      <c r="D2129" s="446"/>
      <c r="E2129" s="446"/>
      <c r="F2129" s="571"/>
      <c r="G2129" s="571"/>
      <c r="H2129" s="620"/>
      <c r="I2129" s="571"/>
      <c r="J2129" s="572" t="s">
        <v>212</v>
      </c>
      <c r="K2129" s="571">
        <v>4</v>
      </c>
      <c r="L2129" s="385">
        <v>5765714</v>
      </c>
      <c r="M2129" s="385">
        <f t="shared" si="756"/>
        <v>5765714</v>
      </c>
      <c r="N2129" s="385"/>
      <c r="O2129" s="385"/>
      <c r="P2129" s="385"/>
      <c r="Q2129" s="385">
        <f t="shared" si="741"/>
        <v>5765714</v>
      </c>
    </row>
    <row r="2130" spans="1:17" ht="31.5" customHeight="1" x14ac:dyDescent="0.25">
      <c r="A2130" s="669"/>
      <c r="B2130" s="571">
        <v>71958000</v>
      </c>
      <c r="C2130" s="446" t="s">
        <v>12</v>
      </c>
      <c r="D2130" s="446"/>
      <c r="E2130" s="446"/>
      <c r="F2130" s="571"/>
      <c r="G2130" s="571"/>
      <c r="H2130" s="620"/>
      <c r="I2130" s="571"/>
      <c r="J2130" s="572" t="s">
        <v>214</v>
      </c>
      <c r="K2130" s="571">
        <v>5</v>
      </c>
      <c r="L2130" s="385">
        <v>1678370</v>
      </c>
      <c r="M2130" s="385">
        <f t="shared" si="756"/>
        <v>1678370</v>
      </c>
      <c r="N2130" s="385"/>
      <c r="O2130" s="385"/>
      <c r="P2130" s="385"/>
      <c r="Q2130" s="385">
        <f t="shared" si="741"/>
        <v>1678370</v>
      </c>
    </row>
    <row r="2131" spans="1:17" ht="31.5" customHeight="1" x14ac:dyDescent="0.25">
      <c r="A2131" s="669"/>
      <c r="B2131" s="571">
        <v>71958000</v>
      </c>
      <c r="C2131" s="446" t="s">
        <v>12</v>
      </c>
      <c r="D2131" s="372"/>
      <c r="E2131" s="470"/>
      <c r="F2131" s="471"/>
      <c r="G2131" s="372"/>
      <c r="H2131" s="372"/>
      <c r="I2131" s="372"/>
      <c r="J2131" s="572" t="s">
        <v>293</v>
      </c>
      <c r="K2131" s="571">
        <v>9</v>
      </c>
      <c r="L2131" s="385">
        <v>3553000</v>
      </c>
      <c r="M2131" s="385">
        <f t="shared" si="756"/>
        <v>3553000</v>
      </c>
      <c r="N2131" s="385"/>
      <c r="O2131" s="385"/>
      <c r="P2131" s="385"/>
      <c r="Q2131" s="385">
        <f t="shared" si="741"/>
        <v>3553000</v>
      </c>
    </row>
    <row r="2132" spans="1:17" ht="15.75" customHeight="1" x14ac:dyDescent="0.25">
      <c r="A2132" s="669"/>
      <c r="B2132" s="571">
        <v>71958000</v>
      </c>
      <c r="C2132" s="446" t="s">
        <v>12</v>
      </c>
      <c r="D2132" s="572"/>
      <c r="E2132" s="591"/>
      <c r="F2132" s="342"/>
      <c r="G2132" s="621"/>
      <c r="H2132" s="415"/>
      <c r="I2132" s="342"/>
      <c r="J2132" s="572" t="s">
        <v>207</v>
      </c>
      <c r="K2132" s="571">
        <v>21</v>
      </c>
      <c r="L2132" s="362">
        <f>(L2125+L2126+L2127+L2128+L2129+L2130+L2131)*2.14%</f>
        <v>911982.40000000014</v>
      </c>
      <c r="M2132" s="385">
        <f t="shared" si="756"/>
        <v>911982.40000000014</v>
      </c>
      <c r="N2132" s="362"/>
      <c r="O2132" s="411"/>
      <c r="P2132" s="362"/>
      <c r="Q2132" s="385">
        <f t="shared" si="741"/>
        <v>911982.40000000014</v>
      </c>
    </row>
    <row r="2133" spans="1:17" ht="15.75" customHeight="1" x14ac:dyDescent="0.25">
      <c r="A2133" s="669">
        <v>6</v>
      </c>
      <c r="B2133" s="571">
        <v>71958000</v>
      </c>
      <c r="C2133" s="446" t="s">
        <v>12</v>
      </c>
      <c r="D2133" s="446" t="s">
        <v>12</v>
      </c>
      <c r="E2133" s="470" t="s">
        <v>146</v>
      </c>
      <c r="F2133" s="471" t="s">
        <v>388</v>
      </c>
      <c r="G2133" s="384" t="s">
        <v>106</v>
      </c>
      <c r="H2133" s="384">
        <v>3302.3</v>
      </c>
      <c r="I2133" s="384">
        <v>142</v>
      </c>
      <c r="J2133" s="481" t="s">
        <v>107</v>
      </c>
      <c r="K2133" s="372"/>
      <c r="L2133" s="385">
        <f>SUM(L2134:L2141)</f>
        <v>21794633.199999999</v>
      </c>
      <c r="M2133" s="385">
        <f t="shared" ref="M2133:P2133" si="757">SUM(M2134:M2141)</f>
        <v>21794633.199999999</v>
      </c>
      <c r="N2133" s="385">
        <f t="shared" si="757"/>
        <v>0</v>
      </c>
      <c r="O2133" s="385">
        <f t="shared" si="757"/>
        <v>0</v>
      </c>
      <c r="P2133" s="385">
        <f t="shared" si="757"/>
        <v>0</v>
      </c>
      <c r="Q2133" s="385">
        <f t="shared" si="741"/>
        <v>21794633.199999999</v>
      </c>
    </row>
    <row r="2134" spans="1:17" ht="15.75" customHeight="1" x14ac:dyDescent="0.25">
      <c r="A2134" s="669"/>
      <c r="B2134" s="571">
        <v>71958000</v>
      </c>
      <c r="C2134" s="446" t="s">
        <v>12</v>
      </c>
      <c r="D2134" s="372"/>
      <c r="E2134" s="470"/>
      <c r="F2134" s="474"/>
      <c r="G2134" s="372"/>
      <c r="H2134" s="372"/>
      <c r="I2134" s="372"/>
      <c r="J2134" s="572" t="s">
        <v>208</v>
      </c>
      <c r="K2134" s="571">
        <v>8</v>
      </c>
      <c r="L2134" s="385">
        <v>6349000</v>
      </c>
      <c r="M2134" s="385">
        <f>L2134</f>
        <v>6349000</v>
      </c>
      <c r="N2134" s="385"/>
      <c r="O2134" s="385"/>
      <c r="P2134" s="385"/>
      <c r="Q2134" s="385">
        <f t="shared" si="741"/>
        <v>6349000</v>
      </c>
    </row>
    <row r="2135" spans="1:17" ht="15.75" customHeight="1" x14ac:dyDescent="0.25">
      <c r="A2135" s="669"/>
      <c r="B2135" s="571">
        <v>71958000</v>
      </c>
      <c r="C2135" s="446" t="s">
        <v>12</v>
      </c>
      <c r="D2135" s="372"/>
      <c r="E2135" s="470"/>
      <c r="F2135" s="471"/>
      <c r="G2135" s="372"/>
      <c r="H2135" s="372"/>
      <c r="I2135" s="372"/>
      <c r="J2135" s="572" t="s">
        <v>205</v>
      </c>
      <c r="K2135" s="571">
        <v>10</v>
      </c>
      <c r="L2135" s="385">
        <v>3261000</v>
      </c>
      <c r="M2135" s="385">
        <f t="shared" ref="M2135:M2141" si="758">L2135</f>
        <v>3261000</v>
      </c>
      <c r="N2135" s="385"/>
      <c r="O2135" s="385"/>
      <c r="P2135" s="385"/>
      <c r="Q2135" s="385">
        <f t="shared" si="741"/>
        <v>3261000</v>
      </c>
    </row>
    <row r="2136" spans="1:17" ht="31.5" customHeight="1" x14ac:dyDescent="0.25">
      <c r="A2136" s="669"/>
      <c r="B2136" s="571">
        <v>71958000</v>
      </c>
      <c r="C2136" s="446" t="s">
        <v>12</v>
      </c>
      <c r="D2136" s="446"/>
      <c r="E2136" s="446"/>
      <c r="F2136" s="571"/>
      <c r="G2136" s="571"/>
      <c r="H2136" s="620"/>
      <c r="I2136" s="571"/>
      <c r="J2136" s="572" t="s">
        <v>210</v>
      </c>
      <c r="K2136" s="571">
        <v>1</v>
      </c>
      <c r="L2136" s="385">
        <v>2149930</v>
      </c>
      <c r="M2136" s="385">
        <f t="shared" si="758"/>
        <v>2149930</v>
      </c>
      <c r="N2136" s="385"/>
      <c r="O2136" s="385"/>
      <c r="P2136" s="385"/>
      <c r="Q2136" s="385">
        <f t="shared" ref="Q2136:Q2199" si="759">M2136+N2136+O2136+P2136</f>
        <v>2149930</v>
      </c>
    </row>
    <row r="2137" spans="1:17" ht="31.5" customHeight="1" x14ac:dyDescent="0.25">
      <c r="A2137" s="669"/>
      <c r="B2137" s="571">
        <v>71958000</v>
      </c>
      <c r="C2137" s="446" t="s">
        <v>12</v>
      </c>
      <c r="D2137" s="446"/>
      <c r="E2137" s="446"/>
      <c r="F2137" s="571"/>
      <c r="G2137" s="571"/>
      <c r="H2137" s="620"/>
      <c r="I2137" s="571"/>
      <c r="J2137" s="572" t="s">
        <v>219</v>
      </c>
      <c r="K2137" s="571">
        <v>3</v>
      </c>
      <c r="L2137" s="385">
        <v>4071938</v>
      </c>
      <c r="M2137" s="385">
        <f t="shared" si="758"/>
        <v>4071938</v>
      </c>
      <c r="N2137" s="385"/>
      <c r="O2137" s="385"/>
      <c r="P2137" s="385"/>
      <c r="Q2137" s="385">
        <f t="shared" si="759"/>
        <v>4071938</v>
      </c>
    </row>
    <row r="2138" spans="1:17" ht="31.5" customHeight="1" x14ac:dyDescent="0.25">
      <c r="A2138" s="669"/>
      <c r="B2138" s="571">
        <v>71958000</v>
      </c>
      <c r="C2138" s="446" t="s">
        <v>12</v>
      </c>
      <c r="D2138" s="446"/>
      <c r="E2138" s="446"/>
      <c r="F2138" s="571"/>
      <c r="G2138" s="571"/>
      <c r="H2138" s="620"/>
      <c r="I2138" s="571"/>
      <c r="J2138" s="572" t="s">
        <v>212</v>
      </c>
      <c r="K2138" s="571">
        <v>4</v>
      </c>
      <c r="L2138" s="385">
        <v>2906748</v>
      </c>
      <c r="M2138" s="385">
        <f t="shared" si="758"/>
        <v>2906748</v>
      </c>
      <c r="N2138" s="385"/>
      <c r="O2138" s="385"/>
      <c r="P2138" s="385"/>
      <c r="Q2138" s="385">
        <f t="shared" si="759"/>
        <v>2906748</v>
      </c>
    </row>
    <row r="2139" spans="1:17" ht="31.5" customHeight="1" x14ac:dyDescent="0.25">
      <c r="A2139" s="669"/>
      <c r="B2139" s="571">
        <v>71958000</v>
      </c>
      <c r="C2139" s="446" t="s">
        <v>12</v>
      </c>
      <c r="D2139" s="446"/>
      <c r="E2139" s="446"/>
      <c r="F2139" s="571"/>
      <c r="G2139" s="571"/>
      <c r="H2139" s="620"/>
      <c r="I2139" s="571"/>
      <c r="J2139" s="572" t="s">
        <v>214</v>
      </c>
      <c r="K2139" s="571">
        <v>5</v>
      </c>
      <c r="L2139" s="385">
        <v>820384</v>
      </c>
      <c r="M2139" s="385">
        <f t="shared" si="758"/>
        <v>820384</v>
      </c>
      <c r="N2139" s="385"/>
      <c r="O2139" s="385"/>
      <c r="P2139" s="385"/>
      <c r="Q2139" s="385">
        <f t="shared" si="759"/>
        <v>820384</v>
      </c>
    </row>
    <row r="2140" spans="1:17" ht="31.5" customHeight="1" x14ac:dyDescent="0.25">
      <c r="A2140" s="669"/>
      <c r="B2140" s="571">
        <v>71958000</v>
      </c>
      <c r="C2140" s="446" t="s">
        <v>12</v>
      </c>
      <c r="D2140" s="372"/>
      <c r="E2140" s="470"/>
      <c r="F2140" s="471"/>
      <c r="G2140" s="372"/>
      <c r="H2140" s="372"/>
      <c r="I2140" s="372"/>
      <c r="J2140" s="572" t="s">
        <v>293</v>
      </c>
      <c r="K2140" s="571">
        <v>9</v>
      </c>
      <c r="L2140" s="385">
        <v>1779000</v>
      </c>
      <c r="M2140" s="385">
        <f t="shared" si="758"/>
        <v>1779000</v>
      </c>
      <c r="N2140" s="385"/>
      <c r="O2140" s="385"/>
      <c r="P2140" s="385"/>
      <c r="Q2140" s="385">
        <f t="shared" si="759"/>
        <v>1779000</v>
      </c>
    </row>
    <row r="2141" spans="1:17" ht="15.75" customHeight="1" x14ac:dyDescent="0.25">
      <c r="A2141" s="669"/>
      <c r="B2141" s="571">
        <v>71958000</v>
      </c>
      <c r="C2141" s="446" t="s">
        <v>12</v>
      </c>
      <c r="D2141" s="572"/>
      <c r="E2141" s="591"/>
      <c r="F2141" s="342"/>
      <c r="G2141" s="621"/>
      <c r="H2141" s="415"/>
      <c r="I2141" s="342"/>
      <c r="J2141" s="572" t="s">
        <v>207</v>
      </c>
      <c r="K2141" s="571">
        <v>21</v>
      </c>
      <c r="L2141" s="362">
        <f>(L2134+L2135+L2136+L2137+L2138+L2139+L2140)*2.14%</f>
        <v>456633.20000000007</v>
      </c>
      <c r="M2141" s="385">
        <f t="shared" si="758"/>
        <v>456633.20000000007</v>
      </c>
      <c r="N2141" s="362"/>
      <c r="O2141" s="411"/>
      <c r="P2141" s="362"/>
      <c r="Q2141" s="385">
        <f t="shared" si="759"/>
        <v>456633.20000000007</v>
      </c>
    </row>
    <row r="2142" spans="1:17" ht="15.75" customHeight="1" x14ac:dyDescent="0.25">
      <c r="A2142" s="669">
        <v>7</v>
      </c>
      <c r="B2142" s="571">
        <v>71958000</v>
      </c>
      <c r="C2142" s="446" t="s">
        <v>12</v>
      </c>
      <c r="D2142" s="446" t="s">
        <v>12</v>
      </c>
      <c r="E2142" s="470" t="s">
        <v>146</v>
      </c>
      <c r="F2142" s="471" t="s">
        <v>389</v>
      </c>
      <c r="G2142" s="384" t="s">
        <v>106</v>
      </c>
      <c r="H2142" s="384">
        <v>5770.8</v>
      </c>
      <c r="I2142" s="384">
        <v>274</v>
      </c>
      <c r="J2142" s="481" t="s">
        <v>107</v>
      </c>
      <c r="K2142" s="372"/>
      <c r="L2142" s="385">
        <f>SUM(L2143:L2150)</f>
        <v>38073706.399999999</v>
      </c>
      <c r="M2142" s="385">
        <f t="shared" ref="M2142:P2142" si="760">SUM(M2143:M2150)</f>
        <v>38073706.399999999</v>
      </c>
      <c r="N2142" s="385">
        <f t="shared" si="760"/>
        <v>0</v>
      </c>
      <c r="O2142" s="385">
        <f t="shared" si="760"/>
        <v>0</v>
      </c>
      <c r="P2142" s="385">
        <f t="shared" si="760"/>
        <v>0</v>
      </c>
      <c r="Q2142" s="385">
        <f t="shared" si="759"/>
        <v>38073706.399999999</v>
      </c>
    </row>
    <row r="2143" spans="1:17" ht="15.75" customHeight="1" x14ac:dyDescent="0.25">
      <c r="A2143" s="669"/>
      <c r="B2143" s="571">
        <v>71958000</v>
      </c>
      <c r="C2143" s="446" t="s">
        <v>12</v>
      </c>
      <c r="D2143" s="372"/>
      <c r="E2143" s="470"/>
      <c r="F2143" s="474"/>
      <c r="G2143" s="372"/>
      <c r="H2143" s="372"/>
      <c r="I2143" s="372"/>
      <c r="J2143" s="572" t="s">
        <v>208</v>
      </c>
      <c r="K2143" s="571">
        <v>8</v>
      </c>
      <c r="L2143" s="385">
        <v>11091000</v>
      </c>
      <c r="M2143" s="385">
        <f>L2143</f>
        <v>11091000</v>
      </c>
      <c r="N2143" s="385"/>
      <c r="O2143" s="385"/>
      <c r="P2143" s="385"/>
      <c r="Q2143" s="385">
        <f t="shared" si="759"/>
        <v>11091000</v>
      </c>
    </row>
    <row r="2144" spans="1:17" ht="15.75" customHeight="1" x14ac:dyDescent="0.25">
      <c r="A2144" s="669"/>
      <c r="B2144" s="571">
        <v>71958000</v>
      </c>
      <c r="C2144" s="446" t="s">
        <v>12</v>
      </c>
      <c r="D2144" s="372"/>
      <c r="E2144" s="470"/>
      <c r="F2144" s="471"/>
      <c r="G2144" s="372"/>
      <c r="H2144" s="372"/>
      <c r="I2144" s="372"/>
      <c r="J2144" s="572" t="s">
        <v>205</v>
      </c>
      <c r="K2144" s="571">
        <v>10</v>
      </c>
      <c r="L2144" s="385">
        <v>5697000</v>
      </c>
      <c r="M2144" s="385">
        <f t="shared" ref="M2144:M2150" si="761">L2144</f>
        <v>5697000</v>
      </c>
      <c r="N2144" s="385"/>
      <c r="O2144" s="385"/>
      <c r="P2144" s="385"/>
      <c r="Q2144" s="385">
        <f t="shared" si="759"/>
        <v>5697000</v>
      </c>
    </row>
    <row r="2145" spans="1:17" ht="31.5" customHeight="1" x14ac:dyDescent="0.25">
      <c r="A2145" s="669"/>
      <c r="B2145" s="571">
        <v>71958000</v>
      </c>
      <c r="C2145" s="446" t="s">
        <v>12</v>
      </c>
      <c r="D2145" s="446"/>
      <c r="E2145" s="446"/>
      <c r="F2145" s="571"/>
      <c r="G2145" s="571"/>
      <c r="H2145" s="620"/>
      <c r="I2145" s="571"/>
      <c r="J2145" s="572" t="s">
        <v>210</v>
      </c>
      <c r="K2145" s="571">
        <v>1</v>
      </c>
      <c r="L2145" s="385">
        <v>3762634</v>
      </c>
      <c r="M2145" s="385">
        <f t="shared" si="761"/>
        <v>3762634</v>
      </c>
      <c r="N2145" s="385"/>
      <c r="O2145" s="385"/>
      <c r="P2145" s="385"/>
      <c r="Q2145" s="385">
        <f t="shared" si="759"/>
        <v>3762634</v>
      </c>
    </row>
    <row r="2146" spans="1:17" ht="31.5" customHeight="1" x14ac:dyDescent="0.25">
      <c r="A2146" s="669"/>
      <c r="B2146" s="571">
        <v>71958000</v>
      </c>
      <c r="C2146" s="446" t="s">
        <v>12</v>
      </c>
      <c r="D2146" s="446"/>
      <c r="E2146" s="446"/>
      <c r="F2146" s="571"/>
      <c r="G2146" s="571"/>
      <c r="H2146" s="620"/>
      <c r="I2146" s="571"/>
      <c r="J2146" s="572" t="s">
        <v>219</v>
      </c>
      <c r="K2146" s="571">
        <v>3</v>
      </c>
      <c r="L2146" s="385">
        <v>7096421</v>
      </c>
      <c r="M2146" s="385">
        <f t="shared" si="761"/>
        <v>7096421</v>
      </c>
      <c r="N2146" s="385"/>
      <c r="O2146" s="385"/>
      <c r="P2146" s="385"/>
      <c r="Q2146" s="385">
        <f t="shared" si="759"/>
        <v>7096421</v>
      </c>
    </row>
    <row r="2147" spans="1:17" ht="31.5" customHeight="1" x14ac:dyDescent="0.25">
      <c r="A2147" s="669"/>
      <c r="B2147" s="571">
        <v>71958000</v>
      </c>
      <c r="C2147" s="446" t="s">
        <v>12</v>
      </c>
      <c r="D2147" s="446"/>
      <c r="E2147" s="446"/>
      <c r="F2147" s="571"/>
      <c r="G2147" s="571"/>
      <c r="H2147" s="620"/>
      <c r="I2147" s="571"/>
      <c r="J2147" s="572" t="s">
        <v>212</v>
      </c>
      <c r="K2147" s="571">
        <v>4</v>
      </c>
      <c r="L2147" s="385">
        <v>5048822</v>
      </c>
      <c r="M2147" s="385">
        <f t="shared" si="761"/>
        <v>5048822</v>
      </c>
      <c r="N2147" s="385"/>
      <c r="O2147" s="385"/>
      <c r="P2147" s="385"/>
      <c r="Q2147" s="385">
        <f t="shared" si="759"/>
        <v>5048822</v>
      </c>
    </row>
    <row r="2148" spans="1:17" ht="31.5" customHeight="1" x14ac:dyDescent="0.25">
      <c r="A2148" s="669"/>
      <c r="B2148" s="571">
        <v>71958000</v>
      </c>
      <c r="C2148" s="446" t="s">
        <v>12</v>
      </c>
      <c r="D2148" s="446"/>
      <c r="E2148" s="446"/>
      <c r="F2148" s="571"/>
      <c r="G2148" s="571"/>
      <c r="H2148" s="620"/>
      <c r="I2148" s="571"/>
      <c r="J2148" s="572" t="s">
        <v>214</v>
      </c>
      <c r="K2148" s="571">
        <v>5</v>
      </c>
      <c r="L2148" s="385">
        <v>1472123</v>
      </c>
      <c r="M2148" s="385">
        <f t="shared" si="761"/>
        <v>1472123</v>
      </c>
      <c r="N2148" s="385"/>
      <c r="O2148" s="385"/>
      <c r="P2148" s="385"/>
      <c r="Q2148" s="385">
        <f t="shared" si="759"/>
        <v>1472123</v>
      </c>
    </row>
    <row r="2149" spans="1:17" ht="31.5" customHeight="1" x14ac:dyDescent="0.25">
      <c r="A2149" s="669"/>
      <c r="B2149" s="571">
        <v>71958000</v>
      </c>
      <c r="C2149" s="446" t="s">
        <v>12</v>
      </c>
      <c r="D2149" s="372"/>
      <c r="E2149" s="470"/>
      <c r="F2149" s="471"/>
      <c r="G2149" s="372"/>
      <c r="H2149" s="372"/>
      <c r="I2149" s="372"/>
      <c r="J2149" s="572" t="s">
        <v>293</v>
      </c>
      <c r="K2149" s="571">
        <v>9</v>
      </c>
      <c r="L2149" s="385">
        <v>3108000</v>
      </c>
      <c r="M2149" s="385">
        <f t="shared" si="761"/>
        <v>3108000</v>
      </c>
      <c r="N2149" s="385"/>
      <c r="O2149" s="385"/>
      <c r="P2149" s="385"/>
      <c r="Q2149" s="385">
        <f t="shared" si="759"/>
        <v>3108000</v>
      </c>
    </row>
    <row r="2150" spans="1:17" ht="15.75" customHeight="1" x14ac:dyDescent="0.25">
      <c r="A2150" s="669"/>
      <c r="B2150" s="571">
        <v>71958000</v>
      </c>
      <c r="C2150" s="446" t="s">
        <v>12</v>
      </c>
      <c r="D2150" s="572"/>
      <c r="E2150" s="591"/>
      <c r="F2150" s="342"/>
      <c r="G2150" s="621"/>
      <c r="H2150" s="415"/>
      <c r="I2150" s="342"/>
      <c r="J2150" s="572" t="s">
        <v>207</v>
      </c>
      <c r="K2150" s="571">
        <v>21</v>
      </c>
      <c r="L2150" s="362">
        <f>(L2143+L2144+L2145+L2146+L2147+L2148+L2149)*2.14%</f>
        <v>797706.40000000014</v>
      </c>
      <c r="M2150" s="385">
        <f t="shared" si="761"/>
        <v>797706.40000000014</v>
      </c>
      <c r="N2150" s="362"/>
      <c r="O2150" s="411"/>
      <c r="P2150" s="362"/>
      <c r="Q2150" s="385">
        <f t="shared" si="759"/>
        <v>797706.40000000014</v>
      </c>
    </row>
    <row r="2151" spans="1:17" ht="15.75" customHeight="1" x14ac:dyDescent="0.25">
      <c r="A2151" s="669">
        <v>8</v>
      </c>
      <c r="B2151" s="571">
        <v>71958000</v>
      </c>
      <c r="C2151" s="446" t="s">
        <v>12</v>
      </c>
      <c r="D2151" s="446" t="s">
        <v>12</v>
      </c>
      <c r="E2151" s="470" t="s">
        <v>390</v>
      </c>
      <c r="F2151" s="471">
        <v>8</v>
      </c>
      <c r="G2151" s="384" t="s">
        <v>106</v>
      </c>
      <c r="H2151" s="384">
        <v>3910.7</v>
      </c>
      <c r="I2151" s="384">
        <v>160</v>
      </c>
      <c r="J2151" s="481" t="s">
        <v>107</v>
      </c>
      <c r="K2151" s="372"/>
      <c r="L2151" s="385">
        <f>SUM(L2152:L2153)</f>
        <v>320000</v>
      </c>
      <c r="M2151" s="385">
        <f t="shared" ref="M2151:P2151" si="762">SUM(M2152:M2153)</f>
        <v>20000</v>
      </c>
      <c r="N2151" s="385">
        <f t="shared" si="762"/>
        <v>0</v>
      </c>
      <c r="O2151" s="385">
        <f t="shared" si="762"/>
        <v>285000</v>
      </c>
      <c r="P2151" s="385">
        <f t="shared" si="762"/>
        <v>15000</v>
      </c>
      <c r="Q2151" s="385">
        <f t="shared" si="759"/>
        <v>320000</v>
      </c>
    </row>
    <row r="2152" spans="1:17" ht="51.75" customHeight="1" x14ac:dyDescent="0.25">
      <c r="A2152" s="669"/>
      <c r="B2152" s="571">
        <v>71958000</v>
      </c>
      <c r="C2152" s="446" t="s">
        <v>12</v>
      </c>
      <c r="D2152" s="372"/>
      <c r="E2152" s="470"/>
      <c r="F2152" s="472"/>
      <c r="G2152" s="372"/>
      <c r="H2152" s="372"/>
      <c r="I2152" s="372"/>
      <c r="J2152" s="570" t="s">
        <v>117</v>
      </c>
      <c r="K2152" s="571">
        <v>20</v>
      </c>
      <c r="L2152" s="385">
        <v>300000</v>
      </c>
      <c r="M2152" s="385"/>
      <c r="N2152" s="385"/>
      <c r="O2152" s="419">
        <f>L2152*0.95</f>
        <v>285000</v>
      </c>
      <c r="P2152" s="419">
        <f>L2152*0.05</f>
        <v>15000</v>
      </c>
      <c r="Q2152" s="385">
        <f t="shared" si="759"/>
        <v>300000</v>
      </c>
    </row>
    <row r="2153" spans="1:17" ht="50.25" customHeight="1" x14ac:dyDescent="0.25">
      <c r="A2153" s="669"/>
      <c r="B2153" s="571">
        <v>71958000</v>
      </c>
      <c r="C2153" s="446" t="s">
        <v>12</v>
      </c>
      <c r="D2153" s="572"/>
      <c r="E2153" s="591"/>
      <c r="F2153" s="342"/>
      <c r="G2153" s="621"/>
      <c r="H2153" s="415"/>
      <c r="I2153" s="342"/>
      <c r="J2153" s="570" t="s">
        <v>305</v>
      </c>
      <c r="K2153" s="363" t="s">
        <v>110</v>
      </c>
      <c r="L2153" s="362">
        <v>20000</v>
      </c>
      <c r="M2153" s="362">
        <f>L2153</f>
        <v>20000</v>
      </c>
      <c r="N2153" s="362"/>
      <c r="O2153" s="411"/>
      <c r="P2153" s="362"/>
      <c r="Q2153" s="385">
        <f t="shared" si="759"/>
        <v>20000</v>
      </c>
    </row>
    <row r="2154" spans="1:17" ht="15.75" customHeight="1" x14ac:dyDescent="0.25">
      <c r="A2154" s="669">
        <v>9</v>
      </c>
      <c r="B2154" s="571">
        <v>71958000</v>
      </c>
      <c r="C2154" s="446" t="s">
        <v>12</v>
      </c>
      <c r="D2154" s="446" t="s">
        <v>12</v>
      </c>
      <c r="E2154" s="470" t="s">
        <v>145</v>
      </c>
      <c r="F2154" s="471">
        <v>50</v>
      </c>
      <c r="G2154" s="384" t="s">
        <v>106</v>
      </c>
      <c r="H2154" s="384">
        <v>3283</v>
      </c>
      <c r="I2154" s="384">
        <v>154</v>
      </c>
      <c r="J2154" s="481" t="s">
        <v>107</v>
      </c>
      <c r="K2154" s="372"/>
      <c r="L2154" s="385">
        <f>SUM(L2155:L2156)</f>
        <v>320000</v>
      </c>
      <c r="M2154" s="385">
        <f t="shared" ref="M2154:P2154" si="763">SUM(M2155:M2156)</f>
        <v>20000</v>
      </c>
      <c r="N2154" s="385">
        <f t="shared" si="763"/>
        <v>0</v>
      </c>
      <c r="O2154" s="385">
        <f t="shared" si="763"/>
        <v>285000</v>
      </c>
      <c r="P2154" s="385">
        <f t="shared" si="763"/>
        <v>15000</v>
      </c>
      <c r="Q2154" s="385">
        <f t="shared" si="759"/>
        <v>320000</v>
      </c>
    </row>
    <row r="2155" spans="1:17" ht="51.75" customHeight="1" x14ac:dyDescent="0.25">
      <c r="A2155" s="669"/>
      <c r="B2155" s="571">
        <v>71958000</v>
      </c>
      <c r="C2155" s="446" t="s">
        <v>12</v>
      </c>
      <c r="D2155" s="372"/>
      <c r="E2155" s="470"/>
      <c r="F2155" s="472"/>
      <c r="G2155" s="372"/>
      <c r="H2155" s="372"/>
      <c r="I2155" s="372"/>
      <c r="J2155" s="570" t="s">
        <v>117</v>
      </c>
      <c r="K2155" s="571">
        <v>20</v>
      </c>
      <c r="L2155" s="385">
        <v>300000</v>
      </c>
      <c r="M2155" s="385"/>
      <c r="N2155" s="385"/>
      <c r="O2155" s="419">
        <f>L2155*0.95</f>
        <v>285000</v>
      </c>
      <c r="P2155" s="419">
        <f>L2155*0.05</f>
        <v>15000</v>
      </c>
      <c r="Q2155" s="385">
        <f t="shared" si="759"/>
        <v>300000</v>
      </c>
    </row>
    <row r="2156" spans="1:17" ht="50.25" customHeight="1" x14ac:dyDescent="0.25">
      <c r="A2156" s="669"/>
      <c r="B2156" s="571">
        <v>71958000</v>
      </c>
      <c r="C2156" s="446" t="s">
        <v>12</v>
      </c>
      <c r="D2156" s="572"/>
      <c r="E2156" s="591"/>
      <c r="F2156" s="342"/>
      <c r="G2156" s="621"/>
      <c r="H2156" s="415"/>
      <c r="I2156" s="342"/>
      <c r="J2156" s="570" t="s">
        <v>305</v>
      </c>
      <c r="K2156" s="363" t="s">
        <v>110</v>
      </c>
      <c r="L2156" s="362">
        <v>20000</v>
      </c>
      <c r="M2156" s="362">
        <f>L2156</f>
        <v>20000</v>
      </c>
      <c r="N2156" s="362"/>
      <c r="O2156" s="411"/>
      <c r="P2156" s="362"/>
      <c r="Q2156" s="385">
        <f t="shared" si="759"/>
        <v>20000</v>
      </c>
    </row>
    <row r="2157" spans="1:17" ht="15.75" customHeight="1" x14ac:dyDescent="0.25">
      <c r="A2157" s="669">
        <v>10</v>
      </c>
      <c r="B2157" s="571">
        <v>71958000</v>
      </c>
      <c r="C2157" s="446" t="s">
        <v>12</v>
      </c>
      <c r="D2157" s="446" t="s">
        <v>12</v>
      </c>
      <c r="E2157" s="470" t="s">
        <v>145</v>
      </c>
      <c r="F2157" s="471">
        <v>56</v>
      </c>
      <c r="G2157" s="384" t="s">
        <v>106</v>
      </c>
      <c r="H2157" s="384">
        <v>5734.4</v>
      </c>
      <c r="I2157" s="384">
        <v>252</v>
      </c>
      <c r="J2157" s="481" t="s">
        <v>107</v>
      </c>
      <c r="K2157" s="372"/>
      <c r="L2157" s="385">
        <f>SUM(L2158:L2159)</f>
        <v>420000</v>
      </c>
      <c r="M2157" s="385">
        <f t="shared" ref="M2157:P2157" si="764">SUM(M2158:M2159)</f>
        <v>20000</v>
      </c>
      <c r="N2157" s="385">
        <f t="shared" si="764"/>
        <v>0</v>
      </c>
      <c r="O2157" s="385">
        <f t="shared" si="764"/>
        <v>380000</v>
      </c>
      <c r="P2157" s="385">
        <f t="shared" si="764"/>
        <v>20000</v>
      </c>
      <c r="Q2157" s="385">
        <f t="shared" si="759"/>
        <v>420000</v>
      </c>
    </row>
    <row r="2158" spans="1:17" ht="51.75" customHeight="1" x14ac:dyDescent="0.25">
      <c r="A2158" s="669"/>
      <c r="B2158" s="571">
        <v>71958000</v>
      </c>
      <c r="C2158" s="446" t="s">
        <v>12</v>
      </c>
      <c r="D2158" s="372"/>
      <c r="E2158" s="470"/>
      <c r="F2158" s="472"/>
      <c r="G2158" s="372"/>
      <c r="H2158" s="372"/>
      <c r="I2158" s="372"/>
      <c r="J2158" s="570" t="s">
        <v>117</v>
      </c>
      <c r="K2158" s="571">
        <v>20</v>
      </c>
      <c r="L2158" s="385">
        <v>400000</v>
      </c>
      <c r="M2158" s="385"/>
      <c r="N2158" s="385"/>
      <c r="O2158" s="419">
        <f>L2158*0.95</f>
        <v>380000</v>
      </c>
      <c r="P2158" s="419">
        <f>L2158*0.05</f>
        <v>20000</v>
      </c>
      <c r="Q2158" s="385">
        <f t="shared" si="759"/>
        <v>400000</v>
      </c>
    </row>
    <row r="2159" spans="1:17" ht="50.25" customHeight="1" x14ac:dyDescent="0.25">
      <c r="A2159" s="669"/>
      <c r="B2159" s="571">
        <v>71958000</v>
      </c>
      <c r="C2159" s="446" t="s">
        <v>12</v>
      </c>
      <c r="D2159" s="572"/>
      <c r="E2159" s="591"/>
      <c r="F2159" s="342"/>
      <c r="G2159" s="621"/>
      <c r="H2159" s="415"/>
      <c r="I2159" s="342"/>
      <c r="J2159" s="570" t="s">
        <v>305</v>
      </c>
      <c r="K2159" s="363" t="s">
        <v>110</v>
      </c>
      <c r="L2159" s="362">
        <v>20000</v>
      </c>
      <c r="M2159" s="362">
        <f>L2159</f>
        <v>20000</v>
      </c>
      <c r="N2159" s="362"/>
      <c r="O2159" s="411"/>
      <c r="P2159" s="362"/>
      <c r="Q2159" s="385">
        <f t="shared" si="759"/>
        <v>20000</v>
      </c>
    </row>
    <row r="2160" spans="1:17" ht="15.75" customHeight="1" x14ac:dyDescent="0.25">
      <c r="A2160" s="669">
        <v>11</v>
      </c>
      <c r="B2160" s="571">
        <v>71958000</v>
      </c>
      <c r="C2160" s="446" t="s">
        <v>12</v>
      </c>
      <c r="D2160" s="446" t="s">
        <v>12</v>
      </c>
      <c r="E2160" s="470" t="s">
        <v>145</v>
      </c>
      <c r="F2160" s="471">
        <v>58</v>
      </c>
      <c r="G2160" s="384" t="s">
        <v>106</v>
      </c>
      <c r="H2160" s="384">
        <v>4866.8</v>
      </c>
      <c r="I2160" s="384">
        <v>249</v>
      </c>
      <c r="J2160" s="481" t="s">
        <v>107</v>
      </c>
      <c r="K2160" s="372"/>
      <c r="L2160" s="385">
        <f>SUM(L2161:L2162)</f>
        <v>420000</v>
      </c>
      <c r="M2160" s="385">
        <f t="shared" ref="M2160:P2160" si="765">SUM(M2161:M2162)</f>
        <v>20000</v>
      </c>
      <c r="N2160" s="385">
        <f t="shared" si="765"/>
        <v>0</v>
      </c>
      <c r="O2160" s="385">
        <f t="shared" si="765"/>
        <v>380000</v>
      </c>
      <c r="P2160" s="385">
        <f t="shared" si="765"/>
        <v>20000</v>
      </c>
      <c r="Q2160" s="385">
        <f t="shared" si="759"/>
        <v>420000</v>
      </c>
    </row>
    <row r="2161" spans="1:17" ht="51.75" customHeight="1" x14ac:dyDescent="0.25">
      <c r="A2161" s="669"/>
      <c r="B2161" s="571">
        <v>71958000</v>
      </c>
      <c r="C2161" s="446" t="s">
        <v>12</v>
      </c>
      <c r="D2161" s="372"/>
      <c r="E2161" s="470"/>
      <c r="F2161" s="472"/>
      <c r="G2161" s="372"/>
      <c r="H2161" s="372"/>
      <c r="I2161" s="372"/>
      <c r="J2161" s="570" t="s">
        <v>117</v>
      </c>
      <c r="K2161" s="571">
        <v>20</v>
      </c>
      <c r="L2161" s="385">
        <v>400000</v>
      </c>
      <c r="M2161" s="385"/>
      <c r="N2161" s="385"/>
      <c r="O2161" s="419">
        <f>L2161*0.95</f>
        <v>380000</v>
      </c>
      <c r="P2161" s="419">
        <f>L2161*0.05</f>
        <v>20000</v>
      </c>
      <c r="Q2161" s="385">
        <f t="shared" si="759"/>
        <v>400000</v>
      </c>
    </row>
    <row r="2162" spans="1:17" ht="50.25" customHeight="1" x14ac:dyDescent="0.25">
      <c r="A2162" s="669"/>
      <c r="B2162" s="571">
        <v>71958000</v>
      </c>
      <c r="C2162" s="446" t="s">
        <v>12</v>
      </c>
      <c r="D2162" s="572"/>
      <c r="E2162" s="591"/>
      <c r="F2162" s="342"/>
      <c r="G2162" s="621"/>
      <c r="H2162" s="415"/>
      <c r="I2162" s="342"/>
      <c r="J2162" s="570" t="s">
        <v>305</v>
      </c>
      <c r="K2162" s="363" t="s">
        <v>110</v>
      </c>
      <c r="L2162" s="362">
        <v>20000</v>
      </c>
      <c r="M2162" s="362">
        <f>L2162</f>
        <v>20000</v>
      </c>
      <c r="N2162" s="362"/>
      <c r="O2162" s="411"/>
      <c r="P2162" s="362"/>
      <c r="Q2162" s="385">
        <f t="shared" si="759"/>
        <v>20000</v>
      </c>
    </row>
    <row r="2163" spans="1:17" ht="15.75" customHeight="1" x14ac:dyDescent="0.25">
      <c r="A2163" s="669">
        <v>12</v>
      </c>
      <c r="B2163" s="571">
        <v>71958000</v>
      </c>
      <c r="C2163" s="446" t="s">
        <v>12</v>
      </c>
      <c r="D2163" s="446" t="s">
        <v>12</v>
      </c>
      <c r="E2163" s="470" t="s">
        <v>145</v>
      </c>
      <c r="F2163" s="471">
        <v>66</v>
      </c>
      <c r="G2163" s="384" t="s">
        <v>106</v>
      </c>
      <c r="H2163" s="384">
        <v>4936.3</v>
      </c>
      <c r="I2163" s="384">
        <v>226</v>
      </c>
      <c r="J2163" s="481" t="s">
        <v>107</v>
      </c>
      <c r="K2163" s="372"/>
      <c r="L2163" s="385">
        <f>SUM(L2164:L2165)</f>
        <v>420000</v>
      </c>
      <c r="M2163" s="385">
        <f t="shared" ref="M2163:P2163" si="766">SUM(M2164:M2165)</f>
        <v>20000</v>
      </c>
      <c r="N2163" s="385">
        <f t="shared" si="766"/>
        <v>0</v>
      </c>
      <c r="O2163" s="385">
        <f t="shared" si="766"/>
        <v>380000</v>
      </c>
      <c r="P2163" s="385">
        <f t="shared" si="766"/>
        <v>20000</v>
      </c>
      <c r="Q2163" s="385">
        <f t="shared" si="759"/>
        <v>420000</v>
      </c>
    </row>
    <row r="2164" spans="1:17" ht="51.75" customHeight="1" x14ac:dyDescent="0.25">
      <c r="A2164" s="669"/>
      <c r="B2164" s="571">
        <v>71958000</v>
      </c>
      <c r="C2164" s="446" t="s">
        <v>12</v>
      </c>
      <c r="D2164" s="372"/>
      <c r="E2164" s="470"/>
      <c r="F2164" s="472"/>
      <c r="G2164" s="372"/>
      <c r="H2164" s="372"/>
      <c r="I2164" s="372"/>
      <c r="J2164" s="570" t="s">
        <v>117</v>
      </c>
      <c r="K2164" s="571">
        <v>20</v>
      </c>
      <c r="L2164" s="385">
        <v>400000</v>
      </c>
      <c r="M2164" s="385"/>
      <c r="N2164" s="385"/>
      <c r="O2164" s="419">
        <f>L2164*0.95</f>
        <v>380000</v>
      </c>
      <c r="P2164" s="419">
        <f>L2164*0.05</f>
        <v>20000</v>
      </c>
      <c r="Q2164" s="385">
        <f t="shared" si="759"/>
        <v>400000</v>
      </c>
    </row>
    <row r="2165" spans="1:17" ht="50.25" customHeight="1" x14ac:dyDescent="0.25">
      <c r="A2165" s="669"/>
      <c r="B2165" s="571">
        <v>71958000</v>
      </c>
      <c r="C2165" s="446" t="s">
        <v>12</v>
      </c>
      <c r="D2165" s="572"/>
      <c r="E2165" s="591"/>
      <c r="F2165" s="342"/>
      <c r="G2165" s="621"/>
      <c r="H2165" s="415"/>
      <c r="I2165" s="342"/>
      <c r="J2165" s="570" t="s">
        <v>305</v>
      </c>
      <c r="K2165" s="363" t="s">
        <v>110</v>
      </c>
      <c r="L2165" s="362">
        <v>20000</v>
      </c>
      <c r="M2165" s="362">
        <f>L2165</f>
        <v>20000</v>
      </c>
      <c r="N2165" s="362"/>
      <c r="O2165" s="411"/>
      <c r="P2165" s="362"/>
      <c r="Q2165" s="385">
        <f t="shared" si="759"/>
        <v>20000</v>
      </c>
    </row>
    <row r="2166" spans="1:17" ht="15.75" customHeight="1" x14ac:dyDescent="0.25">
      <c r="A2166" s="669">
        <v>13</v>
      </c>
      <c r="B2166" s="571">
        <v>71958000</v>
      </c>
      <c r="C2166" s="446" t="s">
        <v>12</v>
      </c>
      <c r="D2166" s="446" t="s">
        <v>12</v>
      </c>
      <c r="E2166" s="470" t="s">
        <v>145</v>
      </c>
      <c r="F2166" s="471">
        <v>68</v>
      </c>
      <c r="G2166" s="384" t="s">
        <v>106</v>
      </c>
      <c r="H2166" s="384">
        <v>5784.4</v>
      </c>
      <c r="I2166" s="384">
        <v>281</v>
      </c>
      <c r="J2166" s="481" t="s">
        <v>107</v>
      </c>
      <c r="K2166" s="372"/>
      <c r="L2166" s="385">
        <f>SUM(L2167:L2168)</f>
        <v>420000</v>
      </c>
      <c r="M2166" s="385">
        <f t="shared" ref="M2166:P2166" si="767">SUM(M2167:M2168)</f>
        <v>20000</v>
      </c>
      <c r="N2166" s="385">
        <f t="shared" si="767"/>
        <v>0</v>
      </c>
      <c r="O2166" s="385">
        <f t="shared" si="767"/>
        <v>380000</v>
      </c>
      <c r="P2166" s="385">
        <f t="shared" si="767"/>
        <v>20000</v>
      </c>
      <c r="Q2166" s="385">
        <f t="shared" si="759"/>
        <v>420000</v>
      </c>
    </row>
    <row r="2167" spans="1:17" ht="51.75" customHeight="1" x14ac:dyDescent="0.25">
      <c r="A2167" s="669"/>
      <c r="B2167" s="571">
        <v>71958000</v>
      </c>
      <c r="C2167" s="446" t="s">
        <v>12</v>
      </c>
      <c r="D2167" s="372"/>
      <c r="E2167" s="470"/>
      <c r="F2167" s="472"/>
      <c r="G2167" s="372"/>
      <c r="H2167" s="372"/>
      <c r="I2167" s="372"/>
      <c r="J2167" s="570" t="s">
        <v>117</v>
      </c>
      <c r="K2167" s="571">
        <v>20</v>
      </c>
      <c r="L2167" s="385">
        <v>400000</v>
      </c>
      <c r="M2167" s="385"/>
      <c r="N2167" s="385"/>
      <c r="O2167" s="419">
        <f>L2167*0.95</f>
        <v>380000</v>
      </c>
      <c r="P2167" s="419">
        <f>L2167*0.05</f>
        <v>20000</v>
      </c>
      <c r="Q2167" s="385">
        <f t="shared" si="759"/>
        <v>400000</v>
      </c>
    </row>
    <row r="2168" spans="1:17" ht="50.25" customHeight="1" x14ac:dyDescent="0.25">
      <c r="A2168" s="669"/>
      <c r="B2168" s="571">
        <v>71958000</v>
      </c>
      <c r="C2168" s="446" t="s">
        <v>12</v>
      </c>
      <c r="D2168" s="572"/>
      <c r="E2168" s="591"/>
      <c r="F2168" s="342"/>
      <c r="G2168" s="621"/>
      <c r="H2168" s="415"/>
      <c r="I2168" s="342"/>
      <c r="J2168" s="570" t="s">
        <v>305</v>
      </c>
      <c r="K2168" s="363" t="s">
        <v>110</v>
      </c>
      <c r="L2168" s="362">
        <v>20000</v>
      </c>
      <c r="M2168" s="362">
        <f>L2168</f>
        <v>20000</v>
      </c>
      <c r="N2168" s="362"/>
      <c r="O2168" s="411"/>
      <c r="P2168" s="362"/>
      <c r="Q2168" s="385">
        <f t="shared" si="759"/>
        <v>20000</v>
      </c>
    </row>
    <row r="2169" spans="1:17" ht="15.75" customHeight="1" x14ac:dyDescent="0.25">
      <c r="A2169" s="669">
        <v>14</v>
      </c>
      <c r="B2169" s="571">
        <v>71958000</v>
      </c>
      <c r="C2169" s="446" t="s">
        <v>12</v>
      </c>
      <c r="D2169" s="446" t="s">
        <v>12</v>
      </c>
      <c r="E2169" s="470" t="s">
        <v>149</v>
      </c>
      <c r="F2169" s="471">
        <v>76</v>
      </c>
      <c r="G2169" s="384" t="s">
        <v>106</v>
      </c>
      <c r="H2169" s="384">
        <v>5713.7</v>
      </c>
      <c r="I2169" s="384">
        <v>236</v>
      </c>
      <c r="J2169" s="481" t="s">
        <v>107</v>
      </c>
      <c r="K2169" s="372"/>
      <c r="L2169" s="385">
        <f>SUM(L2170:L2171)</f>
        <v>320000</v>
      </c>
      <c r="M2169" s="385">
        <f t="shared" ref="M2169:P2169" si="768">SUM(M2170:M2171)</f>
        <v>20000</v>
      </c>
      <c r="N2169" s="385">
        <f t="shared" si="768"/>
        <v>0</v>
      </c>
      <c r="O2169" s="385">
        <f t="shared" si="768"/>
        <v>285000</v>
      </c>
      <c r="P2169" s="385">
        <f t="shared" si="768"/>
        <v>15000</v>
      </c>
      <c r="Q2169" s="385">
        <f t="shared" si="759"/>
        <v>320000</v>
      </c>
    </row>
    <row r="2170" spans="1:17" ht="51.75" customHeight="1" x14ac:dyDescent="0.25">
      <c r="A2170" s="669"/>
      <c r="B2170" s="571">
        <v>71958000</v>
      </c>
      <c r="C2170" s="446" t="s">
        <v>12</v>
      </c>
      <c r="D2170" s="372"/>
      <c r="E2170" s="470"/>
      <c r="F2170" s="472"/>
      <c r="G2170" s="372"/>
      <c r="H2170" s="372"/>
      <c r="I2170" s="372"/>
      <c r="J2170" s="570" t="s">
        <v>117</v>
      </c>
      <c r="K2170" s="571">
        <v>20</v>
      </c>
      <c r="L2170" s="385">
        <v>300000</v>
      </c>
      <c r="M2170" s="385"/>
      <c r="N2170" s="385"/>
      <c r="O2170" s="419">
        <f>L2170*0.95</f>
        <v>285000</v>
      </c>
      <c r="P2170" s="419">
        <f>L2170*0.05</f>
        <v>15000</v>
      </c>
      <c r="Q2170" s="385">
        <f t="shared" si="759"/>
        <v>300000</v>
      </c>
    </row>
    <row r="2171" spans="1:17" ht="50.25" customHeight="1" x14ac:dyDescent="0.25">
      <c r="A2171" s="669"/>
      <c r="B2171" s="571">
        <v>71958000</v>
      </c>
      <c r="C2171" s="446" t="s">
        <v>12</v>
      </c>
      <c r="D2171" s="572"/>
      <c r="E2171" s="591"/>
      <c r="F2171" s="342"/>
      <c r="G2171" s="621"/>
      <c r="H2171" s="415"/>
      <c r="I2171" s="342"/>
      <c r="J2171" s="570" t="s">
        <v>305</v>
      </c>
      <c r="K2171" s="363" t="s">
        <v>110</v>
      </c>
      <c r="L2171" s="362">
        <v>20000</v>
      </c>
      <c r="M2171" s="362">
        <f>L2171</f>
        <v>20000</v>
      </c>
      <c r="N2171" s="362"/>
      <c r="O2171" s="411"/>
      <c r="P2171" s="362"/>
      <c r="Q2171" s="385">
        <f t="shared" si="759"/>
        <v>20000</v>
      </c>
    </row>
    <row r="2172" spans="1:17" ht="15.75" customHeight="1" x14ac:dyDescent="0.25">
      <c r="A2172" s="669">
        <v>15</v>
      </c>
      <c r="B2172" s="571">
        <v>71958000</v>
      </c>
      <c r="C2172" s="446" t="s">
        <v>12</v>
      </c>
      <c r="D2172" s="446" t="s">
        <v>12</v>
      </c>
      <c r="E2172" s="470" t="s">
        <v>391</v>
      </c>
      <c r="F2172" s="471">
        <v>2</v>
      </c>
      <c r="G2172" s="384" t="s">
        <v>106</v>
      </c>
      <c r="H2172" s="384">
        <v>9189</v>
      </c>
      <c r="I2172" s="384">
        <v>447</v>
      </c>
      <c r="J2172" s="481" t="s">
        <v>107</v>
      </c>
      <c r="K2172" s="372"/>
      <c r="L2172" s="385">
        <f>SUM(L2173:L2174)</f>
        <v>920000</v>
      </c>
      <c r="M2172" s="385">
        <f t="shared" ref="M2172:P2172" si="769">SUM(M2173:M2174)</f>
        <v>20000</v>
      </c>
      <c r="N2172" s="385">
        <f t="shared" si="769"/>
        <v>0</v>
      </c>
      <c r="O2172" s="385">
        <f t="shared" si="769"/>
        <v>855000</v>
      </c>
      <c r="P2172" s="385">
        <f t="shared" si="769"/>
        <v>45000</v>
      </c>
      <c r="Q2172" s="385">
        <f t="shared" si="759"/>
        <v>920000</v>
      </c>
    </row>
    <row r="2173" spans="1:17" ht="51.75" customHeight="1" x14ac:dyDescent="0.25">
      <c r="A2173" s="669"/>
      <c r="B2173" s="571">
        <v>71958000</v>
      </c>
      <c r="C2173" s="446" t="s">
        <v>12</v>
      </c>
      <c r="D2173" s="372"/>
      <c r="E2173" s="470"/>
      <c r="F2173" s="472"/>
      <c r="G2173" s="372"/>
      <c r="H2173" s="372"/>
      <c r="I2173" s="372"/>
      <c r="J2173" s="570" t="s">
        <v>117</v>
      </c>
      <c r="K2173" s="571">
        <v>20</v>
      </c>
      <c r="L2173" s="385">
        <v>900000</v>
      </c>
      <c r="M2173" s="385"/>
      <c r="N2173" s="385"/>
      <c r="O2173" s="419">
        <f>L2173*0.95</f>
        <v>855000</v>
      </c>
      <c r="P2173" s="419">
        <f>L2173*0.05</f>
        <v>45000</v>
      </c>
      <c r="Q2173" s="385">
        <f t="shared" si="759"/>
        <v>900000</v>
      </c>
    </row>
    <row r="2174" spans="1:17" ht="50.25" customHeight="1" x14ac:dyDescent="0.25">
      <c r="A2174" s="669"/>
      <c r="B2174" s="571">
        <v>71958000</v>
      </c>
      <c r="C2174" s="446" t="s">
        <v>12</v>
      </c>
      <c r="D2174" s="572"/>
      <c r="E2174" s="591"/>
      <c r="F2174" s="342"/>
      <c r="G2174" s="621"/>
      <c r="H2174" s="415"/>
      <c r="I2174" s="342"/>
      <c r="J2174" s="570" t="s">
        <v>305</v>
      </c>
      <c r="K2174" s="363" t="s">
        <v>110</v>
      </c>
      <c r="L2174" s="362">
        <v>20000</v>
      </c>
      <c r="M2174" s="362">
        <f>L2174</f>
        <v>20000</v>
      </c>
      <c r="N2174" s="362"/>
      <c r="O2174" s="411"/>
      <c r="P2174" s="362"/>
      <c r="Q2174" s="385">
        <f t="shared" si="759"/>
        <v>20000</v>
      </c>
    </row>
    <row r="2175" spans="1:17" ht="15.75" customHeight="1" x14ac:dyDescent="0.25">
      <c r="A2175" s="669">
        <v>16</v>
      </c>
      <c r="B2175" s="571">
        <v>71958000</v>
      </c>
      <c r="C2175" s="446" t="s">
        <v>12</v>
      </c>
      <c r="D2175" s="446" t="s">
        <v>12</v>
      </c>
      <c r="E2175" s="470" t="s">
        <v>391</v>
      </c>
      <c r="F2175" s="471">
        <v>14</v>
      </c>
      <c r="G2175" s="384" t="s">
        <v>106</v>
      </c>
      <c r="H2175" s="384">
        <v>2979.3</v>
      </c>
      <c r="I2175" s="384">
        <v>157</v>
      </c>
      <c r="J2175" s="481" t="s">
        <v>107</v>
      </c>
      <c r="K2175" s="372"/>
      <c r="L2175" s="385">
        <f>SUM(L2176:L2177)</f>
        <v>320000</v>
      </c>
      <c r="M2175" s="385">
        <f t="shared" ref="M2175:P2175" si="770">SUM(M2176:M2177)</f>
        <v>20000</v>
      </c>
      <c r="N2175" s="385">
        <f t="shared" si="770"/>
        <v>0</v>
      </c>
      <c r="O2175" s="385">
        <f t="shared" si="770"/>
        <v>285000</v>
      </c>
      <c r="P2175" s="385">
        <f t="shared" si="770"/>
        <v>15000</v>
      </c>
      <c r="Q2175" s="385">
        <f t="shared" si="759"/>
        <v>320000</v>
      </c>
    </row>
    <row r="2176" spans="1:17" ht="51.75" customHeight="1" x14ac:dyDescent="0.25">
      <c r="A2176" s="669"/>
      <c r="B2176" s="571">
        <v>71958000</v>
      </c>
      <c r="C2176" s="446" t="s">
        <v>12</v>
      </c>
      <c r="D2176" s="372"/>
      <c r="E2176" s="470"/>
      <c r="F2176" s="472"/>
      <c r="G2176" s="372"/>
      <c r="H2176" s="372"/>
      <c r="I2176" s="372"/>
      <c r="J2176" s="570" t="s">
        <v>117</v>
      </c>
      <c r="K2176" s="571">
        <v>20</v>
      </c>
      <c r="L2176" s="385">
        <v>300000</v>
      </c>
      <c r="M2176" s="385"/>
      <c r="N2176" s="385"/>
      <c r="O2176" s="419">
        <f>L2176*0.95</f>
        <v>285000</v>
      </c>
      <c r="P2176" s="419">
        <f>L2176*0.05</f>
        <v>15000</v>
      </c>
      <c r="Q2176" s="385">
        <f t="shared" si="759"/>
        <v>300000</v>
      </c>
    </row>
    <row r="2177" spans="1:17" ht="50.25" customHeight="1" x14ac:dyDescent="0.25">
      <c r="A2177" s="669"/>
      <c r="B2177" s="571">
        <v>71958000</v>
      </c>
      <c r="C2177" s="446" t="s">
        <v>12</v>
      </c>
      <c r="D2177" s="572"/>
      <c r="E2177" s="591"/>
      <c r="F2177" s="342"/>
      <c r="G2177" s="621"/>
      <c r="H2177" s="415"/>
      <c r="I2177" s="342"/>
      <c r="J2177" s="570" t="s">
        <v>305</v>
      </c>
      <c r="K2177" s="363" t="s">
        <v>110</v>
      </c>
      <c r="L2177" s="362">
        <v>20000</v>
      </c>
      <c r="M2177" s="362">
        <f>L2177</f>
        <v>20000</v>
      </c>
      <c r="N2177" s="362"/>
      <c r="O2177" s="411"/>
      <c r="P2177" s="362"/>
      <c r="Q2177" s="385">
        <f t="shared" si="759"/>
        <v>20000</v>
      </c>
    </row>
    <row r="2178" spans="1:17" ht="15.75" customHeight="1" x14ac:dyDescent="0.25">
      <c r="A2178" s="669">
        <v>17</v>
      </c>
      <c r="B2178" s="571">
        <v>71958000</v>
      </c>
      <c r="C2178" s="446" t="s">
        <v>12</v>
      </c>
      <c r="D2178" s="446" t="s">
        <v>12</v>
      </c>
      <c r="E2178" s="470" t="s">
        <v>391</v>
      </c>
      <c r="F2178" s="471">
        <v>18</v>
      </c>
      <c r="G2178" s="384" t="s">
        <v>106</v>
      </c>
      <c r="H2178" s="384">
        <v>6944.4</v>
      </c>
      <c r="I2178" s="384">
        <v>364</v>
      </c>
      <c r="J2178" s="481" t="s">
        <v>107</v>
      </c>
      <c r="K2178" s="372"/>
      <c r="L2178" s="385">
        <f>SUM(L2179:L2180)</f>
        <v>780000</v>
      </c>
      <c r="M2178" s="385">
        <f t="shared" ref="M2178:P2178" si="771">SUM(M2179:M2180)</f>
        <v>20000</v>
      </c>
      <c r="N2178" s="385">
        <f t="shared" si="771"/>
        <v>0</v>
      </c>
      <c r="O2178" s="385">
        <f t="shared" si="771"/>
        <v>722000</v>
      </c>
      <c r="P2178" s="385">
        <f t="shared" si="771"/>
        <v>38000</v>
      </c>
      <c r="Q2178" s="385">
        <f t="shared" si="759"/>
        <v>780000</v>
      </c>
    </row>
    <row r="2179" spans="1:17" ht="51.75" customHeight="1" x14ac:dyDescent="0.25">
      <c r="A2179" s="669"/>
      <c r="B2179" s="571">
        <v>71958000</v>
      </c>
      <c r="C2179" s="446" t="s">
        <v>12</v>
      </c>
      <c r="D2179" s="372"/>
      <c r="E2179" s="470"/>
      <c r="F2179" s="472"/>
      <c r="G2179" s="372"/>
      <c r="H2179" s="372"/>
      <c r="I2179" s="372"/>
      <c r="J2179" s="570" t="s">
        <v>117</v>
      </c>
      <c r="K2179" s="571">
        <v>20</v>
      </c>
      <c r="L2179" s="385">
        <v>760000</v>
      </c>
      <c r="M2179" s="385"/>
      <c r="N2179" s="385"/>
      <c r="O2179" s="419">
        <f>L2179*0.95</f>
        <v>722000</v>
      </c>
      <c r="P2179" s="419">
        <f>L2179*0.05</f>
        <v>38000</v>
      </c>
      <c r="Q2179" s="385">
        <f t="shared" si="759"/>
        <v>760000</v>
      </c>
    </row>
    <row r="2180" spans="1:17" ht="50.25" customHeight="1" x14ac:dyDescent="0.25">
      <c r="A2180" s="669"/>
      <c r="B2180" s="571">
        <v>71958000</v>
      </c>
      <c r="C2180" s="446" t="s">
        <v>12</v>
      </c>
      <c r="D2180" s="572"/>
      <c r="E2180" s="591"/>
      <c r="F2180" s="342"/>
      <c r="G2180" s="621"/>
      <c r="H2180" s="415"/>
      <c r="I2180" s="342"/>
      <c r="J2180" s="570" t="s">
        <v>305</v>
      </c>
      <c r="K2180" s="363" t="s">
        <v>110</v>
      </c>
      <c r="L2180" s="362">
        <v>20000</v>
      </c>
      <c r="M2180" s="362">
        <f>L2180</f>
        <v>20000</v>
      </c>
      <c r="N2180" s="362"/>
      <c r="O2180" s="411"/>
      <c r="P2180" s="362"/>
      <c r="Q2180" s="385">
        <f t="shared" si="759"/>
        <v>20000</v>
      </c>
    </row>
    <row r="2181" spans="1:17" ht="15.75" customHeight="1" x14ac:dyDescent="0.25">
      <c r="A2181" s="669">
        <v>18</v>
      </c>
      <c r="B2181" s="571">
        <v>71958000</v>
      </c>
      <c r="C2181" s="446" t="s">
        <v>12</v>
      </c>
      <c r="D2181" s="446" t="s">
        <v>12</v>
      </c>
      <c r="E2181" s="470" t="s">
        <v>392</v>
      </c>
      <c r="F2181" s="471" t="s">
        <v>383</v>
      </c>
      <c r="G2181" s="384" t="s">
        <v>106</v>
      </c>
      <c r="H2181" s="384">
        <v>1192.7</v>
      </c>
      <c r="I2181" s="384">
        <v>53</v>
      </c>
      <c r="J2181" s="481" t="s">
        <v>107</v>
      </c>
      <c r="K2181" s="372"/>
      <c r="L2181" s="385">
        <f>SUM(L2182:L2183)</f>
        <v>320000</v>
      </c>
      <c r="M2181" s="385">
        <f t="shared" ref="M2181:P2181" si="772">SUM(M2182:M2183)</f>
        <v>20000</v>
      </c>
      <c r="N2181" s="385">
        <f t="shared" si="772"/>
        <v>0</v>
      </c>
      <c r="O2181" s="385">
        <f t="shared" si="772"/>
        <v>285000</v>
      </c>
      <c r="P2181" s="385">
        <f t="shared" si="772"/>
        <v>15000</v>
      </c>
      <c r="Q2181" s="385">
        <f t="shared" si="759"/>
        <v>320000</v>
      </c>
    </row>
    <row r="2182" spans="1:17" ht="51.75" customHeight="1" x14ac:dyDescent="0.25">
      <c r="A2182" s="669"/>
      <c r="B2182" s="571">
        <v>71958000</v>
      </c>
      <c r="C2182" s="446" t="s">
        <v>12</v>
      </c>
      <c r="D2182" s="372"/>
      <c r="E2182" s="470"/>
      <c r="F2182" s="472"/>
      <c r="G2182" s="372"/>
      <c r="H2182" s="372"/>
      <c r="I2182" s="372"/>
      <c r="J2182" s="570" t="s">
        <v>117</v>
      </c>
      <c r="K2182" s="571">
        <v>20</v>
      </c>
      <c r="L2182" s="385">
        <v>300000</v>
      </c>
      <c r="M2182" s="385"/>
      <c r="N2182" s="385"/>
      <c r="O2182" s="419">
        <f>L2182*0.95</f>
        <v>285000</v>
      </c>
      <c r="P2182" s="419">
        <f>L2182*0.05</f>
        <v>15000</v>
      </c>
      <c r="Q2182" s="385">
        <f t="shared" si="759"/>
        <v>300000</v>
      </c>
    </row>
    <row r="2183" spans="1:17" ht="50.25" customHeight="1" x14ac:dyDescent="0.25">
      <c r="A2183" s="669"/>
      <c r="B2183" s="571">
        <v>71958000</v>
      </c>
      <c r="C2183" s="446" t="s">
        <v>12</v>
      </c>
      <c r="D2183" s="572"/>
      <c r="E2183" s="591"/>
      <c r="F2183" s="342"/>
      <c r="G2183" s="621"/>
      <c r="H2183" s="415"/>
      <c r="I2183" s="342"/>
      <c r="J2183" s="570" t="s">
        <v>305</v>
      </c>
      <c r="K2183" s="363" t="s">
        <v>110</v>
      </c>
      <c r="L2183" s="362">
        <v>20000</v>
      </c>
      <c r="M2183" s="362">
        <f>L2183</f>
        <v>20000</v>
      </c>
      <c r="N2183" s="362"/>
      <c r="O2183" s="411"/>
      <c r="P2183" s="362"/>
      <c r="Q2183" s="385">
        <f t="shared" si="759"/>
        <v>20000</v>
      </c>
    </row>
    <row r="2184" spans="1:17" ht="15.75" customHeight="1" x14ac:dyDescent="0.25">
      <c r="A2184" s="654" t="s">
        <v>86</v>
      </c>
      <c r="B2184" s="655"/>
      <c r="C2184" s="655"/>
      <c r="D2184" s="655"/>
      <c r="E2184" s="656"/>
      <c r="F2184" s="342">
        <v>55</v>
      </c>
      <c r="G2184" s="579" t="s">
        <v>2</v>
      </c>
      <c r="H2184" s="359">
        <f>H2186+H2189+H2193+H2197+H2200+H2205+H2209+H2214+H2217+H2222+H2226+H2235+H2238+H2242+H2246+H2249+H2252+H2255+H2258+H2262+H2266+H2270+H2273+H2277+H2230+H2280+H2283+H2286+H2289+H2292+H2295+H2298+H2301+H2304+H2307+H2310+H2313+H2316+H2319+H2322+H2325+H2328+H2331+H2334+H2337+H2340+H2343+H2346+H2349+H2352+H2355+H2358+H2361+H2364+H2367</f>
        <v>178970.5</v>
      </c>
      <c r="I2184" s="342">
        <f>I2186+I2189+I2193+I2197+I2200+I2205+I2209+I2214+I2217+I2222+I2226+I2235+I2238+I2242+I2246+I2249+I2252+I2255+I2258+I2262+I2266+I2270+I2273+I2277+I2230+I2280+I2283+I2286+I2289+I2292+I2295+I2298+I2301+I2304+I2307+I2310+I2313+I2316+I2319+I2322+I2325+I2328+I2331+I2334+I2337+I2340+I2343+I2346+I2349+I2352+I2355+I2358+I2361+I2364+I2367</f>
        <v>7241</v>
      </c>
      <c r="J2184" s="579" t="s">
        <v>2</v>
      </c>
      <c r="K2184" s="343" t="s">
        <v>2</v>
      </c>
      <c r="L2184" s="415">
        <f t="shared" ref="L2184:P2184" si="773">L2186+L2189+L2193+L2197+L2200+L2205+L2209+L2214+L2217+L2222+L2226+L2235+L2238+L2242+L2246+L2249+L2252+L2255+L2258+L2262+L2266+L2270+L2273+L2277+L2230+L2280+L2283+L2286+L2289+L2292+L2295+L2298+L2301+L2304+L2307+L2310+L2313+L2316+L2319+L2322+L2325+L2328+L2331+L2334+L2337+L2340+L2343+L2346+L2349+L2352+L2355+L2358+L2361+L2364+L2367</f>
        <v>153863779</v>
      </c>
      <c r="M2184" s="415">
        <f t="shared" si="773"/>
        <v>144615589</v>
      </c>
      <c r="N2184" s="415">
        <f t="shared" si="773"/>
        <v>0</v>
      </c>
      <c r="O2184" s="415">
        <f>O2186+O2189+O2193+O2197+O2200+O2205+O2209+O2214+O2217+O2222+O2226+O2235+O2238+O2242+O2246+O2249+O2252+O2255+O2258+O2262+O2266+O2270+O2273+O2277+O2230+O2280+O2283+O2286+O2289+O2292+O2295+O2298+O2301+O2304+O2307+O2310+O2313+O2316+O2319+O2322+O2325+O2328+O2331+O2334+O2337+O2340+O2343+O2346+O2349+O2352+O2355+O2358+O2361+O2364+O2367+O2185</f>
        <v>8786000</v>
      </c>
      <c r="P2184" s="415">
        <f t="shared" si="773"/>
        <v>462409.5</v>
      </c>
      <c r="Q2184" s="385">
        <f t="shared" si="759"/>
        <v>153863998.5</v>
      </c>
    </row>
    <row r="2185" spans="1:17" ht="15.75" customHeight="1" x14ac:dyDescent="0.25">
      <c r="A2185" s="579"/>
      <c r="B2185" s="654" t="s">
        <v>435</v>
      </c>
      <c r="C2185" s="655"/>
      <c r="D2185" s="655"/>
      <c r="E2185" s="655"/>
      <c r="F2185" s="655"/>
      <c r="G2185" s="655"/>
      <c r="H2185" s="655"/>
      <c r="I2185" s="656"/>
      <c r="J2185" s="579" t="s">
        <v>2</v>
      </c>
      <c r="K2185" s="343" t="s">
        <v>2</v>
      </c>
      <c r="L2185" s="419"/>
      <c r="M2185" s="419"/>
      <c r="N2185" s="419"/>
      <c r="O2185" s="419">
        <v>219.5</v>
      </c>
      <c r="P2185" s="419"/>
      <c r="Q2185" s="385">
        <f t="shared" si="759"/>
        <v>219.5</v>
      </c>
    </row>
    <row r="2186" spans="1:17" ht="15.75" customHeight="1" x14ac:dyDescent="0.25">
      <c r="A2186" s="666">
        <v>1</v>
      </c>
      <c r="B2186" s="358">
        <v>71916000</v>
      </c>
      <c r="C2186" s="572" t="s">
        <v>11</v>
      </c>
      <c r="D2186" s="572" t="s">
        <v>41</v>
      </c>
      <c r="E2186" s="591" t="s">
        <v>395</v>
      </c>
      <c r="F2186" s="339">
        <v>1</v>
      </c>
      <c r="G2186" s="360" t="s">
        <v>106</v>
      </c>
      <c r="H2186" s="575">
        <v>4641.8999999999996</v>
      </c>
      <c r="I2186" s="339">
        <v>106</v>
      </c>
      <c r="J2186" s="570" t="s">
        <v>107</v>
      </c>
      <c r="K2186" s="579" t="s">
        <v>2</v>
      </c>
      <c r="L2186" s="362">
        <f>L2187+L2188</f>
        <v>4255704</v>
      </c>
      <c r="M2186" s="362">
        <f t="shared" ref="M2186:P2186" si="774">M2187+M2188</f>
        <v>4255704</v>
      </c>
      <c r="N2186" s="362">
        <f t="shared" si="774"/>
        <v>0</v>
      </c>
      <c r="O2186" s="362">
        <f t="shared" si="774"/>
        <v>0</v>
      </c>
      <c r="P2186" s="362">
        <f t="shared" si="774"/>
        <v>0</v>
      </c>
      <c r="Q2186" s="385">
        <f t="shared" si="759"/>
        <v>4255704</v>
      </c>
    </row>
    <row r="2187" spans="1:17" ht="47.25" customHeight="1" x14ac:dyDescent="0.25">
      <c r="A2187" s="667"/>
      <c r="B2187" s="358">
        <v>71916000</v>
      </c>
      <c r="C2187" s="572" t="s">
        <v>11</v>
      </c>
      <c r="D2187" s="572"/>
      <c r="E2187" s="622"/>
      <c r="F2187" s="339"/>
      <c r="G2187" s="360"/>
      <c r="H2187" s="575"/>
      <c r="I2187" s="339"/>
      <c r="J2187" s="416" t="s">
        <v>393</v>
      </c>
      <c r="K2187" s="360" t="s">
        <v>278</v>
      </c>
      <c r="L2187" s="362">
        <f>M2187</f>
        <v>4166540</v>
      </c>
      <c r="M2187" s="362">
        <v>4166540</v>
      </c>
      <c r="N2187" s="415"/>
      <c r="O2187" s="415"/>
      <c r="P2187" s="415"/>
      <c r="Q2187" s="385">
        <f t="shared" si="759"/>
        <v>4166540</v>
      </c>
    </row>
    <row r="2188" spans="1:17" ht="15.75" customHeight="1" x14ac:dyDescent="0.25">
      <c r="A2188" s="668"/>
      <c r="B2188" s="358">
        <v>71916000</v>
      </c>
      <c r="C2188" s="572" t="s">
        <v>11</v>
      </c>
      <c r="D2188" s="572"/>
      <c r="E2188" s="622"/>
      <c r="F2188" s="339"/>
      <c r="G2188" s="360"/>
      <c r="H2188" s="575"/>
      <c r="I2188" s="339"/>
      <c r="J2188" s="416" t="s">
        <v>207</v>
      </c>
      <c r="K2188" s="360" t="s">
        <v>304</v>
      </c>
      <c r="L2188" s="362">
        <f>M2188</f>
        <v>89164</v>
      </c>
      <c r="M2188" s="362">
        <v>89164</v>
      </c>
      <c r="N2188" s="415"/>
      <c r="O2188" s="415"/>
      <c r="P2188" s="415"/>
      <c r="Q2188" s="385">
        <f t="shared" si="759"/>
        <v>89164</v>
      </c>
    </row>
    <row r="2189" spans="1:17" ht="15.75" customHeight="1" x14ac:dyDescent="0.25">
      <c r="A2189" s="663">
        <v>2</v>
      </c>
      <c r="B2189" s="358">
        <v>71916000</v>
      </c>
      <c r="C2189" s="572" t="s">
        <v>11</v>
      </c>
      <c r="D2189" s="572" t="s">
        <v>41</v>
      </c>
      <c r="E2189" s="350" t="s">
        <v>396</v>
      </c>
      <c r="F2189" s="342">
        <v>16</v>
      </c>
      <c r="G2189" s="360" t="s">
        <v>106</v>
      </c>
      <c r="H2189" s="359">
        <v>1073.7</v>
      </c>
      <c r="I2189" s="342">
        <v>42</v>
      </c>
      <c r="J2189" s="570" t="s">
        <v>107</v>
      </c>
      <c r="K2189" s="360" t="s">
        <v>2</v>
      </c>
      <c r="L2189" s="362">
        <f>L2190+L2191+L2192</f>
        <v>1065226</v>
      </c>
      <c r="M2189" s="362">
        <f t="shared" ref="M2189:P2189" si="775">M2190+M2191+M2192</f>
        <v>1065226</v>
      </c>
      <c r="N2189" s="362">
        <f t="shared" si="775"/>
        <v>0</v>
      </c>
      <c r="O2189" s="362">
        <f t="shared" si="775"/>
        <v>0</v>
      </c>
      <c r="P2189" s="362">
        <f t="shared" si="775"/>
        <v>0</v>
      </c>
      <c r="Q2189" s="385">
        <f t="shared" si="759"/>
        <v>1065226</v>
      </c>
    </row>
    <row r="2190" spans="1:17" ht="31.5" customHeight="1" x14ac:dyDescent="0.25">
      <c r="A2190" s="664"/>
      <c r="B2190" s="358">
        <v>71916000</v>
      </c>
      <c r="C2190" s="572" t="s">
        <v>11</v>
      </c>
      <c r="D2190" s="572"/>
      <c r="E2190" s="591"/>
      <c r="F2190" s="342"/>
      <c r="G2190" s="360"/>
      <c r="H2190" s="359"/>
      <c r="I2190" s="342"/>
      <c r="J2190" s="570" t="s">
        <v>210</v>
      </c>
      <c r="K2190" s="363" t="s">
        <v>211</v>
      </c>
      <c r="L2190" s="362">
        <f>M2190</f>
        <v>710079</v>
      </c>
      <c r="M2190" s="362">
        <v>710079</v>
      </c>
      <c r="N2190" s="415"/>
      <c r="O2190" s="411"/>
      <c r="P2190" s="415"/>
      <c r="Q2190" s="385">
        <f t="shared" si="759"/>
        <v>710079</v>
      </c>
    </row>
    <row r="2191" spans="1:17" ht="31.5" customHeight="1" x14ac:dyDescent="0.25">
      <c r="A2191" s="664"/>
      <c r="B2191" s="358">
        <v>71916000</v>
      </c>
      <c r="C2191" s="572" t="s">
        <v>11</v>
      </c>
      <c r="D2191" s="572"/>
      <c r="E2191" s="591"/>
      <c r="F2191" s="342"/>
      <c r="G2191" s="360"/>
      <c r="H2191" s="359"/>
      <c r="I2191" s="342"/>
      <c r="J2191" s="570" t="s">
        <v>212</v>
      </c>
      <c r="K2191" s="363" t="s">
        <v>213</v>
      </c>
      <c r="L2191" s="362">
        <f t="shared" ref="L2191:L2192" si="776">M2191</f>
        <v>332827</v>
      </c>
      <c r="M2191" s="362">
        <v>332827</v>
      </c>
      <c r="N2191" s="415"/>
      <c r="O2191" s="415"/>
      <c r="P2191" s="415"/>
      <c r="Q2191" s="385">
        <f t="shared" si="759"/>
        <v>332827</v>
      </c>
    </row>
    <row r="2192" spans="1:17" ht="15.75" customHeight="1" x14ac:dyDescent="0.25">
      <c r="A2192" s="665"/>
      <c r="B2192" s="358">
        <v>71916000</v>
      </c>
      <c r="C2192" s="572" t="s">
        <v>11</v>
      </c>
      <c r="D2192" s="572"/>
      <c r="E2192" s="591"/>
      <c r="F2192" s="342"/>
      <c r="G2192" s="360"/>
      <c r="H2192" s="359"/>
      <c r="I2192" s="342"/>
      <c r="J2192" s="416" t="s">
        <v>207</v>
      </c>
      <c r="K2192" s="360" t="s">
        <v>304</v>
      </c>
      <c r="L2192" s="362">
        <f t="shared" si="776"/>
        <v>22320</v>
      </c>
      <c r="M2192" s="362">
        <v>22320</v>
      </c>
      <c r="N2192" s="415"/>
      <c r="O2192" s="415"/>
      <c r="P2192" s="415"/>
      <c r="Q2192" s="385">
        <f t="shared" si="759"/>
        <v>22320</v>
      </c>
    </row>
    <row r="2193" spans="1:17" ht="31.5" customHeight="1" x14ac:dyDescent="0.25">
      <c r="A2193" s="660">
        <v>3</v>
      </c>
      <c r="B2193" s="361">
        <v>71916000</v>
      </c>
      <c r="C2193" s="570" t="s">
        <v>11</v>
      </c>
      <c r="D2193" s="570" t="s">
        <v>41</v>
      </c>
      <c r="E2193" s="591" t="s">
        <v>423</v>
      </c>
      <c r="F2193" s="342">
        <v>3</v>
      </c>
      <c r="G2193" s="343" t="s">
        <v>106</v>
      </c>
      <c r="H2193" s="359">
        <v>984</v>
      </c>
      <c r="I2193" s="342">
        <v>39</v>
      </c>
      <c r="J2193" s="570" t="s">
        <v>107</v>
      </c>
      <c r="K2193" s="579" t="s">
        <v>2</v>
      </c>
      <c r="L2193" s="362">
        <f>L2194+L2195+L2196</f>
        <v>1328216</v>
      </c>
      <c r="M2193" s="362">
        <f t="shared" ref="M2193:P2193" si="777">M2194+M2195+M2196</f>
        <v>1328216</v>
      </c>
      <c r="N2193" s="362">
        <f t="shared" si="777"/>
        <v>0</v>
      </c>
      <c r="O2193" s="362">
        <f t="shared" si="777"/>
        <v>0</v>
      </c>
      <c r="P2193" s="362">
        <f t="shared" si="777"/>
        <v>0</v>
      </c>
      <c r="Q2193" s="385">
        <f t="shared" si="759"/>
        <v>1328216</v>
      </c>
    </row>
    <row r="2194" spans="1:17" ht="31.5" customHeight="1" x14ac:dyDescent="0.25">
      <c r="A2194" s="661"/>
      <c r="B2194" s="361">
        <v>71916000</v>
      </c>
      <c r="C2194" s="570" t="s">
        <v>11</v>
      </c>
      <c r="D2194" s="364"/>
      <c r="E2194" s="364"/>
      <c r="F2194" s="365"/>
      <c r="G2194" s="343"/>
      <c r="H2194" s="576"/>
      <c r="I2194" s="342"/>
      <c r="J2194" s="570" t="s">
        <v>210</v>
      </c>
      <c r="K2194" s="363" t="s">
        <v>211</v>
      </c>
      <c r="L2194" s="362">
        <f>M2194</f>
        <v>541671</v>
      </c>
      <c r="M2194" s="362">
        <v>541671</v>
      </c>
      <c r="N2194" s="419"/>
      <c r="O2194" s="419"/>
      <c r="P2194" s="419"/>
      <c r="Q2194" s="385">
        <f t="shared" si="759"/>
        <v>541671</v>
      </c>
    </row>
    <row r="2195" spans="1:17" ht="31.5" customHeight="1" x14ac:dyDescent="0.25">
      <c r="A2195" s="661"/>
      <c r="B2195" s="361">
        <v>71916000</v>
      </c>
      <c r="C2195" s="570" t="s">
        <v>11</v>
      </c>
      <c r="D2195" s="570"/>
      <c r="E2195" s="590"/>
      <c r="F2195" s="342"/>
      <c r="G2195" s="343"/>
      <c r="H2195" s="359"/>
      <c r="I2195" s="342"/>
      <c r="J2195" s="570" t="s">
        <v>212</v>
      </c>
      <c r="K2195" s="363" t="s">
        <v>213</v>
      </c>
      <c r="L2195" s="362">
        <f t="shared" ref="L2195:L2196" si="778">M2195</f>
        <v>758715</v>
      </c>
      <c r="M2195" s="362">
        <v>758715</v>
      </c>
      <c r="N2195" s="362"/>
      <c r="O2195" s="362"/>
      <c r="P2195" s="362"/>
      <c r="Q2195" s="385">
        <f t="shared" si="759"/>
        <v>758715</v>
      </c>
    </row>
    <row r="2196" spans="1:17" ht="15.75" customHeight="1" x14ac:dyDescent="0.25">
      <c r="A2196" s="662"/>
      <c r="B2196" s="361">
        <v>71916000</v>
      </c>
      <c r="C2196" s="570" t="s">
        <v>11</v>
      </c>
      <c r="D2196" s="570"/>
      <c r="E2196" s="590"/>
      <c r="F2196" s="342"/>
      <c r="G2196" s="343"/>
      <c r="H2196" s="359"/>
      <c r="I2196" s="342"/>
      <c r="J2196" s="416" t="s">
        <v>207</v>
      </c>
      <c r="K2196" s="360" t="s">
        <v>304</v>
      </c>
      <c r="L2196" s="362">
        <f t="shared" si="778"/>
        <v>27830</v>
      </c>
      <c r="M2196" s="362">
        <v>27830</v>
      </c>
      <c r="N2196" s="362"/>
      <c r="O2196" s="362"/>
      <c r="P2196" s="362"/>
      <c r="Q2196" s="385">
        <f t="shared" si="759"/>
        <v>27830</v>
      </c>
    </row>
    <row r="2197" spans="1:17" ht="31.5" customHeight="1" x14ac:dyDescent="0.25">
      <c r="A2197" s="660">
        <v>4</v>
      </c>
      <c r="B2197" s="361">
        <v>71916000</v>
      </c>
      <c r="C2197" s="570" t="s">
        <v>11</v>
      </c>
      <c r="D2197" s="570" t="s">
        <v>41</v>
      </c>
      <c r="E2197" s="591" t="s">
        <v>423</v>
      </c>
      <c r="F2197" s="342">
        <v>18</v>
      </c>
      <c r="G2197" s="343" t="s">
        <v>106</v>
      </c>
      <c r="H2197" s="359">
        <v>2530.6</v>
      </c>
      <c r="I2197" s="342">
        <v>98</v>
      </c>
      <c r="J2197" s="570" t="s">
        <v>107</v>
      </c>
      <c r="K2197" s="579" t="s">
        <v>2</v>
      </c>
      <c r="L2197" s="362">
        <f>L2198+L2199</f>
        <v>3746220</v>
      </c>
      <c r="M2197" s="362">
        <f t="shared" ref="M2197:P2197" si="779">M2198+M2199</f>
        <v>3746220</v>
      </c>
      <c r="N2197" s="362">
        <f t="shared" si="779"/>
        <v>0</v>
      </c>
      <c r="O2197" s="362">
        <f t="shared" si="779"/>
        <v>0</v>
      </c>
      <c r="P2197" s="362">
        <f t="shared" si="779"/>
        <v>0</v>
      </c>
      <c r="Q2197" s="385">
        <f t="shared" si="759"/>
        <v>3746220</v>
      </c>
    </row>
    <row r="2198" spans="1:17" ht="47.25" customHeight="1" x14ac:dyDescent="0.25">
      <c r="A2198" s="661"/>
      <c r="B2198" s="361">
        <v>71916000</v>
      </c>
      <c r="C2198" s="570" t="s">
        <v>11</v>
      </c>
      <c r="D2198" s="364"/>
      <c r="E2198" s="364"/>
      <c r="F2198" s="365"/>
      <c r="G2198" s="343"/>
      <c r="H2198" s="576"/>
      <c r="I2198" s="342"/>
      <c r="J2198" s="416" t="s">
        <v>393</v>
      </c>
      <c r="K2198" s="360" t="s">
        <v>278</v>
      </c>
      <c r="L2198" s="362">
        <f>M2198</f>
        <v>3667730</v>
      </c>
      <c r="M2198" s="362">
        <v>3667730</v>
      </c>
      <c r="N2198" s="419"/>
      <c r="O2198" s="419"/>
      <c r="P2198" s="419"/>
      <c r="Q2198" s="385">
        <f t="shared" si="759"/>
        <v>3667730</v>
      </c>
    </row>
    <row r="2199" spans="1:17" ht="15.75" customHeight="1" x14ac:dyDescent="0.25">
      <c r="A2199" s="662"/>
      <c r="B2199" s="361">
        <v>71916000</v>
      </c>
      <c r="C2199" s="570" t="s">
        <v>11</v>
      </c>
      <c r="D2199" s="364"/>
      <c r="E2199" s="364"/>
      <c r="F2199" s="365"/>
      <c r="G2199" s="343"/>
      <c r="H2199" s="576"/>
      <c r="I2199" s="342"/>
      <c r="J2199" s="416" t="s">
        <v>207</v>
      </c>
      <c r="K2199" s="360" t="s">
        <v>304</v>
      </c>
      <c r="L2199" s="362">
        <f>M2199</f>
        <v>78490</v>
      </c>
      <c r="M2199" s="362">
        <v>78490</v>
      </c>
      <c r="N2199" s="419"/>
      <c r="O2199" s="419"/>
      <c r="P2199" s="419"/>
      <c r="Q2199" s="385">
        <f t="shared" si="759"/>
        <v>78490</v>
      </c>
    </row>
    <row r="2200" spans="1:17" ht="31.5" customHeight="1" x14ac:dyDescent="0.25">
      <c r="A2200" s="666">
        <v>5</v>
      </c>
      <c r="B2200" s="358">
        <v>71916000</v>
      </c>
      <c r="C2200" s="572" t="s">
        <v>11</v>
      </c>
      <c r="D2200" s="572" t="s">
        <v>41</v>
      </c>
      <c r="E2200" s="591" t="s">
        <v>423</v>
      </c>
      <c r="F2200" s="339">
        <v>43</v>
      </c>
      <c r="G2200" s="360" t="s">
        <v>106</v>
      </c>
      <c r="H2200" s="575">
        <v>3662.5</v>
      </c>
      <c r="I2200" s="339">
        <v>159</v>
      </c>
      <c r="J2200" s="570" t="s">
        <v>107</v>
      </c>
      <c r="K2200" s="360" t="s">
        <v>2</v>
      </c>
      <c r="L2200" s="362">
        <f>L2201+L2202+L2203+L2204</f>
        <v>5876092</v>
      </c>
      <c r="M2200" s="362">
        <f t="shared" ref="M2200:P2200" si="780">M2201+M2202+M2203+M2204</f>
        <v>5876092</v>
      </c>
      <c r="N2200" s="362">
        <f t="shared" si="780"/>
        <v>0</v>
      </c>
      <c r="O2200" s="362">
        <f t="shared" si="780"/>
        <v>0</v>
      </c>
      <c r="P2200" s="362">
        <f t="shared" si="780"/>
        <v>0</v>
      </c>
      <c r="Q2200" s="385">
        <f t="shared" ref="Q2200:Q2263" si="781">M2200+N2200+O2200+P2200</f>
        <v>5876092</v>
      </c>
    </row>
    <row r="2201" spans="1:17" ht="31.5" customHeight="1" x14ac:dyDescent="0.25">
      <c r="A2201" s="667"/>
      <c r="B2201" s="358">
        <v>71916000</v>
      </c>
      <c r="C2201" s="572" t="s">
        <v>11</v>
      </c>
      <c r="D2201" s="572"/>
      <c r="E2201" s="622"/>
      <c r="F2201" s="339"/>
      <c r="G2201" s="360"/>
      <c r="H2201" s="575"/>
      <c r="I2201" s="339"/>
      <c r="J2201" s="570" t="s">
        <v>210</v>
      </c>
      <c r="K2201" s="363" t="s">
        <v>211</v>
      </c>
      <c r="L2201" s="362">
        <f>M2201</f>
        <v>2132748</v>
      </c>
      <c r="M2201" s="362">
        <v>2132748</v>
      </c>
      <c r="N2201" s="415"/>
      <c r="O2201" s="415"/>
      <c r="P2201" s="415"/>
      <c r="Q2201" s="385">
        <f t="shared" si="781"/>
        <v>2132748</v>
      </c>
    </row>
    <row r="2202" spans="1:17" ht="31.5" customHeight="1" x14ac:dyDescent="0.25">
      <c r="A2202" s="667"/>
      <c r="B2202" s="358">
        <v>71916000</v>
      </c>
      <c r="C2202" s="572" t="s">
        <v>11</v>
      </c>
      <c r="D2202" s="572"/>
      <c r="E2202" s="622"/>
      <c r="F2202" s="339"/>
      <c r="G2202" s="360"/>
      <c r="H2202" s="575"/>
      <c r="I2202" s="339"/>
      <c r="J2202" s="570" t="s">
        <v>212</v>
      </c>
      <c r="K2202" s="363" t="s">
        <v>213</v>
      </c>
      <c r="L2202" s="362">
        <f t="shared" ref="L2202:L2204" si="782">M2202</f>
        <v>2902071</v>
      </c>
      <c r="M2202" s="362">
        <v>2902071</v>
      </c>
      <c r="N2202" s="415"/>
      <c r="O2202" s="415"/>
      <c r="P2202" s="415"/>
      <c r="Q2202" s="385">
        <f t="shared" si="781"/>
        <v>2902071</v>
      </c>
    </row>
    <row r="2203" spans="1:17" ht="15.75" customHeight="1" x14ac:dyDescent="0.25">
      <c r="A2203" s="667"/>
      <c r="B2203" s="358">
        <v>71916000</v>
      </c>
      <c r="C2203" s="572" t="s">
        <v>11</v>
      </c>
      <c r="D2203" s="364"/>
      <c r="E2203" s="364"/>
      <c r="F2203" s="365"/>
      <c r="G2203" s="343"/>
      <c r="H2203" s="576"/>
      <c r="I2203" s="342"/>
      <c r="J2203" s="570" t="s">
        <v>208</v>
      </c>
      <c r="K2203" s="363" t="s">
        <v>209</v>
      </c>
      <c r="L2203" s="362">
        <f t="shared" si="782"/>
        <v>718159</v>
      </c>
      <c r="M2203" s="362">
        <v>718159</v>
      </c>
      <c r="N2203" s="419"/>
      <c r="O2203" s="419"/>
      <c r="P2203" s="419"/>
      <c r="Q2203" s="385">
        <f t="shared" si="781"/>
        <v>718159</v>
      </c>
    </row>
    <row r="2204" spans="1:17" ht="15.75" customHeight="1" x14ac:dyDescent="0.25">
      <c r="A2204" s="668"/>
      <c r="B2204" s="358">
        <v>71916000</v>
      </c>
      <c r="C2204" s="572" t="s">
        <v>11</v>
      </c>
      <c r="D2204" s="364"/>
      <c r="E2204" s="364"/>
      <c r="F2204" s="365"/>
      <c r="G2204" s="343"/>
      <c r="H2204" s="576"/>
      <c r="I2204" s="342"/>
      <c r="J2204" s="416" t="s">
        <v>207</v>
      </c>
      <c r="K2204" s="360" t="s">
        <v>304</v>
      </c>
      <c r="L2204" s="362">
        <f t="shared" si="782"/>
        <v>123114</v>
      </c>
      <c r="M2204" s="362">
        <v>123114</v>
      </c>
      <c r="N2204" s="419"/>
      <c r="O2204" s="419"/>
      <c r="P2204" s="419"/>
      <c r="Q2204" s="385">
        <f t="shared" si="781"/>
        <v>123114</v>
      </c>
    </row>
    <row r="2205" spans="1:17" ht="31.5" customHeight="1" x14ac:dyDescent="0.25">
      <c r="A2205" s="660">
        <v>6</v>
      </c>
      <c r="B2205" s="361">
        <v>71916000</v>
      </c>
      <c r="C2205" s="570" t="s">
        <v>11</v>
      </c>
      <c r="D2205" s="570" t="s">
        <v>41</v>
      </c>
      <c r="E2205" s="591" t="s">
        <v>423</v>
      </c>
      <c r="F2205" s="342">
        <v>47</v>
      </c>
      <c r="G2205" s="343" t="s">
        <v>106</v>
      </c>
      <c r="H2205" s="359">
        <v>1804.4</v>
      </c>
      <c r="I2205" s="342">
        <v>80</v>
      </c>
      <c r="J2205" s="570" t="s">
        <v>107</v>
      </c>
      <c r="K2205" s="579"/>
      <c r="L2205" s="362">
        <f>L2206+L2207+L2208</f>
        <v>2862850</v>
      </c>
      <c r="M2205" s="362">
        <f t="shared" ref="M2205:P2205" si="783">M2206+M2207+M2208</f>
        <v>2862850</v>
      </c>
      <c r="N2205" s="362">
        <f t="shared" si="783"/>
        <v>0</v>
      </c>
      <c r="O2205" s="362">
        <f t="shared" si="783"/>
        <v>0</v>
      </c>
      <c r="P2205" s="362">
        <f t="shared" si="783"/>
        <v>0</v>
      </c>
      <c r="Q2205" s="385">
        <f t="shared" si="781"/>
        <v>2862850</v>
      </c>
    </row>
    <row r="2206" spans="1:17" ht="31.5" customHeight="1" x14ac:dyDescent="0.25">
      <c r="A2206" s="661"/>
      <c r="B2206" s="361">
        <v>71916000</v>
      </c>
      <c r="C2206" s="570" t="s">
        <v>11</v>
      </c>
      <c r="D2206" s="570"/>
      <c r="E2206" s="590"/>
      <c r="F2206" s="342"/>
      <c r="G2206" s="343"/>
      <c r="H2206" s="359"/>
      <c r="I2206" s="342"/>
      <c r="J2206" s="570" t="s">
        <v>210</v>
      </c>
      <c r="K2206" s="363" t="s">
        <v>211</v>
      </c>
      <c r="L2206" s="362">
        <f>M2206</f>
        <v>1201611</v>
      </c>
      <c r="M2206" s="362">
        <v>1201611</v>
      </c>
      <c r="N2206" s="362"/>
      <c r="O2206" s="362"/>
      <c r="P2206" s="362"/>
      <c r="Q2206" s="385">
        <f t="shared" si="781"/>
        <v>1201611</v>
      </c>
    </row>
    <row r="2207" spans="1:17" ht="31.5" customHeight="1" x14ac:dyDescent="0.25">
      <c r="A2207" s="661"/>
      <c r="B2207" s="361">
        <v>71916000</v>
      </c>
      <c r="C2207" s="570" t="s">
        <v>11</v>
      </c>
      <c r="D2207" s="364"/>
      <c r="E2207" s="364"/>
      <c r="F2207" s="365"/>
      <c r="G2207" s="343"/>
      <c r="H2207" s="576"/>
      <c r="I2207" s="342"/>
      <c r="J2207" s="570" t="s">
        <v>212</v>
      </c>
      <c r="K2207" s="363" t="s">
        <v>213</v>
      </c>
      <c r="L2207" s="362">
        <f t="shared" ref="L2207:L2208" si="784">M2207</f>
        <v>1601257</v>
      </c>
      <c r="M2207" s="362">
        <v>1601257</v>
      </c>
      <c r="N2207" s="419"/>
      <c r="O2207" s="419"/>
      <c r="P2207" s="419"/>
      <c r="Q2207" s="385">
        <f t="shared" si="781"/>
        <v>1601257</v>
      </c>
    </row>
    <row r="2208" spans="1:17" ht="15.75" customHeight="1" x14ac:dyDescent="0.25">
      <c r="A2208" s="561"/>
      <c r="B2208" s="361">
        <v>71916000</v>
      </c>
      <c r="C2208" s="570" t="s">
        <v>11</v>
      </c>
      <c r="D2208" s="364"/>
      <c r="E2208" s="364"/>
      <c r="F2208" s="365"/>
      <c r="G2208" s="343"/>
      <c r="H2208" s="576"/>
      <c r="I2208" s="342"/>
      <c r="J2208" s="416" t="s">
        <v>207</v>
      </c>
      <c r="K2208" s="360" t="s">
        <v>304</v>
      </c>
      <c r="L2208" s="362">
        <f t="shared" si="784"/>
        <v>59982</v>
      </c>
      <c r="M2208" s="362">
        <v>59982</v>
      </c>
      <c r="N2208" s="419"/>
      <c r="O2208" s="419"/>
      <c r="P2208" s="419"/>
      <c r="Q2208" s="385">
        <f t="shared" si="781"/>
        <v>59982</v>
      </c>
    </row>
    <row r="2209" spans="1:17" ht="31.5" customHeight="1" x14ac:dyDescent="0.25">
      <c r="A2209" s="666">
        <v>7</v>
      </c>
      <c r="B2209" s="358">
        <v>71916000</v>
      </c>
      <c r="C2209" s="572" t="s">
        <v>11</v>
      </c>
      <c r="D2209" s="572" t="s">
        <v>41</v>
      </c>
      <c r="E2209" s="591" t="s">
        <v>423</v>
      </c>
      <c r="F2209" s="339">
        <v>48</v>
      </c>
      <c r="G2209" s="360" t="s">
        <v>106</v>
      </c>
      <c r="H2209" s="575">
        <v>3750</v>
      </c>
      <c r="I2209" s="339">
        <v>156</v>
      </c>
      <c r="J2209" s="570" t="s">
        <v>107</v>
      </c>
      <c r="K2209" s="360" t="s">
        <v>2</v>
      </c>
      <c r="L2209" s="362">
        <f>L2210+L2211+L2212+L2213</f>
        <v>13468784</v>
      </c>
      <c r="M2209" s="362">
        <f t="shared" ref="M2209:P2209" si="785">M2210+M2211+M2212+M2213</f>
        <v>13468784</v>
      </c>
      <c r="N2209" s="362">
        <f t="shared" si="785"/>
        <v>0</v>
      </c>
      <c r="O2209" s="362">
        <f t="shared" si="785"/>
        <v>0</v>
      </c>
      <c r="P2209" s="362">
        <f t="shared" si="785"/>
        <v>0</v>
      </c>
      <c r="Q2209" s="385">
        <f t="shared" si="781"/>
        <v>13468784</v>
      </c>
    </row>
    <row r="2210" spans="1:17" ht="31.5" customHeight="1" x14ac:dyDescent="0.25">
      <c r="A2210" s="667"/>
      <c r="B2210" s="358">
        <v>71916000</v>
      </c>
      <c r="C2210" s="572" t="s">
        <v>11</v>
      </c>
      <c r="D2210" s="572"/>
      <c r="E2210" s="591"/>
      <c r="F2210" s="342"/>
      <c r="G2210" s="360"/>
      <c r="H2210" s="359"/>
      <c r="I2210" s="342"/>
      <c r="J2210" s="570" t="s">
        <v>210</v>
      </c>
      <c r="K2210" s="363" t="s">
        <v>211</v>
      </c>
      <c r="L2210" s="362">
        <f>M2210</f>
        <v>2472240</v>
      </c>
      <c r="M2210" s="362">
        <v>2472240</v>
      </c>
      <c r="N2210" s="415"/>
      <c r="O2210" s="415"/>
      <c r="P2210" s="415"/>
      <c r="Q2210" s="385">
        <f t="shared" si="781"/>
        <v>2472240</v>
      </c>
    </row>
    <row r="2211" spans="1:17" ht="31.5" customHeight="1" x14ac:dyDescent="0.25">
      <c r="A2211" s="667"/>
      <c r="B2211" s="358">
        <v>71916000</v>
      </c>
      <c r="C2211" s="572" t="s">
        <v>11</v>
      </c>
      <c r="D2211" s="572"/>
      <c r="E2211" s="591"/>
      <c r="F2211" s="342"/>
      <c r="G2211" s="360"/>
      <c r="H2211" s="359"/>
      <c r="I2211" s="342"/>
      <c r="J2211" s="570" t="s">
        <v>212</v>
      </c>
      <c r="K2211" s="363" t="s">
        <v>213</v>
      </c>
      <c r="L2211" s="362">
        <f t="shared" ref="L2211:L2213" si="786">M2211</f>
        <v>3294490</v>
      </c>
      <c r="M2211" s="362">
        <v>3294490</v>
      </c>
      <c r="N2211" s="415"/>
      <c r="O2211" s="415"/>
      <c r="P2211" s="415"/>
      <c r="Q2211" s="385">
        <f t="shared" si="781"/>
        <v>3294490</v>
      </c>
    </row>
    <row r="2212" spans="1:17" ht="15.75" customHeight="1" x14ac:dyDescent="0.25">
      <c r="A2212" s="667"/>
      <c r="B2212" s="358">
        <v>71916000</v>
      </c>
      <c r="C2212" s="572" t="s">
        <v>11</v>
      </c>
      <c r="D2212" s="364"/>
      <c r="E2212" s="364"/>
      <c r="F2212" s="365"/>
      <c r="G2212" s="343"/>
      <c r="H2212" s="576"/>
      <c r="I2212" s="342"/>
      <c r="J2212" s="570" t="s">
        <v>208</v>
      </c>
      <c r="K2212" s="363" t="s">
        <v>209</v>
      </c>
      <c r="L2212" s="362">
        <f t="shared" si="786"/>
        <v>7419860</v>
      </c>
      <c r="M2212" s="362">
        <v>7419860</v>
      </c>
      <c r="N2212" s="419"/>
      <c r="O2212" s="419"/>
      <c r="P2212" s="419"/>
      <c r="Q2212" s="385">
        <f t="shared" si="781"/>
        <v>7419860</v>
      </c>
    </row>
    <row r="2213" spans="1:17" ht="15.75" customHeight="1" x14ac:dyDescent="0.25">
      <c r="A2213" s="668"/>
      <c r="B2213" s="358">
        <v>71916000</v>
      </c>
      <c r="C2213" s="572" t="s">
        <v>11</v>
      </c>
      <c r="D2213" s="364"/>
      <c r="E2213" s="364"/>
      <c r="F2213" s="365"/>
      <c r="G2213" s="343"/>
      <c r="H2213" s="576"/>
      <c r="I2213" s="342"/>
      <c r="J2213" s="416" t="s">
        <v>207</v>
      </c>
      <c r="K2213" s="360" t="s">
        <v>304</v>
      </c>
      <c r="L2213" s="362">
        <f t="shared" si="786"/>
        <v>282194</v>
      </c>
      <c r="M2213" s="362">
        <v>282194</v>
      </c>
      <c r="N2213" s="419"/>
      <c r="O2213" s="419"/>
      <c r="P2213" s="419"/>
      <c r="Q2213" s="385">
        <f t="shared" si="781"/>
        <v>282194</v>
      </c>
    </row>
    <row r="2214" spans="1:17" ht="15.75" customHeight="1" x14ac:dyDescent="0.25">
      <c r="A2214" s="666">
        <v>8</v>
      </c>
      <c r="B2214" s="358">
        <v>71916000</v>
      </c>
      <c r="C2214" s="572" t="s">
        <v>11</v>
      </c>
      <c r="D2214" s="572" t="s">
        <v>41</v>
      </c>
      <c r="E2214" s="591" t="s">
        <v>194</v>
      </c>
      <c r="F2214" s="360" t="s">
        <v>288</v>
      </c>
      <c r="G2214" s="360" t="s">
        <v>106</v>
      </c>
      <c r="H2214" s="359">
        <v>4382.3999999999996</v>
      </c>
      <c r="I2214" s="342">
        <v>187</v>
      </c>
      <c r="J2214" s="570" t="s">
        <v>107</v>
      </c>
      <c r="K2214" s="579" t="s">
        <v>2</v>
      </c>
      <c r="L2214" s="362">
        <f>L2215+L2216</f>
        <v>1298833</v>
      </c>
      <c r="M2214" s="362">
        <f t="shared" ref="M2214:P2214" si="787">M2215+M2216</f>
        <v>1298833</v>
      </c>
      <c r="N2214" s="362">
        <f t="shared" si="787"/>
        <v>0</v>
      </c>
      <c r="O2214" s="362">
        <f t="shared" si="787"/>
        <v>0</v>
      </c>
      <c r="P2214" s="362">
        <f t="shared" si="787"/>
        <v>0</v>
      </c>
      <c r="Q2214" s="385">
        <f t="shared" si="781"/>
        <v>1298833</v>
      </c>
    </row>
    <row r="2215" spans="1:17" ht="15.75" customHeight="1" x14ac:dyDescent="0.25">
      <c r="A2215" s="667"/>
      <c r="B2215" s="358">
        <v>71916000</v>
      </c>
      <c r="C2215" s="572" t="s">
        <v>11</v>
      </c>
      <c r="D2215" s="572"/>
      <c r="E2215" s="591"/>
      <c r="F2215" s="342"/>
      <c r="G2215" s="360"/>
      <c r="H2215" s="359"/>
      <c r="I2215" s="342"/>
      <c r="J2215" s="570" t="s">
        <v>208</v>
      </c>
      <c r="K2215" s="363" t="s">
        <v>209</v>
      </c>
      <c r="L2215" s="362">
        <f>M2215</f>
        <v>1271620</v>
      </c>
      <c r="M2215" s="362">
        <v>1271620</v>
      </c>
      <c r="N2215" s="415"/>
      <c r="O2215" s="415"/>
      <c r="P2215" s="415"/>
      <c r="Q2215" s="385">
        <f t="shared" si="781"/>
        <v>1271620</v>
      </c>
    </row>
    <row r="2216" spans="1:17" ht="15.75" customHeight="1" x14ac:dyDescent="0.25">
      <c r="A2216" s="668"/>
      <c r="B2216" s="358">
        <v>71916000</v>
      </c>
      <c r="C2216" s="572" t="s">
        <v>11</v>
      </c>
      <c r="D2216" s="572"/>
      <c r="E2216" s="591"/>
      <c r="F2216" s="342"/>
      <c r="G2216" s="360"/>
      <c r="H2216" s="359"/>
      <c r="I2216" s="342"/>
      <c r="J2216" s="416" t="s">
        <v>207</v>
      </c>
      <c r="K2216" s="360" t="s">
        <v>304</v>
      </c>
      <c r="L2216" s="362">
        <f>M2216</f>
        <v>27213</v>
      </c>
      <c r="M2216" s="362">
        <v>27213</v>
      </c>
      <c r="N2216" s="415"/>
      <c r="O2216" s="415"/>
      <c r="P2216" s="415"/>
      <c r="Q2216" s="385">
        <f t="shared" si="781"/>
        <v>27213</v>
      </c>
    </row>
    <row r="2217" spans="1:17" ht="15.75" customHeight="1" x14ac:dyDescent="0.25">
      <c r="A2217" s="660">
        <v>9</v>
      </c>
      <c r="B2217" s="361">
        <v>71916000</v>
      </c>
      <c r="C2217" s="570" t="s">
        <v>11</v>
      </c>
      <c r="D2217" s="570" t="s">
        <v>41</v>
      </c>
      <c r="E2217" s="590" t="s">
        <v>289</v>
      </c>
      <c r="F2217" s="342">
        <v>10</v>
      </c>
      <c r="G2217" s="343" t="s">
        <v>106</v>
      </c>
      <c r="H2217" s="359">
        <v>10853</v>
      </c>
      <c r="I2217" s="342">
        <v>464</v>
      </c>
      <c r="J2217" s="570" t="s">
        <v>107</v>
      </c>
      <c r="K2217" s="579" t="s">
        <v>2</v>
      </c>
      <c r="L2217" s="362">
        <f>L2218+L2219+L2220+L2221</f>
        <v>39420359</v>
      </c>
      <c r="M2217" s="362">
        <f t="shared" ref="M2217:P2217" si="788">M2218+M2219+M2220+M2221</f>
        <v>39420359</v>
      </c>
      <c r="N2217" s="362">
        <f t="shared" si="788"/>
        <v>0</v>
      </c>
      <c r="O2217" s="362">
        <f t="shared" si="788"/>
        <v>0</v>
      </c>
      <c r="P2217" s="362">
        <f t="shared" si="788"/>
        <v>0</v>
      </c>
      <c r="Q2217" s="385">
        <f t="shared" si="781"/>
        <v>39420359</v>
      </c>
    </row>
    <row r="2218" spans="1:17" ht="31.5" customHeight="1" x14ac:dyDescent="0.25">
      <c r="A2218" s="661"/>
      <c r="B2218" s="361">
        <v>71916000</v>
      </c>
      <c r="C2218" s="570" t="s">
        <v>11</v>
      </c>
      <c r="D2218" s="364"/>
      <c r="E2218" s="364"/>
      <c r="F2218" s="365"/>
      <c r="G2218" s="343"/>
      <c r="H2218" s="576"/>
      <c r="I2218" s="342"/>
      <c r="J2218" s="570" t="s">
        <v>210</v>
      </c>
      <c r="K2218" s="363" t="s">
        <v>211</v>
      </c>
      <c r="L2218" s="362">
        <f>M2218</f>
        <v>7235739</v>
      </c>
      <c r="M2218" s="362">
        <v>7235739</v>
      </c>
      <c r="N2218" s="419"/>
      <c r="O2218" s="419"/>
      <c r="P2218" s="419"/>
      <c r="Q2218" s="385">
        <f t="shared" si="781"/>
        <v>7235739</v>
      </c>
    </row>
    <row r="2219" spans="1:17" ht="31.5" customHeight="1" x14ac:dyDescent="0.25">
      <c r="A2219" s="661"/>
      <c r="B2219" s="361">
        <v>71916000</v>
      </c>
      <c r="C2219" s="570" t="s">
        <v>11</v>
      </c>
      <c r="D2219" s="570"/>
      <c r="E2219" s="590"/>
      <c r="F2219" s="342"/>
      <c r="G2219" s="343"/>
      <c r="H2219" s="359"/>
      <c r="I2219" s="342"/>
      <c r="J2219" s="570" t="s">
        <v>212</v>
      </c>
      <c r="K2219" s="363" t="s">
        <v>213</v>
      </c>
      <c r="L2219" s="362">
        <f t="shared" ref="L2219:L2221" si="789">M2219</f>
        <v>9642294</v>
      </c>
      <c r="M2219" s="362">
        <v>9642294</v>
      </c>
      <c r="N2219" s="362"/>
      <c r="O2219" s="362"/>
      <c r="P2219" s="362"/>
      <c r="Q2219" s="385">
        <f t="shared" si="781"/>
        <v>9642294</v>
      </c>
    </row>
    <row r="2220" spans="1:17" ht="15.75" customHeight="1" x14ac:dyDescent="0.25">
      <c r="A2220" s="661"/>
      <c r="B2220" s="361">
        <v>71916000</v>
      </c>
      <c r="C2220" s="570" t="s">
        <v>11</v>
      </c>
      <c r="D2220" s="570"/>
      <c r="E2220" s="590"/>
      <c r="F2220" s="342"/>
      <c r="G2220" s="343"/>
      <c r="H2220" s="359"/>
      <c r="I2220" s="342"/>
      <c r="J2220" s="570" t="s">
        <v>208</v>
      </c>
      <c r="K2220" s="363" t="s">
        <v>209</v>
      </c>
      <c r="L2220" s="362">
        <f t="shared" si="789"/>
        <v>21716405</v>
      </c>
      <c r="M2220" s="362">
        <v>21716405</v>
      </c>
      <c r="N2220" s="362"/>
      <c r="O2220" s="362"/>
      <c r="P2220" s="362"/>
      <c r="Q2220" s="385">
        <f t="shared" si="781"/>
        <v>21716405</v>
      </c>
    </row>
    <row r="2221" spans="1:17" ht="15.75" customHeight="1" x14ac:dyDescent="0.25">
      <c r="A2221" s="662"/>
      <c r="B2221" s="361">
        <v>71916000</v>
      </c>
      <c r="C2221" s="570" t="s">
        <v>11</v>
      </c>
      <c r="D2221" s="570"/>
      <c r="E2221" s="590"/>
      <c r="F2221" s="342"/>
      <c r="G2221" s="343"/>
      <c r="H2221" s="359"/>
      <c r="I2221" s="342"/>
      <c r="J2221" s="416" t="s">
        <v>207</v>
      </c>
      <c r="K2221" s="360" t="s">
        <v>304</v>
      </c>
      <c r="L2221" s="362">
        <f t="shared" si="789"/>
        <v>825921</v>
      </c>
      <c r="M2221" s="362">
        <v>825921</v>
      </c>
      <c r="N2221" s="362"/>
      <c r="O2221" s="362"/>
      <c r="P2221" s="362"/>
      <c r="Q2221" s="385">
        <f t="shared" si="781"/>
        <v>825921</v>
      </c>
    </row>
    <row r="2222" spans="1:17" ht="15.75" customHeight="1" x14ac:dyDescent="0.25">
      <c r="A2222" s="660">
        <v>10</v>
      </c>
      <c r="B2222" s="361">
        <v>71916000</v>
      </c>
      <c r="C2222" s="570" t="s">
        <v>11</v>
      </c>
      <c r="D2222" s="570" t="s">
        <v>41</v>
      </c>
      <c r="E2222" s="590" t="s">
        <v>397</v>
      </c>
      <c r="F2222" s="342">
        <v>3</v>
      </c>
      <c r="G2222" s="343" t="s">
        <v>106</v>
      </c>
      <c r="H2222" s="359">
        <v>1077.0999999999999</v>
      </c>
      <c r="I2222" s="342">
        <v>23</v>
      </c>
      <c r="J2222" s="570" t="s">
        <v>107</v>
      </c>
      <c r="K2222" s="579" t="s">
        <v>2</v>
      </c>
      <c r="L2222" s="362">
        <f>L2223+L2224+L2225</f>
        <v>1339155</v>
      </c>
      <c r="M2222" s="362">
        <f t="shared" ref="M2222:P2222" si="790">M2223+M2224+M2225</f>
        <v>1339155</v>
      </c>
      <c r="N2222" s="362">
        <f t="shared" si="790"/>
        <v>0</v>
      </c>
      <c r="O2222" s="362">
        <f t="shared" si="790"/>
        <v>0</v>
      </c>
      <c r="P2222" s="362">
        <f t="shared" si="790"/>
        <v>0</v>
      </c>
      <c r="Q2222" s="385">
        <f t="shared" si="781"/>
        <v>1339155</v>
      </c>
    </row>
    <row r="2223" spans="1:17" ht="31.5" customHeight="1" x14ac:dyDescent="0.25">
      <c r="A2223" s="661"/>
      <c r="B2223" s="361">
        <v>71916000</v>
      </c>
      <c r="C2223" s="570" t="s">
        <v>11</v>
      </c>
      <c r="D2223" s="364"/>
      <c r="E2223" s="364"/>
      <c r="F2223" s="365"/>
      <c r="G2223" s="343"/>
      <c r="H2223" s="576"/>
      <c r="I2223" s="342"/>
      <c r="J2223" s="570" t="s">
        <v>210</v>
      </c>
      <c r="K2223" s="363" t="s">
        <v>211</v>
      </c>
      <c r="L2223" s="362">
        <f>M2223</f>
        <v>546132</v>
      </c>
      <c r="M2223" s="362">
        <v>546132</v>
      </c>
      <c r="N2223" s="419"/>
      <c r="O2223" s="419"/>
      <c r="P2223" s="419"/>
      <c r="Q2223" s="385">
        <f t="shared" si="781"/>
        <v>546132</v>
      </c>
    </row>
    <row r="2224" spans="1:17" ht="31.5" customHeight="1" x14ac:dyDescent="0.25">
      <c r="A2224" s="661"/>
      <c r="B2224" s="361">
        <v>71916000</v>
      </c>
      <c r="C2224" s="570" t="s">
        <v>11</v>
      </c>
      <c r="D2224" s="570"/>
      <c r="E2224" s="590"/>
      <c r="F2224" s="342"/>
      <c r="G2224" s="343"/>
      <c r="H2224" s="359"/>
      <c r="I2224" s="342"/>
      <c r="J2224" s="570" t="s">
        <v>212</v>
      </c>
      <c r="K2224" s="363" t="s">
        <v>213</v>
      </c>
      <c r="L2224" s="362">
        <f t="shared" ref="L2224:L2225" si="791">M2224</f>
        <v>764963</v>
      </c>
      <c r="M2224" s="362">
        <v>764963</v>
      </c>
      <c r="N2224" s="362"/>
      <c r="O2224" s="362"/>
      <c r="P2224" s="362"/>
      <c r="Q2224" s="385">
        <f t="shared" si="781"/>
        <v>764963</v>
      </c>
    </row>
    <row r="2225" spans="1:17" ht="15.75" customHeight="1" x14ac:dyDescent="0.25">
      <c r="A2225" s="562"/>
      <c r="B2225" s="361">
        <v>71916000</v>
      </c>
      <c r="C2225" s="570" t="s">
        <v>11</v>
      </c>
      <c r="D2225" s="570"/>
      <c r="E2225" s="590"/>
      <c r="F2225" s="342"/>
      <c r="G2225" s="343"/>
      <c r="H2225" s="359"/>
      <c r="I2225" s="342"/>
      <c r="J2225" s="416" t="s">
        <v>207</v>
      </c>
      <c r="K2225" s="360" t="s">
        <v>304</v>
      </c>
      <c r="L2225" s="362">
        <f t="shared" si="791"/>
        <v>28060</v>
      </c>
      <c r="M2225" s="362">
        <v>28060</v>
      </c>
      <c r="N2225" s="362"/>
      <c r="O2225" s="362"/>
      <c r="P2225" s="362"/>
      <c r="Q2225" s="385">
        <f t="shared" si="781"/>
        <v>28060</v>
      </c>
    </row>
    <row r="2226" spans="1:17" ht="15.75" customHeight="1" x14ac:dyDescent="0.25">
      <c r="A2226" s="666">
        <v>11</v>
      </c>
      <c r="B2226" s="358">
        <v>71916000</v>
      </c>
      <c r="C2226" s="572" t="s">
        <v>11</v>
      </c>
      <c r="D2226" s="572" t="s">
        <v>41</v>
      </c>
      <c r="E2226" s="591" t="s">
        <v>281</v>
      </c>
      <c r="F2226" s="360" t="s">
        <v>282</v>
      </c>
      <c r="G2226" s="360" t="s">
        <v>106</v>
      </c>
      <c r="H2226" s="359">
        <v>611.9</v>
      </c>
      <c r="I2226" s="342">
        <v>24</v>
      </c>
      <c r="J2226" s="570" t="s">
        <v>107</v>
      </c>
      <c r="K2226" s="360" t="s">
        <v>2</v>
      </c>
      <c r="L2226" s="362">
        <f>L2227+L2228+L2229</f>
        <v>1180871</v>
      </c>
      <c r="M2226" s="362">
        <f t="shared" ref="M2226:P2226" si="792">M2227+M2228+M2229</f>
        <v>1180871</v>
      </c>
      <c r="N2226" s="362">
        <f t="shared" si="792"/>
        <v>0</v>
      </c>
      <c r="O2226" s="362">
        <f t="shared" si="792"/>
        <v>0</v>
      </c>
      <c r="P2226" s="362">
        <f t="shared" si="792"/>
        <v>0</v>
      </c>
      <c r="Q2226" s="385">
        <f t="shared" si="781"/>
        <v>1180871</v>
      </c>
    </row>
    <row r="2227" spans="1:17" ht="31.5" customHeight="1" x14ac:dyDescent="0.25">
      <c r="A2227" s="667"/>
      <c r="B2227" s="358">
        <v>71916000</v>
      </c>
      <c r="C2227" s="572" t="s">
        <v>11</v>
      </c>
      <c r="D2227" s="572"/>
      <c r="E2227" s="591"/>
      <c r="F2227" s="342"/>
      <c r="G2227" s="360"/>
      <c r="H2227" s="359"/>
      <c r="I2227" s="342"/>
      <c r="J2227" s="570" t="s">
        <v>210</v>
      </c>
      <c r="K2227" s="363" t="s">
        <v>211</v>
      </c>
      <c r="L2227" s="411">
        <f>M2227</f>
        <v>522974</v>
      </c>
      <c r="M2227" s="362">
        <v>522974</v>
      </c>
      <c r="N2227" s="415"/>
      <c r="O2227" s="415"/>
      <c r="P2227" s="415"/>
      <c r="Q2227" s="385">
        <f t="shared" si="781"/>
        <v>522974</v>
      </c>
    </row>
    <row r="2228" spans="1:17" ht="31.5" customHeight="1" x14ac:dyDescent="0.25">
      <c r="A2228" s="667"/>
      <c r="B2228" s="358">
        <v>71916000</v>
      </c>
      <c r="C2228" s="572" t="s">
        <v>11</v>
      </c>
      <c r="D2228" s="364"/>
      <c r="E2228" s="364"/>
      <c r="F2228" s="365"/>
      <c r="G2228" s="343"/>
      <c r="H2228" s="576"/>
      <c r="I2228" s="342"/>
      <c r="J2228" s="570" t="s">
        <v>212</v>
      </c>
      <c r="K2228" s="363" t="s">
        <v>213</v>
      </c>
      <c r="L2228" s="411">
        <f t="shared" ref="L2228:L2229" si="793">M2228</f>
        <v>633155</v>
      </c>
      <c r="M2228" s="362">
        <v>633155</v>
      </c>
      <c r="N2228" s="419"/>
      <c r="O2228" s="419"/>
      <c r="P2228" s="419"/>
      <c r="Q2228" s="385">
        <f t="shared" si="781"/>
        <v>633155</v>
      </c>
    </row>
    <row r="2229" spans="1:17" ht="15.75" customHeight="1" x14ac:dyDescent="0.25">
      <c r="A2229" s="668"/>
      <c r="B2229" s="358">
        <v>71916000</v>
      </c>
      <c r="C2229" s="572" t="s">
        <v>11</v>
      </c>
      <c r="D2229" s="364"/>
      <c r="E2229" s="364"/>
      <c r="F2229" s="365"/>
      <c r="G2229" s="343"/>
      <c r="H2229" s="576"/>
      <c r="I2229" s="342"/>
      <c r="J2229" s="416" t="s">
        <v>207</v>
      </c>
      <c r="K2229" s="360" t="s">
        <v>304</v>
      </c>
      <c r="L2229" s="411">
        <f t="shared" si="793"/>
        <v>24742</v>
      </c>
      <c r="M2229" s="362">
        <v>24742</v>
      </c>
      <c r="N2229" s="419"/>
      <c r="O2229" s="419"/>
      <c r="P2229" s="419"/>
      <c r="Q2229" s="385">
        <f t="shared" si="781"/>
        <v>24742</v>
      </c>
    </row>
    <row r="2230" spans="1:17" s="379" customFormat="1" ht="18" customHeight="1" x14ac:dyDescent="0.25">
      <c r="A2230" s="666">
        <v>12</v>
      </c>
      <c r="B2230" s="358">
        <v>71916000</v>
      </c>
      <c r="C2230" s="572" t="s">
        <v>11</v>
      </c>
      <c r="D2230" s="572" t="s">
        <v>41</v>
      </c>
      <c r="E2230" s="591" t="s">
        <v>281</v>
      </c>
      <c r="F2230" s="360" t="s">
        <v>428</v>
      </c>
      <c r="G2230" s="360" t="s">
        <v>106</v>
      </c>
      <c r="H2230" s="359">
        <v>599</v>
      </c>
      <c r="I2230" s="342">
        <v>22</v>
      </c>
      <c r="J2230" s="570" t="s">
        <v>107</v>
      </c>
      <c r="K2230" s="360" t="s">
        <v>2</v>
      </c>
      <c r="L2230" s="362">
        <f>L2231+L2232+L2233+L2234</f>
        <v>2890557</v>
      </c>
      <c r="M2230" s="362">
        <f t="shared" ref="M2230:P2230" si="794">M2231+M2232+M2233+M2234</f>
        <v>2890557</v>
      </c>
      <c r="N2230" s="362">
        <f t="shared" si="794"/>
        <v>0</v>
      </c>
      <c r="O2230" s="362">
        <f t="shared" si="794"/>
        <v>0</v>
      </c>
      <c r="P2230" s="362">
        <f t="shared" si="794"/>
        <v>0</v>
      </c>
      <c r="Q2230" s="385">
        <f t="shared" si="781"/>
        <v>2890557</v>
      </c>
    </row>
    <row r="2231" spans="1:17" s="380" customFormat="1" ht="33" customHeight="1" x14ac:dyDescent="0.25">
      <c r="A2231" s="667"/>
      <c r="B2231" s="358">
        <v>71916000</v>
      </c>
      <c r="C2231" s="572" t="s">
        <v>11</v>
      </c>
      <c r="D2231" s="572"/>
      <c r="E2231" s="591"/>
      <c r="F2231" s="342"/>
      <c r="G2231" s="360"/>
      <c r="H2231" s="359"/>
      <c r="I2231" s="342"/>
      <c r="J2231" s="570" t="s">
        <v>210</v>
      </c>
      <c r="K2231" s="363" t="s">
        <v>211</v>
      </c>
      <c r="L2231" s="411">
        <f>M2231</f>
        <v>537275</v>
      </c>
      <c r="M2231" s="362">
        <v>537275</v>
      </c>
      <c r="N2231" s="415"/>
      <c r="O2231" s="411"/>
      <c r="P2231" s="415"/>
      <c r="Q2231" s="385">
        <f t="shared" si="781"/>
        <v>537275</v>
      </c>
    </row>
    <row r="2232" spans="1:17" s="380" customFormat="1" ht="33" customHeight="1" x14ac:dyDescent="0.25">
      <c r="A2232" s="667"/>
      <c r="B2232" s="358">
        <v>71916000</v>
      </c>
      <c r="C2232" s="572" t="s">
        <v>11</v>
      </c>
      <c r="D2232" s="572"/>
      <c r="E2232" s="591"/>
      <c r="F2232" s="342"/>
      <c r="G2232" s="360"/>
      <c r="H2232" s="359"/>
      <c r="I2232" s="342"/>
      <c r="J2232" s="364" t="s">
        <v>212</v>
      </c>
      <c r="K2232" s="363" t="s">
        <v>213</v>
      </c>
      <c r="L2232" s="411">
        <f t="shared" ref="L2232:L2234" si="795">M2232</f>
        <v>650469</v>
      </c>
      <c r="M2232" s="362">
        <v>650469</v>
      </c>
      <c r="N2232" s="415"/>
      <c r="O2232" s="411"/>
      <c r="P2232" s="415"/>
      <c r="Q2232" s="385">
        <f t="shared" si="781"/>
        <v>650469</v>
      </c>
    </row>
    <row r="2233" spans="1:17" s="381" customFormat="1" ht="18" customHeight="1" x14ac:dyDescent="0.25">
      <c r="A2233" s="667"/>
      <c r="B2233" s="358">
        <v>71916000</v>
      </c>
      <c r="C2233" s="572" t="s">
        <v>11</v>
      </c>
      <c r="D2233" s="572"/>
      <c r="E2233" s="591"/>
      <c r="F2233" s="342"/>
      <c r="G2233" s="360"/>
      <c r="H2233" s="359"/>
      <c r="I2233" s="342"/>
      <c r="J2233" s="364" t="s">
        <v>208</v>
      </c>
      <c r="K2233" s="363" t="s">
        <v>209</v>
      </c>
      <c r="L2233" s="411">
        <f t="shared" si="795"/>
        <v>1642251</v>
      </c>
      <c r="M2233" s="362">
        <v>1642251</v>
      </c>
      <c r="N2233" s="362"/>
      <c r="O2233" s="362"/>
      <c r="P2233" s="362"/>
      <c r="Q2233" s="385">
        <f t="shared" si="781"/>
        <v>1642251</v>
      </c>
    </row>
    <row r="2234" spans="1:17" s="381" customFormat="1" ht="18" customHeight="1" x14ac:dyDescent="0.25">
      <c r="A2234" s="668"/>
      <c r="B2234" s="358">
        <v>71916000</v>
      </c>
      <c r="C2234" s="572" t="s">
        <v>11</v>
      </c>
      <c r="D2234" s="572"/>
      <c r="E2234" s="591"/>
      <c r="F2234" s="342"/>
      <c r="G2234" s="360"/>
      <c r="H2234" s="359"/>
      <c r="I2234" s="342"/>
      <c r="J2234" s="416" t="s">
        <v>207</v>
      </c>
      <c r="K2234" s="360" t="s">
        <v>304</v>
      </c>
      <c r="L2234" s="411">
        <f t="shared" si="795"/>
        <v>60562</v>
      </c>
      <c r="M2234" s="362">
        <v>60562</v>
      </c>
      <c r="N2234" s="362"/>
      <c r="O2234" s="362"/>
      <c r="P2234" s="362"/>
      <c r="Q2234" s="385">
        <f t="shared" si="781"/>
        <v>60562</v>
      </c>
    </row>
    <row r="2235" spans="1:17" ht="15.75" customHeight="1" x14ac:dyDescent="0.25">
      <c r="A2235" s="660">
        <v>13</v>
      </c>
      <c r="B2235" s="361">
        <v>71916000</v>
      </c>
      <c r="C2235" s="570" t="s">
        <v>11</v>
      </c>
      <c r="D2235" s="570" t="s">
        <v>41</v>
      </c>
      <c r="E2235" s="590" t="s">
        <v>283</v>
      </c>
      <c r="F2235" s="342">
        <v>6</v>
      </c>
      <c r="G2235" s="343" t="s">
        <v>106</v>
      </c>
      <c r="H2235" s="359">
        <v>1934.3</v>
      </c>
      <c r="I2235" s="342">
        <v>73</v>
      </c>
      <c r="J2235" s="570" t="s">
        <v>107</v>
      </c>
      <c r="K2235" s="579" t="s">
        <v>2</v>
      </c>
      <c r="L2235" s="362">
        <f>L2236+L2237</f>
        <v>1161058</v>
      </c>
      <c r="M2235" s="362">
        <f t="shared" ref="M2235:P2235" si="796">M2236+M2237</f>
        <v>1161058</v>
      </c>
      <c r="N2235" s="362">
        <f t="shared" si="796"/>
        <v>0</v>
      </c>
      <c r="O2235" s="362">
        <f t="shared" si="796"/>
        <v>0</v>
      </c>
      <c r="P2235" s="362">
        <f t="shared" si="796"/>
        <v>0</v>
      </c>
      <c r="Q2235" s="385">
        <f t="shared" si="781"/>
        <v>1161058</v>
      </c>
    </row>
    <row r="2236" spans="1:17" ht="31.5" customHeight="1" x14ac:dyDescent="0.25">
      <c r="A2236" s="661"/>
      <c r="B2236" s="361">
        <v>71916000</v>
      </c>
      <c r="C2236" s="570" t="s">
        <v>11</v>
      </c>
      <c r="D2236" s="570"/>
      <c r="E2236" s="590"/>
      <c r="F2236" s="342"/>
      <c r="G2236" s="343"/>
      <c r="H2236" s="359"/>
      <c r="I2236" s="342"/>
      <c r="J2236" s="570" t="s">
        <v>210</v>
      </c>
      <c r="K2236" s="363" t="s">
        <v>211</v>
      </c>
      <c r="L2236" s="362">
        <f>M2236</f>
        <v>1136526</v>
      </c>
      <c r="M2236" s="362">
        <v>1136526</v>
      </c>
      <c r="N2236" s="362"/>
      <c r="O2236" s="362"/>
      <c r="P2236" s="362"/>
      <c r="Q2236" s="385">
        <f t="shared" si="781"/>
        <v>1136526</v>
      </c>
    </row>
    <row r="2237" spans="1:17" ht="15.75" customHeight="1" x14ac:dyDescent="0.25">
      <c r="A2237" s="662"/>
      <c r="B2237" s="361">
        <v>71916000</v>
      </c>
      <c r="C2237" s="570" t="s">
        <v>11</v>
      </c>
      <c r="D2237" s="364"/>
      <c r="E2237" s="364"/>
      <c r="F2237" s="365"/>
      <c r="G2237" s="343"/>
      <c r="H2237" s="576"/>
      <c r="I2237" s="342"/>
      <c r="J2237" s="416" t="s">
        <v>207</v>
      </c>
      <c r="K2237" s="360" t="s">
        <v>304</v>
      </c>
      <c r="L2237" s="362">
        <f>M2237</f>
        <v>24532</v>
      </c>
      <c r="M2237" s="362">
        <v>24532</v>
      </c>
      <c r="N2237" s="419"/>
      <c r="O2237" s="419"/>
      <c r="P2237" s="419"/>
      <c r="Q2237" s="385">
        <f t="shared" si="781"/>
        <v>24532</v>
      </c>
    </row>
    <row r="2238" spans="1:17" ht="15.75" customHeight="1" x14ac:dyDescent="0.25">
      <c r="A2238" s="660">
        <v>14</v>
      </c>
      <c r="B2238" s="361">
        <v>71916000</v>
      </c>
      <c r="C2238" s="570" t="s">
        <v>11</v>
      </c>
      <c r="D2238" s="570" t="s">
        <v>41</v>
      </c>
      <c r="E2238" s="590" t="s">
        <v>283</v>
      </c>
      <c r="F2238" s="342">
        <v>11</v>
      </c>
      <c r="G2238" s="343" t="s">
        <v>106</v>
      </c>
      <c r="H2238" s="359">
        <v>3558.1</v>
      </c>
      <c r="I2238" s="342">
        <v>141</v>
      </c>
      <c r="J2238" s="570" t="s">
        <v>107</v>
      </c>
      <c r="K2238" s="579" t="s">
        <v>2</v>
      </c>
      <c r="L2238" s="362">
        <f>L2239+L2240+L2241</f>
        <v>9669696</v>
      </c>
      <c r="M2238" s="362">
        <f t="shared" ref="M2238:P2238" si="797">M2239+M2240+M2241</f>
        <v>9669696</v>
      </c>
      <c r="N2238" s="362">
        <f t="shared" si="797"/>
        <v>0</v>
      </c>
      <c r="O2238" s="362">
        <f t="shared" si="797"/>
        <v>0</v>
      </c>
      <c r="P2238" s="362">
        <f t="shared" si="797"/>
        <v>0</v>
      </c>
      <c r="Q2238" s="385">
        <f t="shared" si="781"/>
        <v>9669696</v>
      </c>
    </row>
    <row r="2239" spans="1:17" ht="31.5" customHeight="1" x14ac:dyDescent="0.25">
      <c r="A2239" s="661"/>
      <c r="B2239" s="361">
        <v>71916000</v>
      </c>
      <c r="C2239" s="570" t="s">
        <v>11</v>
      </c>
      <c r="D2239" s="570"/>
      <c r="E2239" s="590"/>
      <c r="F2239" s="342"/>
      <c r="G2239" s="343"/>
      <c r="H2239" s="359"/>
      <c r="I2239" s="342"/>
      <c r="J2239" s="570" t="s">
        <v>210</v>
      </c>
      <c r="K2239" s="363" t="s">
        <v>211</v>
      </c>
      <c r="L2239" s="362">
        <f>M2239</f>
        <v>2366023</v>
      </c>
      <c r="M2239" s="362">
        <v>2366023</v>
      </c>
      <c r="N2239" s="362"/>
      <c r="O2239" s="362"/>
      <c r="P2239" s="362"/>
      <c r="Q2239" s="385">
        <f t="shared" si="781"/>
        <v>2366023</v>
      </c>
    </row>
    <row r="2240" spans="1:17" ht="15.75" customHeight="1" x14ac:dyDescent="0.25">
      <c r="A2240" s="661"/>
      <c r="B2240" s="361">
        <v>71916000</v>
      </c>
      <c r="C2240" s="570" t="s">
        <v>11</v>
      </c>
      <c r="D2240" s="364"/>
      <c r="E2240" s="364"/>
      <c r="F2240" s="365"/>
      <c r="G2240" s="343"/>
      <c r="H2240" s="576"/>
      <c r="I2240" s="342"/>
      <c r="J2240" s="570" t="s">
        <v>208</v>
      </c>
      <c r="K2240" s="363" t="s">
        <v>209</v>
      </c>
      <c r="L2240" s="362">
        <f t="shared" ref="L2240:L2241" si="798">M2240</f>
        <v>7101073</v>
      </c>
      <c r="M2240" s="362">
        <v>7101073</v>
      </c>
      <c r="N2240" s="419"/>
      <c r="O2240" s="419"/>
      <c r="P2240" s="419"/>
      <c r="Q2240" s="385">
        <f t="shared" si="781"/>
        <v>7101073</v>
      </c>
    </row>
    <row r="2241" spans="1:17" ht="15.75" customHeight="1" x14ac:dyDescent="0.25">
      <c r="A2241" s="662"/>
      <c r="B2241" s="361">
        <v>71916000</v>
      </c>
      <c r="C2241" s="570" t="s">
        <v>11</v>
      </c>
      <c r="D2241" s="364"/>
      <c r="E2241" s="364"/>
      <c r="F2241" s="365"/>
      <c r="G2241" s="343"/>
      <c r="H2241" s="576"/>
      <c r="I2241" s="342"/>
      <c r="J2241" s="416" t="s">
        <v>207</v>
      </c>
      <c r="K2241" s="360" t="s">
        <v>304</v>
      </c>
      <c r="L2241" s="362">
        <f t="shared" si="798"/>
        <v>202600</v>
      </c>
      <c r="M2241" s="362">
        <v>202600</v>
      </c>
      <c r="N2241" s="419"/>
      <c r="O2241" s="419"/>
      <c r="P2241" s="419"/>
      <c r="Q2241" s="385">
        <f t="shared" si="781"/>
        <v>202600</v>
      </c>
    </row>
    <row r="2242" spans="1:17" ht="15.75" customHeight="1" x14ac:dyDescent="0.25">
      <c r="A2242" s="660">
        <v>15</v>
      </c>
      <c r="B2242" s="358">
        <v>71916000</v>
      </c>
      <c r="C2242" s="572" t="s">
        <v>11</v>
      </c>
      <c r="D2242" s="364" t="s">
        <v>42</v>
      </c>
      <c r="E2242" s="591" t="s">
        <v>284</v>
      </c>
      <c r="F2242" s="342">
        <v>12</v>
      </c>
      <c r="G2242" s="360" t="s">
        <v>106</v>
      </c>
      <c r="H2242" s="359">
        <v>484.5</v>
      </c>
      <c r="I2242" s="342">
        <v>29</v>
      </c>
      <c r="J2242" s="570" t="s">
        <v>107</v>
      </c>
      <c r="K2242" s="579" t="s">
        <v>2</v>
      </c>
      <c r="L2242" s="362">
        <f>L2243+L2244+L2245</f>
        <v>2792879</v>
      </c>
      <c r="M2242" s="362">
        <f t="shared" ref="M2242:P2242" si="799">M2243+M2244+M2245</f>
        <v>2792879</v>
      </c>
      <c r="N2242" s="362">
        <f t="shared" si="799"/>
        <v>0</v>
      </c>
      <c r="O2242" s="362">
        <f t="shared" si="799"/>
        <v>0</v>
      </c>
      <c r="P2242" s="362">
        <f t="shared" si="799"/>
        <v>0</v>
      </c>
      <c r="Q2242" s="385">
        <f t="shared" si="781"/>
        <v>2792879</v>
      </c>
    </row>
    <row r="2243" spans="1:17" ht="31.5" customHeight="1" x14ac:dyDescent="0.25">
      <c r="A2243" s="661"/>
      <c r="B2243" s="358">
        <v>71916000</v>
      </c>
      <c r="C2243" s="572" t="s">
        <v>11</v>
      </c>
      <c r="D2243" s="572"/>
      <c r="E2243" s="591"/>
      <c r="F2243" s="342"/>
      <c r="G2243" s="360"/>
      <c r="H2243" s="359"/>
      <c r="I2243" s="342"/>
      <c r="J2243" s="570" t="s">
        <v>210</v>
      </c>
      <c r="K2243" s="363" t="s">
        <v>211</v>
      </c>
      <c r="L2243" s="362">
        <f>M2243</f>
        <v>410135</v>
      </c>
      <c r="M2243" s="362">
        <v>410135</v>
      </c>
      <c r="N2243" s="415"/>
      <c r="O2243" s="415"/>
      <c r="P2243" s="415"/>
      <c r="Q2243" s="385">
        <f t="shared" si="781"/>
        <v>410135</v>
      </c>
    </row>
    <row r="2244" spans="1:17" ht="15.75" customHeight="1" x14ac:dyDescent="0.25">
      <c r="A2244" s="661"/>
      <c r="B2244" s="358">
        <v>71916000</v>
      </c>
      <c r="C2244" s="572" t="s">
        <v>11</v>
      </c>
      <c r="D2244" s="364"/>
      <c r="E2244" s="364"/>
      <c r="F2244" s="365"/>
      <c r="G2244" s="343"/>
      <c r="H2244" s="576"/>
      <c r="I2244" s="342"/>
      <c r="J2244" s="570" t="s">
        <v>208</v>
      </c>
      <c r="K2244" s="363" t="s">
        <v>209</v>
      </c>
      <c r="L2244" s="362">
        <f t="shared" ref="L2244:L2245" si="800">M2244</f>
        <v>2324228</v>
      </c>
      <c r="M2244" s="362">
        <v>2324228</v>
      </c>
      <c r="N2244" s="419"/>
      <c r="O2244" s="419"/>
      <c r="P2244" s="419"/>
      <c r="Q2244" s="385">
        <f t="shared" si="781"/>
        <v>2324228</v>
      </c>
    </row>
    <row r="2245" spans="1:17" ht="15.75" customHeight="1" x14ac:dyDescent="0.25">
      <c r="A2245" s="662"/>
      <c r="B2245" s="358">
        <v>71916000</v>
      </c>
      <c r="C2245" s="572" t="s">
        <v>11</v>
      </c>
      <c r="D2245" s="364"/>
      <c r="E2245" s="364"/>
      <c r="F2245" s="365"/>
      <c r="G2245" s="343"/>
      <c r="H2245" s="576"/>
      <c r="I2245" s="342"/>
      <c r="J2245" s="416" t="s">
        <v>207</v>
      </c>
      <c r="K2245" s="360" t="s">
        <v>304</v>
      </c>
      <c r="L2245" s="362">
        <f t="shared" si="800"/>
        <v>58516</v>
      </c>
      <c r="M2245" s="362">
        <v>58516</v>
      </c>
      <c r="N2245" s="419"/>
      <c r="O2245" s="419"/>
      <c r="P2245" s="419"/>
      <c r="Q2245" s="385">
        <f t="shared" si="781"/>
        <v>58516</v>
      </c>
    </row>
    <row r="2246" spans="1:17" ht="15.75" customHeight="1" x14ac:dyDescent="0.25">
      <c r="A2246" s="660">
        <v>16</v>
      </c>
      <c r="B2246" s="361">
        <v>71916000</v>
      </c>
      <c r="C2246" s="570" t="s">
        <v>11</v>
      </c>
      <c r="D2246" s="570" t="s">
        <v>42</v>
      </c>
      <c r="E2246" s="590" t="s">
        <v>202</v>
      </c>
      <c r="F2246" s="342">
        <v>8</v>
      </c>
      <c r="G2246" s="343" t="s">
        <v>106</v>
      </c>
      <c r="H2246" s="359">
        <v>5225.5</v>
      </c>
      <c r="I2246" s="342">
        <v>171</v>
      </c>
      <c r="J2246" s="570" t="s">
        <v>107</v>
      </c>
      <c r="K2246" s="579" t="s">
        <v>2</v>
      </c>
      <c r="L2246" s="362">
        <f>L2247+L2248</f>
        <v>3094929</v>
      </c>
      <c r="M2246" s="362">
        <f t="shared" ref="M2246:P2246" si="801">M2247+M2248</f>
        <v>3094929</v>
      </c>
      <c r="N2246" s="362">
        <f t="shared" si="801"/>
        <v>0</v>
      </c>
      <c r="O2246" s="362">
        <f t="shared" si="801"/>
        <v>0</v>
      </c>
      <c r="P2246" s="362">
        <f t="shared" si="801"/>
        <v>0</v>
      </c>
      <c r="Q2246" s="385">
        <f t="shared" si="781"/>
        <v>3094929</v>
      </c>
    </row>
    <row r="2247" spans="1:17" ht="31.5" customHeight="1" x14ac:dyDescent="0.25">
      <c r="A2247" s="661"/>
      <c r="B2247" s="361">
        <v>71916000</v>
      </c>
      <c r="C2247" s="570" t="s">
        <v>11</v>
      </c>
      <c r="D2247" s="570"/>
      <c r="E2247" s="590"/>
      <c r="F2247" s="342"/>
      <c r="G2247" s="343"/>
      <c r="H2247" s="359"/>
      <c r="I2247" s="342"/>
      <c r="J2247" s="570" t="s">
        <v>210</v>
      </c>
      <c r="K2247" s="363" t="s">
        <v>211</v>
      </c>
      <c r="L2247" s="362">
        <f>M2247</f>
        <v>3030085</v>
      </c>
      <c r="M2247" s="362">
        <v>3030085</v>
      </c>
      <c r="N2247" s="362"/>
      <c r="O2247" s="362"/>
      <c r="P2247" s="362"/>
      <c r="Q2247" s="385">
        <f t="shared" si="781"/>
        <v>3030085</v>
      </c>
    </row>
    <row r="2248" spans="1:17" ht="15.75" customHeight="1" x14ac:dyDescent="0.25">
      <c r="A2248" s="662"/>
      <c r="B2248" s="361">
        <v>71916000</v>
      </c>
      <c r="C2248" s="570" t="s">
        <v>11</v>
      </c>
      <c r="D2248" s="570"/>
      <c r="E2248" s="590"/>
      <c r="F2248" s="342"/>
      <c r="G2248" s="343"/>
      <c r="H2248" s="359"/>
      <c r="I2248" s="342"/>
      <c r="J2248" s="416" t="s">
        <v>207</v>
      </c>
      <c r="K2248" s="360" t="s">
        <v>304</v>
      </c>
      <c r="L2248" s="362">
        <f>M2248</f>
        <v>64844</v>
      </c>
      <c r="M2248" s="362">
        <v>64844</v>
      </c>
      <c r="N2248" s="362"/>
      <c r="O2248" s="362"/>
      <c r="P2248" s="362"/>
      <c r="Q2248" s="385">
        <f t="shared" si="781"/>
        <v>64844</v>
      </c>
    </row>
    <row r="2249" spans="1:17" ht="15.75" customHeight="1" x14ac:dyDescent="0.25">
      <c r="A2249" s="660">
        <v>17</v>
      </c>
      <c r="B2249" s="361">
        <v>71916000</v>
      </c>
      <c r="C2249" s="570" t="s">
        <v>11</v>
      </c>
      <c r="D2249" s="570" t="s">
        <v>42</v>
      </c>
      <c r="E2249" s="590" t="s">
        <v>202</v>
      </c>
      <c r="F2249" s="342">
        <v>14</v>
      </c>
      <c r="G2249" s="343" t="s">
        <v>106</v>
      </c>
      <c r="H2249" s="359">
        <v>778.1</v>
      </c>
      <c r="I2249" s="342">
        <v>40</v>
      </c>
      <c r="J2249" s="570" t="s">
        <v>107</v>
      </c>
      <c r="K2249" s="579" t="s">
        <v>2</v>
      </c>
      <c r="L2249" s="362">
        <f>L2250+L2251</f>
        <v>789781</v>
      </c>
      <c r="M2249" s="362">
        <f t="shared" ref="M2249:P2249" si="802">M2250+M2251</f>
        <v>789781</v>
      </c>
      <c r="N2249" s="362">
        <f t="shared" si="802"/>
        <v>0</v>
      </c>
      <c r="O2249" s="362">
        <f t="shared" si="802"/>
        <v>0</v>
      </c>
      <c r="P2249" s="362">
        <f t="shared" si="802"/>
        <v>0</v>
      </c>
      <c r="Q2249" s="385">
        <f t="shared" si="781"/>
        <v>789781</v>
      </c>
    </row>
    <row r="2250" spans="1:17" ht="31.5" customHeight="1" x14ac:dyDescent="0.25">
      <c r="A2250" s="661"/>
      <c r="B2250" s="361">
        <v>71916000</v>
      </c>
      <c r="C2250" s="570" t="s">
        <v>11</v>
      </c>
      <c r="D2250" s="570"/>
      <c r="E2250" s="590"/>
      <c r="F2250" s="342"/>
      <c r="G2250" s="343"/>
      <c r="H2250" s="359"/>
      <c r="I2250" s="342"/>
      <c r="J2250" s="570" t="s">
        <v>210</v>
      </c>
      <c r="K2250" s="363" t="s">
        <v>211</v>
      </c>
      <c r="L2250" s="362">
        <f>M2250</f>
        <v>773233</v>
      </c>
      <c r="M2250" s="362">
        <v>773233</v>
      </c>
      <c r="N2250" s="362"/>
      <c r="O2250" s="362"/>
      <c r="P2250" s="362"/>
      <c r="Q2250" s="385">
        <f t="shared" si="781"/>
        <v>773233</v>
      </c>
    </row>
    <row r="2251" spans="1:17" ht="15.75" customHeight="1" x14ac:dyDescent="0.25">
      <c r="A2251" s="662"/>
      <c r="B2251" s="361">
        <v>71916000</v>
      </c>
      <c r="C2251" s="570" t="s">
        <v>11</v>
      </c>
      <c r="D2251" s="570"/>
      <c r="E2251" s="590"/>
      <c r="F2251" s="342"/>
      <c r="G2251" s="343"/>
      <c r="H2251" s="359"/>
      <c r="I2251" s="342"/>
      <c r="J2251" s="416" t="s">
        <v>207</v>
      </c>
      <c r="K2251" s="360" t="s">
        <v>304</v>
      </c>
      <c r="L2251" s="362">
        <f>M2251</f>
        <v>16548</v>
      </c>
      <c r="M2251" s="362">
        <v>16548</v>
      </c>
      <c r="N2251" s="362"/>
      <c r="O2251" s="362"/>
      <c r="P2251" s="362"/>
      <c r="Q2251" s="385">
        <f t="shared" si="781"/>
        <v>16548</v>
      </c>
    </row>
    <row r="2252" spans="1:17" ht="15.75" customHeight="1" x14ac:dyDescent="0.25">
      <c r="A2252" s="660">
        <v>18</v>
      </c>
      <c r="B2252" s="361">
        <v>71916000</v>
      </c>
      <c r="C2252" s="570" t="s">
        <v>11</v>
      </c>
      <c r="D2252" s="570" t="s">
        <v>42</v>
      </c>
      <c r="E2252" s="590" t="s">
        <v>202</v>
      </c>
      <c r="F2252" s="342">
        <v>22</v>
      </c>
      <c r="G2252" s="343" t="s">
        <v>106</v>
      </c>
      <c r="H2252" s="359">
        <v>3679.6</v>
      </c>
      <c r="I2252" s="342">
        <v>160</v>
      </c>
      <c r="J2252" s="570" t="s">
        <v>107</v>
      </c>
      <c r="K2252" s="579" t="s">
        <v>2</v>
      </c>
      <c r="L2252" s="362">
        <f>L2253+L2254</f>
        <v>2182296</v>
      </c>
      <c r="M2252" s="362">
        <f t="shared" ref="M2252:P2252" si="803">M2253+M2254</f>
        <v>2182296</v>
      </c>
      <c r="N2252" s="362">
        <f t="shared" si="803"/>
        <v>0</v>
      </c>
      <c r="O2252" s="362">
        <f t="shared" si="803"/>
        <v>0</v>
      </c>
      <c r="P2252" s="362">
        <f t="shared" si="803"/>
        <v>0</v>
      </c>
      <c r="Q2252" s="385">
        <f t="shared" si="781"/>
        <v>2182296</v>
      </c>
    </row>
    <row r="2253" spans="1:17" ht="31.5" customHeight="1" x14ac:dyDescent="0.25">
      <c r="A2253" s="661"/>
      <c r="B2253" s="361">
        <v>71916000</v>
      </c>
      <c r="C2253" s="570" t="s">
        <v>11</v>
      </c>
      <c r="D2253" s="364"/>
      <c r="E2253" s="364"/>
      <c r="F2253" s="365"/>
      <c r="G2253" s="343"/>
      <c r="H2253" s="576"/>
      <c r="I2253" s="342"/>
      <c r="J2253" s="570" t="s">
        <v>210</v>
      </c>
      <c r="K2253" s="363" t="s">
        <v>211</v>
      </c>
      <c r="L2253" s="362">
        <f>M2253</f>
        <v>2136573</v>
      </c>
      <c r="M2253" s="362">
        <v>2136573</v>
      </c>
      <c r="N2253" s="419"/>
      <c r="O2253" s="419"/>
      <c r="P2253" s="419"/>
      <c r="Q2253" s="385">
        <f t="shared" si="781"/>
        <v>2136573</v>
      </c>
    </row>
    <row r="2254" spans="1:17" ht="15.75" customHeight="1" x14ac:dyDescent="0.25">
      <c r="A2254" s="662"/>
      <c r="B2254" s="361">
        <v>71916000</v>
      </c>
      <c r="C2254" s="570" t="s">
        <v>11</v>
      </c>
      <c r="D2254" s="364"/>
      <c r="E2254" s="364"/>
      <c r="F2254" s="365"/>
      <c r="G2254" s="343"/>
      <c r="H2254" s="576"/>
      <c r="I2254" s="342"/>
      <c r="J2254" s="416" t="s">
        <v>207</v>
      </c>
      <c r="K2254" s="360" t="s">
        <v>304</v>
      </c>
      <c r="L2254" s="362">
        <f>M2254</f>
        <v>45723</v>
      </c>
      <c r="M2254" s="362">
        <v>45723</v>
      </c>
      <c r="N2254" s="419"/>
      <c r="O2254" s="419"/>
      <c r="P2254" s="419"/>
      <c r="Q2254" s="385">
        <f t="shared" si="781"/>
        <v>45723</v>
      </c>
    </row>
    <row r="2255" spans="1:17" ht="15.75" customHeight="1" x14ac:dyDescent="0.25">
      <c r="A2255" s="660">
        <v>19</v>
      </c>
      <c r="B2255" s="361">
        <v>71916000</v>
      </c>
      <c r="C2255" s="570" t="s">
        <v>11</v>
      </c>
      <c r="D2255" s="570" t="s">
        <v>42</v>
      </c>
      <c r="E2255" s="590" t="s">
        <v>145</v>
      </c>
      <c r="F2255" s="342">
        <v>7</v>
      </c>
      <c r="G2255" s="343" t="s">
        <v>106</v>
      </c>
      <c r="H2255" s="359">
        <v>3086.3</v>
      </c>
      <c r="I2255" s="342">
        <v>115</v>
      </c>
      <c r="J2255" s="570" t="s">
        <v>107</v>
      </c>
      <c r="K2255" s="579" t="s">
        <v>2</v>
      </c>
      <c r="L2255" s="362">
        <f>L2256+L2257</f>
        <v>1714897</v>
      </c>
      <c r="M2255" s="362">
        <f t="shared" ref="M2255:P2255" si="804">M2256+M2257</f>
        <v>1714897</v>
      </c>
      <c r="N2255" s="362">
        <f t="shared" si="804"/>
        <v>0</v>
      </c>
      <c r="O2255" s="362">
        <f t="shared" si="804"/>
        <v>0</v>
      </c>
      <c r="P2255" s="362">
        <f t="shared" si="804"/>
        <v>0</v>
      </c>
      <c r="Q2255" s="385">
        <f t="shared" si="781"/>
        <v>1714897</v>
      </c>
    </row>
    <row r="2256" spans="1:17" ht="31.5" customHeight="1" x14ac:dyDescent="0.25">
      <c r="A2256" s="661"/>
      <c r="B2256" s="361">
        <v>71916000</v>
      </c>
      <c r="C2256" s="570" t="s">
        <v>11</v>
      </c>
      <c r="D2256" s="570"/>
      <c r="E2256" s="590"/>
      <c r="F2256" s="342"/>
      <c r="G2256" s="343"/>
      <c r="H2256" s="359"/>
      <c r="I2256" s="342"/>
      <c r="J2256" s="570" t="s">
        <v>210</v>
      </c>
      <c r="K2256" s="363" t="s">
        <v>211</v>
      </c>
      <c r="L2256" s="362">
        <f>M2256</f>
        <v>1678967</v>
      </c>
      <c r="M2256" s="362">
        <v>1678967</v>
      </c>
      <c r="N2256" s="362"/>
      <c r="O2256" s="362"/>
      <c r="P2256" s="362"/>
      <c r="Q2256" s="385">
        <f t="shared" si="781"/>
        <v>1678967</v>
      </c>
    </row>
    <row r="2257" spans="1:17" ht="15.75" customHeight="1" x14ac:dyDescent="0.25">
      <c r="A2257" s="662"/>
      <c r="B2257" s="361">
        <v>71916000</v>
      </c>
      <c r="C2257" s="570" t="s">
        <v>11</v>
      </c>
      <c r="D2257" s="570"/>
      <c r="E2257" s="590"/>
      <c r="F2257" s="342"/>
      <c r="G2257" s="343"/>
      <c r="H2257" s="359"/>
      <c r="I2257" s="342"/>
      <c r="J2257" s="416" t="s">
        <v>207</v>
      </c>
      <c r="K2257" s="360" t="s">
        <v>304</v>
      </c>
      <c r="L2257" s="362">
        <f>M2257</f>
        <v>35930</v>
      </c>
      <c r="M2257" s="362">
        <v>35930</v>
      </c>
      <c r="N2257" s="362"/>
      <c r="O2257" s="362"/>
      <c r="P2257" s="362"/>
      <c r="Q2257" s="385">
        <f t="shared" si="781"/>
        <v>35930</v>
      </c>
    </row>
    <row r="2258" spans="1:17" ht="15.75" customHeight="1" x14ac:dyDescent="0.25">
      <c r="A2258" s="660">
        <v>20</v>
      </c>
      <c r="B2258" s="361">
        <v>71916000</v>
      </c>
      <c r="C2258" s="570" t="s">
        <v>11</v>
      </c>
      <c r="D2258" s="570" t="s">
        <v>42</v>
      </c>
      <c r="E2258" s="590" t="s">
        <v>145</v>
      </c>
      <c r="F2258" s="342">
        <v>12</v>
      </c>
      <c r="G2258" s="343" t="s">
        <v>106</v>
      </c>
      <c r="H2258" s="359">
        <v>3575.4</v>
      </c>
      <c r="I2258" s="342">
        <v>168</v>
      </c>
      <c r="J2258" s="570" t="s">
        <v>107</v>
      </c>
      <c r="K2258" s="579" t="s">
        <v>2</v>
      </c>
      <c r="L2258" s="362">
        <f>L2259+L2260+L2261</f>
        <v>9736222</v>
      </c>
      <c r="M2258" s="362">
        <f t="shared" ref="M2258:P2258" si="805">M2259+M2260+M2261</f>
        <v>9736222</v>
      </c>
      <c r="N2258" s="362">
        <f t="shared" si="805"/>
        <v>0</v>
      </c>
      <c r="O2258" s="362">
        <f t="shared" si="805"/>
        <v>0</v>
      </c>
      <c r="P2258" s="362">
        <f t="shared" si="805"/>
        <v>0</v>
      </c>
      <c r="Q2258" s="385">
        <f t="shared" si="781"/>
        <v>9736222</v>
      </c>
    </row>
    <row r="2259" spans="1:17" ht="31.5" customHeight="1" x14ac:dyDescent="0.25">
      <c r="A2259" s="661"/>
      <c r="B2259" s="361">
        <v>71916000</v>
      </c>
      <c r="C2259" s="570" t="s">
        <v>11</v>
      </c>
      <c r="D2259" s="570"/>
      <c r="E2259" s="590"/>
      <c r="F2259" s="342"/>
      <c r="G2259" s="343"/>
      <c r="H2259" s="359"/>
      <c r="I2259" s="342"/>
      <c r="J2259" s="570" t="s">
        <v>210</v>
      </c>
      <c r="K2259" s="363" t="s">
        <v>211</v>
      </c>
      <c r="L2259" s="362">
        <f>M2259</f>
        <v>7149930</v>
      </c>
      <c r="M2259" s="362">
        <v>7149930</v>
      </c>
      <c r="N2259" s="362"/>
      <c r="O2259" s="362"/>
      <c r="P2259" s="362"/>
      <c r="Q2259" s="385">
        <f t="shared" si="781"/>
        <v>7149930</v>
      </c>
    </row>
    <row r="2260" spans="1:17" ht="15.75" customHeight="1" x14ac:dyDescent="0.25">
      <c r="A2260" s="661"/>
      <c r="B2260" s="361">
        <v>71916000</v>
      </c>
      <c r="C2260" s="570" t="s">
        <v>11</v>
      </c>
      <c r="D2260" s="364"/>
      <c r="E2260" s="364"/>
      <c r="F2260" s="365"/>
      <c r="G2260" s="343"/>
      <c r="H2260" s="576"/>
      <c r="I2260" s="342"/>
      <c r="J2260" s="570" t="s">
        <v>208</v>
      </c>
      <c r="K2260" s="363" t="s">
        <v>209</v>
      </c>
      <c r="L2260" s="362">
        <f t="shared" ref="L2260:L2261" si="806">M2260</f>
        <v>2382302</v>
      </c>
      <c r="M2260" s="362">
        <v>2382302</v>
      </c>
      <c r="N2260" s="419"/>
      <c r="O2260" s="419"/>
      <c r="P2260" s="419"/>
      <c r="Q2260" s="385">
        <f t="shared" si="781"/>
        <v>2382302</v>
      </c>
    </row>
    <row r="2261" spans="1:17" ht="15.75" customHeight="1" x14ac:dyDescent="0.25">
      <c r="A2261" s="662"/>
      <c r="B2261" s="361">
        <v>71916000</v>
      </c>
      <c r="C2261" s="570" t="s">
        <v>11</v>
      </c>
      <c r="D2261" s="364"/>
      <c r="E2261" s="364"/>
      <c r="F2261" s="365"/>
      <c r="G2261" s="343"/>
      <c r="H2261" s="576"/>
      <c r="I2261" s="342"/>
      <c r="J2261" s="416" t="s">
        <v>207</v>
      </c>
      <c r="K2261" s="360" t="s">
        <v>304</v>
      </c>
      <c r="L2261" s="362">
        <f t="shared" si="806"/>
        <v>203990</v>
      </c>
      <c r="M2261" s="362">
        <v>203990</v>
      </c>
      <c r="N2261" s="419"/>
      <c r="O2261" s="419"/>
      <c r="P2261" s="419"/>
      <c r="Q2261" s="385">
        <f t="shared" si="781"/>
        <v>203990</v>
      </c>
    </row>
    <row r="2262" spans="1:17" ht="15.75" customHeight="1" x14ac:dyDescent="0.25">
      <c r="A2262" s="660">
        <v>21</v>
      </c>
      <c r="B2262" s="361">
        <v>71916000</v>
      </c>
      <c r="C2262" s="570" t="s">
        <v>11</v>
      </c>
      <c r="D2262" s="570" t="s">
        <v>42</v>
      </c>
      <c r="E2262" s="590" t="s">
        <v>145</v>
      </c>
      <c r="F2262" s="342">
        <v>45</v>
      </c>
      <c r="G2262" s="343" t="s">
        <v>106</v>
      </c>
      <c r="H2262" s="359">
        <v>5182.8</v>
      </c>
      <c r="I2262" s="342">
        <v>216</v>
      </c>
      <c r="J2262" s="570" t="s">
        <v>107</v>
      </c>
      <c r="K2262" s="579" t="s">
        <v>2</v>
      </c>
      <c r="L2262" s="362">
        <f>L2263+L2264+L2265</f>
        <v>11661451</v>
      </c>
      <c r="M2262" s="362">
        <f t="shared" ref="M2262:P2262" si="807">M2263+M2264+M2265</f>
        <v>11661451</v>
      </c>
      <c r="N2262" s="362">
        <f t="shared" si="807"/>
        <v>0</v>
      </c>
      <c r="O2262" s="362">
        <f t="shared" si="807"/>
        <v>0</v>
      </c>
      <c r="P2262" s="362">
        <f t="shared" si="807"/>
        <v>0</v>
      </c>
      <c r="Q2262" s="385">
        <f t="shared" si="781"/>
        <v>11661451</v>
      </c>
    </row>
    <row r="2263" spans="1:17" ht="31.5" customHeight="1" x14ac:dyDescent="0.25">
      <c r="A2263" s="661"/>
      <c r="B2263" s="361">
        <v>71916000</v>
      </c>
      <c r="C2263" s="570" t="s">
        <v>11</v>
      </c>
      <c r="D2263" s="570"/>
      <c r="E2263" s="590"/>
      <c r="F2263" s="342"/>
      <c r="G2263" s="343"/>
      <c r="H2263" s="359"/>
      <c r="I2263" s="342"/>
      <c r="J2263" s="570" t="s">
        <v>210</v>
      </c>
      <c r="K2263" s="363" t="s">
        <v>211</v>
      </c>
      <c r="L2263" s="362">
        <f>M2263</f>
        <v>3138627</v>
      </c>
      <c r="M2263" s="362">
        <v>3138627</v>
      </c>
      <c r="N2263" s="362"/>
      <c r="O2263" s="362"/>
      <c r="P2263" s="362"/>
      <c r="Q2263" s="385">
        <f t="shared" si="781"/>
        <v>3138627</v>
      </c>
    </row>
    <row r="2264" spans="1:17" ht="15.75" customHeight="1" x14ac:dyDescent="0.25">
      <c r="A2264" s="661"/>
      <c r="B2264" s="361">
        <v>71916000</v>
      </c>
      <c r="C2264" s="570" t="s">
        <v>11</v>
      </c>
      <c r="D2264" s="364"/>
      <c r="E2264" s="364"/>
      <c r="F2264" s="365"/>
      <c r="G2264" s="343"/>
      <c r="H2264" s="576"/>
      <c r="I2264" s="342"/>
      <c r="J2264" s="570" t="s">
        <v>208</v>
      </c>
      <c r="K2264" s="363" t="s">
        <v>209</v>
      </c>
      <c r="L2264" s="362">
        <f t="shared" ref="L2264:L2265" si="808">M2264</f>
        <v>8278497</v>
      </c>
      <c r="M2264" s="362">
        <v>8278497</v>
      </c>
      <c r="N2264" s="419"/>
      <c r="O2264" s="419"/>
      <c r="P2264" s="419"/>
      <c r="Q2264" s="385">
        <f t="shared" ref="Q2264:Q2327" si="809">M2264+N2264+O2264+P2264</f>
        <v>8278497</v>
      </c>
    </row>
    <row r="2265" spans="1:17" ht="15.75" customHeight="1" x14ac:dyDescent="0.25">
      <c r="A2265" s="662"/>
      <c r="B2265" s="361">
        <v>71916000</v>
      </c>
      <c r="C2265" s="570" t="s">
        <v>11</v>
      </c>
      <c r="D2265" s="364"/>
      <c r="E2265" s="364"/>
      <c r="F2265" s="365"/>
      <c r="G2265" s="343"/>
      <c r="H2265" s="576"/>
      <c r="I2265" s="342"/>
      <c r="J2265" s="416" t="s">
        <v>207</v>
      </c>
      <c r="K2265" s="360" t="s">
        <v>304</v>
      </c>
      <c r="L2265" s="362">
        <f t="shared" si="808"/>
        <v>244327</v>
      </c>
      <c r="M2265" s="362">
        <v>244327</v>
      </c>
      <c r="N2265" s="419"/>
      <c r="O2265" s="419"/>
      <c r="P2265" s="419"/>
      <c r="Q2265" s="385">
        <f t="shared" si="809"/>
        <v>244327</v>
      </c>
    </row>
    <row r="2266" spans="1:17" ht="15.75" customHeight="1" x14ac:dyDescent="0.25">
      <c r="A2266" s="660">
        <v>22</v>
      </c>
      <c r="B2266" s="361">
        <v>71916000</v>
      </c>
      <c r="C2266" s="570" t="s">
        <v>11</v>
      </c>
      <c r="D2266" s="570" t="s">
        <v>42</v>
      </c>
      <c r="E2266" s="590" t="s">
        <v>145</v>
      </c>
      <c r="F2266" s="342">
        <v>46</v>
      </c>
      <c r="G2266" s="343" t="s">
        <v>106</v>
      </c>
      <c r="H2266" s="359">
        <v>3523.9</v>
      </c>
      <c r="I2266" s="342">
        <v>144</v>
      </c>
      <c r="J2266" s="570" t="s">
        <v>107</v>
      </c>
      <c r="K2266" s="579" t="s">
        <v>2</v>
      </c>
      <c r="L2266" s="362">
        <f>L2267+L2268+L2269</f>
        <v>9304850</v>
      </c>
      <c r="M2266" s="362">
        <f t="shared" ref="M2266:P2266" si="810">M2267+M2268+M2269</f>
        <v>9304850</v>
      </c>
      <c r="N2266" s="362">
        <f t="shared" si="810"/>
        <v>0</v>
      </c>
      <c r="O2266" s="362">
        <f t="shared" si="810"/>
        <v>0</v>
      </c>
      <c r="P2266" s="362">
        <f t="shared" si="810"/>
        <v>0</v>
      </c>
      <c r="Q2266" s="385">
        <f t="shared" si="809"/>
        <v>9304850</v>
      </c>
    </row>
    <row r="2267" spans="1:17" ht="31.5" customHeight="1" x14ac:dyDescent="0.25">
      <c r="A2267" s="661"/>
      <c r="B2267" s="361">
        <v>71916000</v>
      </c>
      <c r="C2267" s="570" t="s">
        <v>11</v>
      </c>
      <c r="D2267" s="570"/>
      <c r="E2267" s="590"/>
      <c r="F2267" s="342"/>
      <c r="G2267" s="343"/>
      <c r="H2267" s="359"/>
      <c r="I2267" s="342"/>
      <c r="J2267" s="570" t="s">
        <v>210</v>
      </c>
      <c r="K2267" s="363" t="s">
        <v>211</v>
      </c>
      <c r="L2267" s="362">
        <f>M2267</f>
        <v>2086320</v>
      </c>
      <c r="M2267" s="362">
        <v>2086320</v>
      </c>
      <c r="N2267" s="362"/>
      <c r="O2267" s="362"/>
      <c r="P2267" s="362"/>
      <c r="Q2267" s="385">
        <f t="shared" si="809"/>
        <v>2086320</v>
      </c>
    </row>
    <row r="2268" spans="1:17" ht="15.75" customHeight="1" x14ac:dyDescent="0.25">
      <c r="A2268" s="661"/>
      <c r="B2268" s="361">
        <v>71916000</v>
      </c>
      <c r="C2268" s="570" t="s">
        <v>11</v>
      </c>
      <c r="D2268" s="364"/>
      <c r="E2268" s="364"/>
      <c r="F2268" s="365"/>
      <c r="G2268" s="343"/>
      <c r="H2268" s="576"/>
      <c r="I2268" s="342"/>
      <c r="J2268" s="570" t="s">
        <v>208</v>
      </c>
      <c r="K2268" s="363" t="s">
        <v>209</v>
      </c>
      <c r="L2268" s="362">
        <f t="shared" ref="L2268:L2269" si="811">M2268</f>
        <v>7023578</v>
      </c>
      <c r="M2268" s="362">
        <v>7023578</v>
      </c>
      <c r="N2268" s="419"/>
      <c r="O2268" s="419"/>
      <c r="P2268" s="419"/>
      <c r="Q2268" s="385">
        <f t="shared" si="809"/>
        <v>7023578</v>
      </c>
    </row>
    <row r="2269" spans="1:17" ht="15.75" customHeight="1" x14ac:dyDescent="0.25">
      <c r="A2269" s="662"/>
      <c r="B2269" s="361">
        <v>71916000</v>
      </c>
      <c r="C2269" s="570" t="s">
        <v>11</v>
      </c>
      <c r="D2269" s="364"/>
      <c r="E2269" s="364"/>
      <c r="F2269" s="365"/>
      <c r="G2269" s="343"/>
      <c r="H2269" s="576"/>
      <c r="I2269" s="342"/>
      <c r="J2269" s="416" t="s">
        <v>207</v>
      </c>
      <c r="K2269" s="360" t="s">
        <v>304</v>
      </c>
      <c r="L2269" s="362">
        <f t="shared" si="811"/>
        <v>194952</v>
      </c>
      <c r="M2269" s="362">
        <v>194952</v>
      </c>
      <c r="N2269" s="419"/>
      <c r="O2269" s="419"/>
      <c r="P2269" s="419"/>
      <c r="Q2269" s="385">
        <f t="shared" si="809"/>
        <v>194952</v>
      </c>
    </row>
    <row r="2270" spans="1:17" ht="15.75" customHeight="1" x14ac:dyDescent="0.25">
      <c r="A2270" s="660">
        <v>23</v>
      </c>
      <c r="B2270" s="361">
        <v>71916000</v>
      </c>
      <c r="C2270" s="570" t="s">
        <v>11</v>
      </c>
      <c r="D2270" s="570" t="s">
        <v>42</v>
      </c>
      <c r="E2270" s="590" t="s">
        <v>145</v>
      </c>
      <c r="F2270" s="342">
        <v>48</v>
      </c>
      <c r="G2270" s="343" t="s">
        <v>106</v>
      </c>
      <c r="H2270" s="359">
        <v>3474.4</v>
      </c>
      <c r="I2270" s="342">
        <v>142</v>
      </c>
      <c r="J2270" s="570" t="s">
        <v>107</v>
      </c>
      <c r="K2270" s="579" t="s">
        <v>2</v>
      </c>
      <c r="L2270" s="362">
        <f>L2271+L2272</f>
        <v>2359252</v>
      </c>
      <c r="M2270" s="362">
        <f t="shared" ref="M2270:P2270" si="812">M2271+M2272</f>
        <v>2359252</v>
      </c>
      <c r="N2270" s="362">
        <f t="shared" si="812"/>
        <v>0</v>
      </c>
      <c r="O2270" s="362">
        <f t="shared" si="812"/>
        <v>0</v>
      </c>
      <c r="P2270" s="362">
        <f t="shared" si="812"/>
        <v>0</v>
      </c>
      <c r="Q2270" s="385">
        <f t="shared" si="809"/>
        <v>2359252</v>
      </c>
    </row>
    <row r="2271" spans="1:17" ht="31.5" customHeight="1" x14ac:dyDescent="0.25">
      <c r="A2271" s="661"/>
      <c r="B2271" s="361">
        <v>71916000</v>
      </c>
      <c r="C2271" s="570" t="s">
        <v>11</v>
      </c>
      <c r="D2271" s="570"/>
      <c r="E2271" s="590"/>
      <c r="F2271" s="342"/>
      <c r="G2271" s="343"/>
      <c r="H2271" s="359"/>
      <c r="I2271" s="342"/>
      <c r="J2271" s="570" t="s">
        <v>210</v>
      </c>
      <c r="K2271" s="363" t="s">
        <v>211</v>
      </c>
      <c r="L2271" s="362">
        <f>M2271</f>
        <v>2309821</v>
      </c>
      <c r="M2271" s="362">
        <v>2309821</v>
      </c>
      <c r="N2271" s="362"/>
      <c r="O2271" s="362"/>
      <c r="P2271" s="362"/>
      <c r="Q2271" s="385">
        <f t="shared" si="809"/>
        <v>2309821</v>
      </c>
    </row>
    <row r="2272" spans="1:17" ht="15.75" customHeight="1" x14ac:dyDescent="0.25">
      <c r="A2272" s="662"/>
      <c r="B2272" s="361">
        <v>71916000</v>
      </c>
      <c r="C2272" s="570" t="s">
        <v>11</v>
      </c>
      <c r="D2272" s="570"/>
      <c r="E2272" s="590"/>
      <c r="F2272" s="342"/>
      <c r="G2272" s="343"/>
      <c r="H2272" s="359"/>
      <c r="I2272" s="342"/>
      <c r="J2272" s="416" t="s">
        <v>207</v>
      </c>
      <c r="K2272" s="360" t="s">
        <v>304</v>
      </c>
      <c r="L2272" s="362">
        <f>M2272</f>
        <v>49431</v>
      </c>
      <c r="M2272" s="362">
        <v>49431</v>
      </c>
      <c r="N2272" s="362"/>
      <c r="O2272" s="362"/>
      <c r="P2272" s="362"/>
      <c r="Q2272" s="385">
        <f t="shared" si="809"/>
        <v>49431</v>
      </c>
    </row>
    <row r="2273" spans="1:17" ht="15.75" customHeight="1" x14ac:dyDescent="0.25">
      <c r="A2273" s="660">
        <v>24</v>
      </c>
      <c r="B2273" s="361">
        <v>71916000</v>
      </c>
      <c r="C2273" s="570" t="s">
        <v>11</v>
      </c>
      <c r="D2273" s="570" t="s">
        <v>42</v>
      </c>
      <c r="E2273" s="590" t="s">
        <v>145</v>
      </c>
      <c r="F2273" s="342">
        <v>50</v>
      </c>
      <c r="G2273" s="579" t="s">
        <v>106</v>
      </c>
      <c r="H2273" s="359">
        <v>3425.7</v>
      </c>
      <c r="I2273" s="342">
        <v>166</v>
      </c>
      <c r="J2273" s="570" t="s">
        <v>107</v>
      </c>
      <c r="K2273" s="556" t="s">
        <v>2</v>
      </c>
      <c r="L2273" s="362">
        <f>L2274+L2275+L2276</f>
        <v>9266300</v>
      </c>
      <c r="M2273" s="362">
        <f t="shared" ref="M2273:P2273" si="813">M2274+M2275+M2276</f>
        <v>9266300</v>
      </c>
      <c r="N2273" s="362">
        <f t="shared" si="813"/>
        <v>0</v>
      </c>
      <c r="O2273" s="362">
        <f t="shared" si="813"/>
        <v>0</v>
      </c>
      <c r="P2273" s="362">
        <f t="shared" si="813"/>
        <v>0</v>
      </c>
      <c r="Q2273" s="385">
        <f t="shared" si="809"/>
        <v>9266300</v>
      </c>
    </row>
    <row r="2274" spans="1:17" ht="31.5" customHeight="1" x14ac:dyDescent="0.25">
      <c r="A2274" s="661"/>
      <c r="B2274" s="361">
        <v>71916000</v>
      </c>
      <c r="C2274" s="570" t="s">
        <v>11</v>
      </c>
      <c r="D2274" s="570"/>
      <c r="E2274" s="590"/>
      <c r="F2274" s="342"/>
      <c r="G2274" s="343"/>
      <c r="H2274" s="359"/>
      <c r="I2274" s="342"/>
      <c r="J2274" s="570" t="s">
        <v>210</v>
      </c>
      <c r="K2274" s="363" t="s">
        <v>211</v>
      </c>
      <c r="L2274" s="362">
        <f>M2274</f>
        <v>2267319</v>
      </c>
      <c r="M2274" s="362">
        <v>2267319</v>
      </c>
      <c r="N2274" s="362"/>
      <c r="O2274" s="362"/>
      <c r="P2274" s="362"/>
      <c r="Q2274" s="385">
        <f t="shared" si="809"/>
        <v>2267319</v>
      </c>
    </row>
    <row r="2275" spans="1:17" ht="15.75" customHeight="1" x14ac:dyDescent="0.25">
      <c r="A2275" s="661"/>
      <c r="B2275" s="361">
        <v>71916000</v>
      </c>
      <c r="C2275" s="570" t="s">
        <v>11</v>
      </c>
      <c r="D2275" s="364"/>
      <c r="E2275" s="364"/>
      <c r="F2275" s="365"/>
      <c r="G2275" s="343"/>
      <c r="H2275" s="576"/>
      <c r="I2275" s="342"/>
      <c r="J2275" s="570" t="s">
        <v>208</v>
      </c>
      <c r="K2275" s="363" t="s">
        <v>209</v>
      </c>
      <c r="L2275" s="362">
        <f t="shared" ref="L2275:L2276" si="814">M2275</f>
        <v>6804836</v>
      </c>
      <c r="M2275" s="362">
        <v>6804836</v>
      </c>
      <c r="N2275" s="419"/>
      <c r="O2275" s="419"/>
      <c r="P2275" s="419"/>
      <c r="Q2275" s="385">
        <f t="shared" si="809"/>
        <v>6804836</v>
      </c>
    </row>
    <row r="2276" spans="1:17" ht="15.75" customHeight="1" x14ac:dyDescent="0.25">
      <c r="A2276" s="662"/>
      <c r="B2276" s="361">
        <v>71916000</v>
      </c>
      <c r="C2276" s="570" t="s">
        <v>11</v>
      </c>
      <c r="D2276" s="364"/>
      <c r="E2276" s="364"/>
      <c r="F2276" s="365"/>
      <c r="G2276" s="343"/>
      <c r="H2276" s="576"/>
      <c r="I2276" s="342"/>
      <c r="J2276" s="416" t="s">
        <v>207</v>
      </c>
      <c r="K2276" s="360" t="s">
        <v>304</v>
      </c>
      <c r="L2276" s="362">
        <f t="shared" si="814"/>
        <v>194145</v>
      </c>
      <c r="M2276" s="362">
        <v>194145</v>
      </c>
      <c r="N2276" s="419"/>
      <c r="O2276" s="419"/>
      <c r="P2276" s="419"/>
      <c r="Q2276" s="385">
        <f t="shared" si="809"/>
        <v>194145</v>
      </c>
    </row>
    <row r="2277" spans="1:17" ht="15.75" customHeight="1" x14ac:dyDescent="0.25">
      <c r="A2277" s="660">
        <v>25</v>
      </c>
      <c r="B2277" s="361">
        <v>71916000</v>
      </c>
      <c r="C2277" s="570" t="s">
        <v>11</v>
      </c>
      <c r="D2277" s="570" t="s">
        <v>42</v>
      </c>
      <c r="E2277" s="590" t="s">
        <v>145</v>
      </c>
      <c r="F2277" s="342" t="s">
        <v>290</v>
      </c>
      <c r="G2277" s="343" t="s">
        <v>106</v>
      </c>
      <c r="H2277" s="359">
        <v>2631.9</v>
      </c>
      <c r="I2277" s="342">
        <v>109</v>
      </c>
      <c r="J2277" s="570" t="s">
        <v>107</v>
      </c>
      <c r="K2277" s="579" t="s">
        <v>2</v>
      </c>
      <c r="L2277" s="362">
        <f>L2278+L2279</f>
        <v>1549111</v>
      </c>
      <c r="M2277" s="362">
        <f t="shared" ref="M2277:P2277" si="815">M2278+M2279</f>
        <v>1549111</v>
      </c>
      <c r="N2277" s="362">
        <f t="shared" si="815"/>
        <v>0</v>
      </c>
      <c r="O2277" s="362">
        <f t="shared" si="815"/>
        <v>0</v>
      </c>
      <c r="P2277" s="362">
        <f t="shared" si="815"/>
        <v>0</v>
      </c>
      <c r="Q2277" s="385">
        <f t="shared" si="809"/>
        <v>1549111</v>
      </c>
    </row>
    <row r="2278" spans="1:17" ht="31.5" customHeight="1" x14ac:dyDescent="0.25">
      <c r="A2278" s="661"/>
      <c r="B2278" s="361">
        <v>71916000</v>
      </c>
      <c r="C2278" s="570" t="s">
        <v>11</v>
      </c>
      <c r="D2278" s="570"/>
      <c r="E2278" s="590"/>
      <c r="F2278" s="342"/>
      <c r="G2278" s="343"/>
      <c r="H2278" s="359"/>
      <c r="I2278" s="342"/>
      <c r="J2278" s="570" t="s">
        <v>210</v>
      </c>
      <c r="K2278" s="363" t="s">
        <v>211</v>
      </c>
      <c r="L2278" s="362">
        <f>M2278</f>
        <v>1516654</v>
      </c>
      <c r="M2278" s="362">
        <v>1516654</v>
      </c>
      <c r="N2278" s="362"/>
      <c r="O2278" s="362"/>
      <c r="P2278" s="362"/>
      <c r="Q2278" s="385">
        <f t="shared" si="809"/>
        <v>1516654</v>
      </c>
    </row>
    <row r="2279" spans="1:17" ht="15.75" customHeight="1" x14ac:dyDescent="0.25">
      <c r="A2279" s="662"/>
      <c r="B2279" s="361">
        <v>71916000</v>
      </c>
      <c r="C2279" s="570" t="s">
        <v>11</v>
      </c>
      <c r="D2279" s="372"/>
      <c r="E2279" s="372"/>
      <c r="F2279" s="391"/>
      <c r="G2279" s="619"/>
      <c r="H2279" s="391"/>
      <c r="I2279" s="387"/>
      <c r="J2279" s="416" t="s">
        <v>207</v>
      </c>
      <c r="K2279" s="360" t="s">
        <v>304</v>
      </c>
      <c r="L2279" s="362">
        <f>M2279</f>
        <v>32457</v>
      </c>
      <c r="M2279" s="362">
        <v>32457</v>
      </c>
      <c r="N2279" s="362"/>
      <c r="O2279" s="362"/>
      <c r="P2279" s="362"/>
      <c r="Q2279" s="385">
        <f t="shared" si="809"/>
        <v>32457</v>
      </c>
    </row>
    <row r="2280" spans="1:17" ht="15.75" customHeight="1" x14ac:dyDescent="0.25">
      <c r="A2280" s="666">
        <v>26</v>
      </c>
      <c r="B2280" s="358">
        <v>71916000</v>
      </c>
      <c r="C2280" s="572" t="s">
        <v>11</v>
      </c>
      <c r="D2280" s="572" t="s">
        <v>41</v>
      </c>
      <c r="E2280" s="591" t="s">
        <v>225</v>
      </c>
      <c r="F2280" s="460" t="s">
        <v>427</v>
      </c>
      <c r="G2280" s="360" t="s">
        <v>106</v>
      </c>
      <c r="H2280" s="575">
        <v>546.1</v>
      </c>
      <c r="I2280" s="339">
        <v>24</v>
      </c>
      <c r="J2280" s="570" t="s">
        <v>107</v>
      </c>
      <c r="K2280" s="579" t="s">
        <v>2</v>
      </c>
      <c r="L2280" s="362">
        <f>L2281+L2282</f>
        <v>184680</v>
      </c>
      <c r="M2280" s="362">
        <f t="shared" ref="M2280:P2280" si="816">M2281+M2282</f>
        <v>20000</v>
      </c>
      <c r="N2280" s="362">
        <f t="shared" si="816"/>
        <v>0</v>
      </c>
      <c r="O2280" s="362">
        <f t="shared" si="816"/>
        <v>156446</v>
      </c>
      <c r="P2280" s="362">
        <f t="shared" si="816"/>
        <v>8234</v>
      </c>
      <c r="Q2280" s="385">
        <f t="shared" si="809"/>
        <v>184680</v>
      </c>
    </row>
    <row r="2281" spans="1:17" ht="51.75" customHeight="1" x14ac:dyDescent="0.25">
      <c r="A2281" s="667"/>
      <c r="B2281" s="358">
        <v>71916000</v>
      </c>
      <c r="C2281" s="572" t="s">
        <v>11</v>
      </c>
      <c r="D2281" s="572"/>
      <c r="E2281" s="622"/>
      <c r="F2281" s="339"/>
      <c r="G2281" s="360"/>
      <c r="H2281" s="575"/>
      <c r="I2281" s="339"/>
      <c r="J2281" s="570" t="s">
        <v>117</v>
      </c>
      <c r="K2281" s="355">
        <v>20</v>
      </c>
      <c r="L2281" s="362">
        <v>164680</v>
      </c>
      <c r="M2281" s="362"/>
      <c r="N2281" s="415"/>
      <c r="O2281" s="419">
        <f>L2281*0.95</f>
        <v>156446</v>
      </c>
      <c r="P2281" s="419">
        <f>L2281*0.05</f>
        <v>8234</v>
      </c>
      <c r="Q2281" s="385">
        <f t="shared" si="809"/>
        <v>164680</v>
      </c>
    </row>
    <row r="2282" spans="1:17" ht="50.25" customHeight="1" x14ac:dyDescent="0.25">
      <c r="A2282" s="668"/>
      <c r="B2282" s="358">
        <v>71916000</v>
      </c>
      <c r="C2282" s="572" t="s">
        <v>11</v>
      </c>
      <c r="D2282" s="572"/>
      <c r="E2282" s="622"/>
      <c r="F2282" s="339"/>
      <c r="G2282" s="360"/>
      <c r="H2282" s="575"/>
      <c r="I2282" s="339"/>
      <c r="J2282" s="570" t="s">
        <v>305</v>
      </c>
      <c r="K2282" s="346">
        <v>50</v>
      </c>
      <c r="L2282" s="362">
        <v>20000</v>
      </c>
      <c r="M2282" s="362">
        <v>20000</v>
      </c>
      <c r="N2282" s="415"/>
      <c r="O2282" s="415"/>
      <c r="P2282" s="415"/>
      <c r="Q2282" s="385">
        <f t="shared" si="809"/>
        <v>20000</v>
      </c>
    </row>
    <row r="2283" spans="1:17" ht="15.75" customHeight="1" x14ac:dyDescent="0.25">
      <c r="A2283" s="666">
        <v>27</v>
      </c>
      <c r="B2283" s="358">
        <v>71916000</v>
      </c>
      <c r="C2283" s="572" t="s">
        <v>11</v>
      </c>
      <c r="D2283" s="572" t="s">
        <v>41</v>
      </c>
      <c r="E2283" s="591" t="s">
        <v>173</v>
      </c>
      <c r="F2283" s="339">
        <v>2</v>
      </c>
      <c r="G2283" s="360" t="s">
        <v>106</v>
      </c>
      <c r="H2283" s="575">
        <v>5438.1</v>
      </c>
      <c r="I2283" s="339">
        <v>210</v>
      </c>
      <c r="J2283" s="570" t="s">
        <v>107</v>
      </c>
      <c r="K2283" s="579" t="s">
        <v>2</v>
      </c>
      <c r="L2283" s="362">
        <f t="shared" ref="L2283:P2283" si="817">L2284+L2285</f>
        <v>579250</v>
      </c>
      <c r="M2283" s="362">
        <f t="shared" si="817"/>
        <v>20000</v>
      </c>
      <c r="N2283" s="362">
        <f t="shared" si="817"/>
        <v>0</v>
      </c>
      <c r="O2283" s="362">
        <f t="shared" si="817"/>
        <v>531287.5</v>
      </c>
      <c r="P2283" s="362">
        <f t="shared" si="817"/>
        <v>27962.5</v>
      </c>
      <c r="Q2283" s="385">
        <f t="shared" si="809"/>
        <v>579250</v>
      </c>
    </row>
    <row r="2284" spans="1:17" ht="51.75" customHeight="1" x14ac:dyDescent="0.25">
      <c r="A2284" s="667"/>
      <c r="B2284" s="358">
        <v>71916000</v>
      </c>
      <c r="C2284" s="572" t="s">
        <v>11</v>
      </c>
      <c r="D2284" s="572"/>
      <c r="E2284" s="622"/>
      <c r="F2284" s="339"/>
      <c r="G2284" s="360"/>
      <c r="H2284" s="575"/>
      <c r="I2284" s="339"/>
      <c r="J2284" s="570" t="s">
        <v>117</v>
      </c>
      <c r="K2284" s="355">
        <v>20</v>
      </c>
      <c r="L2284" s="362">
        <v>559250</v>
      </c>
      <c r="M2284" s="362"/>
      <c r="N2284" s="415"/>
      <c r="O2284" s="419">
        <f>L2284*0.95</f>
        <v>531287.5</v>
      </c>
      <c r="P2284" s="419">
        <f>L2284*0.05</f>
        <v>27962.5</v>
      </c>
      <c r="Q2284" s="385">
        <f t="shared" si="809"/>
        <v>559250</v>
      </c>
    </row>
    <row r="2285" spans="1:17" ht="50.25" customHeight="1" x14ac:dyDescent="0.25">
      <c r="A2285" s="668"/>
      <c r="B2285" s="358">
        <v>71916000</v>
      </c>
      <c r="C2285" s="572" t="s">
        <v>11</v>
      </c>
      <c r="D2285" s="572"/>
      <c r="E2285" s="622"/>
      <c r="F2285" s="339"/>
      <c r="G2285" s="360"/>
      <c r="H2285" s="575"/>
      <c r="I2285" s="339"/>
      <c r="J2285" s="570" t="s">
        <v>305</v>
      </c>
      <c r="K2285" s="346">
        <v>50</v>
      </c>
      <c r="L2285" s="362">
        <v>20000</v>
      </c>
      <c r="M2285" s="362">
        <v>20000</v>
      </c>
      <c r="N2285" s="415"/>
      <c r="O2285" s="415"/>
      <c r="P2285" s="415"/>
      <c r="Q2285" s="385">
        <f t="shared" si="809"/>
        <v>20000</v>
      </c>
    </row>
    <row r="2286" spans="1:17" ht="15.75" customHeight="1" x14ac:dyDescent="0.25">
      <c r="A2286" s="666">
        <v>28</v>
      </c>
      <c r="B2286" s="358">
        <v>71916000</v>
      </c>
      <c r="C2286" s="572" t="s">
        <v>11</v>
      </c>
      <c r="D2286" s="572" t="s">
        <v>41</v>
      </c>
      <c r="E2286" s="591" t="s">
        <v>173</v>
      </c>
      <c r="F2286" s="460" t="s">
        <v>204</v>
      </c>
      <c r="G2286" s="360" t="s">
        <v>106</v>
      </c>
      <c r="H2286" s="575">
        <v>3693.5</v>
      </c>
      <c r="I2286" s="339">
        <v>176</v>
      </c>
      <c r="J2286" s="570" t="s">
        <v>107</v>
      </c>
      <c r="K2286" s="579" t="s">
        <v>2</v>
      </c>
      <c r="L2286" s="362">
        <f t="shared" ref="L2286:P2286" si="818">L2287+L2288</f>
        <v>327830</v>
      </c>
      <c r="M2286" s="362">
        <f t="shared" si="818"/>
        <v>20000</v>
      </c>
      <c r="N2286" s="362">
        <f t="shared" si="818"/>
        <v>0</v>
      </c>
      <c r="O2286" s="362">
        <f t="shared" si="818"/>
        <v>292438.5</v>
      </c>
      <c r="P2286" s="362">
        <f t="shared" si="818"/>
        <v>15391.5</v>
      </c>
      <c r="Q2286" s="385">
        <f t="shared" si="809"/>
        <v>327830</v>
      </c>
    </row>
    <row r="2287" spans="1:17" ht="51.75" customHeight="1" x14ac:dyDescent="0.25">
      <c r="A2287" s="667"/>
      <c r="B2287" s="358">
        <v>71916000</v>
      </c>
      <c r="C2287" s="572" t="s">
        <v>11</v>
      </c>
      <c r="D2287" s="572"/>
      <c r="E2287" s="622"/>
      <c r="F2287" s="339"/>
      <c r="G2287" s="360"/>
      <c r="H2287" s="575"/>
      <c r="I2287" s="339"/>
      <c r="J2287" s="570" t="s">
        <v>117</v>
      </c>
      <c r="K2287" s="355">
        <v>20</v>
      </c>
      <c r="L2287" s="362">
        <v>307830</v>
      </c>
      <c r="M2287" s="362"/>
      <c r="N2287" s="415"/>
      <c r="O2287" s="419">
        <f>L2287*0.95</f>
        <v>292438.5</v>
      </c>
      <c r="P2287" s="419">
        <f>L2287*0.05</f>
        <v>15391.5</v>
      </c>
      <c r="Q2287" s="385">
        <f t="shared" si="809"/>
        <v>307830</v>
      </c>
    </row>
    <row r="2288" spans="1:17" ht="50.25" customHeight="1" x14ac:dyDescent="0.25">
      <c r="A2288" s="668"/>
      <c r="B2288" s="358">
        <v>71916000</v>
      </c>
      <c r="C2288" s="572" t="s">
        <v>11</v>
      </c>
      <c r="D2288" s="572"/>
      <c r="E2288" s="622"/>
      <c r="F2288" s="339"/>
      <c r="G2288" s="360"/>
      <c r="H2288" s="575"/>
      <c r="I2288" s="339"/>
      <c r="J2288" s="570" t="s">
        <v>305</v>
      </c>
      <c r="K2288" s="346">
        <v>50</v>
      </c>
      <c r="L2288" s="362">
        <v>20000</v>
      </c>
      <c r="M2288" s="362">
        <v>20000</v>
      </c>
      <c r="N2288" s="415"/>
      <c r="O2288" s="415"/>
      <c r="P2288" s="415"/>
      <c r="Q2288" s="385">
        <f t="shared" si="809"/>
        <v>20000</v>
      </c>
    </row>
    <row r="2289" spans="1:17" ht="15.75" customHeight="1" x14ac:dyDescent="0.25">
      <c r="A2289" s="666">
        <v>29</v>
      </c>
      <c r="B2289" s="358">
        <v>71916000</v>
      </c>
      <c r="C2289" s="572" t="s">
        <v>11</v>
      </c>
      <c r="D2289" s="572" t="s">
        <v>41</v>
      </c>
      <c r="E2289" s="591" t="s">
        <v>173</v>
      </c>
      <c r="F2289" s="339">
        <v>5</v>
      </c>
      <c r="G2289" s="360" t="s">
        <v>106</v>
      </c>
      <c r="H2289" s="575">
        <v>3595.2</v>
      </c>
      <c r="I2289" s="339">
        <v>138</v>
      </c>
      <c r="J2289" s="570" t="s">
        <v>107</v>
      </c>
      <c r="K2289" s="579" t="s">
        <v>2</v>
      </c>
      <c r="L2289" s="362">
        <f t="shared" ref="L2289:P2289" si="819">L2290+L2291</f>
        <v>329250</v>
      </c>
      <c r="M2289" s="362">
        <f t="shared" si="819"/>
        <v>20000</v>
      </c>
      <c r="N2289" s="362">
        <f t="shared" si="819"/>
        <v>0</v>
      </c>
      <c r="O2289" s="362">
        <f t="shared" si="819"/>
        <v>293787.5</v>
      </c>
      <c r="P2289" s="362">
        <f t="shared" si="819"/>
        <v>15462.5</v>
      </c>
      <c r="Q2289" s="385">
        <f t="shared" si="809"/>
        <v>329250</v>
      </c>
    </row>
    <row r="2290" spans="1:17" ht="51.75" customHeight="1" x14ac:dyDescent="0.25">
      <c r="A2290" s="667"/>
      <c r="B2290" s="358">
        <v>71916000</v>
      </c>
      <c r="C2290" s="572" t="s">
        <v>11</v>
      </c>
      <c r="D2290" s="572"/>
      <c r="E2290" s="622"/>
      <c r="F2290" s="339"/>
      <c r="G2290" s="360"/>
      <c r="H2290" s="575"/>
      <c r="I2290" s="339"/>
      <c r="J2290" s="570" t="s">
        <v>117</v>
      </c>
      <c r="K2290" s="355">
        <v>20</v>
      </c>
      <c r="L2290" s="362">
        <v>309250</v>
      </c>
      <c r="M2290" s="362"/>
      <c r="N2290" s="415"/>
      <c r="O2290" s="419">
        <f>L2290*0.95</f>
        <v>293787.5</v>
      </c>
      <c r="P2290" s="419">
        <f>L2290*0.05</f>
        <v>15462.5</v>
      </c>
      <c r="Q2290" s="385">
        <f t="shared" si="809"/>
        <v>309250</v>
      </c>
    </row>
    <row r="2291" spans="1:17" ht="50.25" customHeight="1" x14ac:dyDescent="0.25">
      <c r="A2291" s="668"/>
      <c r="B2291" s="358">
        <v>71916000</v>
      </c>
      <c r="C2291" s="572" t="s">
        <v>11</v>
      </c>
      <c r="D2291" s="572"/>
      <c r="E2291" s="622"/>
      <c r="F2291" s="339"/>
      <c r="G2291" s="360"/>
      <c r="H2291" s="575"/>
      <c r="I2291" s="339"/>
      <c r="J2291" s="570" t="s">
        <v>305</v>
      </c>
      <c r="K2291" s="346">
        <v>50</v>
      </c>
      <c r="L2291" s="362">
        <v>20000</v>
      </c>
      <c r="M2291" s="362">
        <v>20000</v>
      </c>
      <c r="N2291" s="415"/>
      <c r="O2291" s="415"/>
      <c r="P2291" s="415"/>
      <c r="Q2291" s="385">
        <f t="shared" si="809"/>
        <v>20000</v>
      </c>
    </row>
    <row r="2292" spans="1:17" ht="15.75" customHeight="1" x14ac:dyDescent="0.25">
      <c r="A2292" s="666">
        <v>30</v>
      </c>
      <c r="B2292" s="358">
        <v>71916000</v>
      </c>
      <c r="C2292" s="572" t="s">
        <v>11</v>
      </c>
      <c r="D2292" s="572" t="s">
        <v>41</v>
      </c>
      <c r="E2292" s="591" t="s">
        <v>173</v>
      </c>
      <c r="F2292" s="339">
        <v>7</v>
      </c>
      <c r="G2292" s="360" t="s">
        <v>106</v>
      </c>
      <c r="H2292" s="575">
        <v>3705.7</v>
      </c>
      <c r="I2292" s="339">
        <v>145</v>
      </c>
      <c r="J2292" s="570" t="s">
        <v>107</v>
      </c>
      <c r="K2292" s="579" t="s">
        <v>2</v>
      </c>
      <c r="L2292" s="362">
        <f t="shared" ref="L2292:P2292" si="820">L2293+L2294</f>
        <v>330280</v>
      </c>
      <c r="M2292" s="362">
        <f t="shared" si="820"/>
        <v>20000</v>
      </c>
      <c r="N2292" s="362">
        <f t="shared" si="820"/>
        <v>0</v>
      </c>
      <c r="O2292" s="362">
        <f t="shared" si="820"/>
        <v>294766</v>
      </c>
      <c r="P2292" s="362">
        <f t="shared" si="820"/>
        <v>15514</v>
      </c>
      <c r="Q2292" s="385">
        <f t="shared" si="809"/>
        <v>330280</v>
      </c>
    </row>
    <row r="2293" spans="1:17" ht="51.75" customHeight="1" x14ac:dyDescent="0.25">
      <c r="A2293" s="667"/>
      <c r="B2293" s="358">
        <v>71916000</v>
      </c>
      <c r="C2293" s="572" t="s">
        <v>11</v>
      </c>
      <c r="D2293" s="572"/>
      <c r="E2293" s="622"/>
      <c r="F2293" s="339"/>
      <c r="G2293" s="360"/>
      <c r="H2293" s="575"/>
      <c r="I2293" s="339"/>
      <c r="J2293" s="570" t="s">
        <v>117</v>
      </c>
      <c r="K2293" s="355">
        <v>20</v>
      </c>
      <c r="L2293" s="362">
        <v>310280</v>
      </c>
      <c r="M2293" s="362"/>
      <c r="N2293" s="415"/>
      <c r="O2293" s="419">
        <f>L2293*0.95</f>
        <v>294766</v>
      </c>
      <c r="P2293" s="419">
        <f>L2293*0.05</f>
        <v>15514</v>
      </c>
      <c r="Q2293" s="385">
        <f t="shared" si="809"/>
        <v>310280</v>
      </c>
    </row>
    <row r="2294" spans="1:17" ht="50.25" customHeight="1" x14ac:dyDescent="0.25">
      <c r="A2294" s="668"/>
      <c r="B2294" s="358">
        <v>71916000</v>
      </c>
      <c r="C2294" s="572" t="s">
        <v>11</v>
      </c>
      <c r="D2294" s="572"/>
      <c r="E2294" s="622"/>
      <c r="F2294" s="339"/>
      <c r="G2294" s="360"/>
      <c r="H2294" s="575"/>
      <c r="I2294" s="339"/>
      <c r="J2294" s="570" t="s">
        <v>305</v>
      </c>
      <c r="K2294" s="346">
        <v>50</v>
      </c>
      <c r="L2294" s="362">
        <v>20000</v>
      </c>
      <c r="M2294" s="362">
        <v>20000</v>
      </c>
      <c r="N2294" s="415"/>
      <c r="O2294" s="415"/>
      <c r="P2294" s="415"/>
      <c r="Q2294" s="385">
        <f t="shared" si="809"/>
        <v>20000</v>
      </c>
    </row>
    <row r="2295" spans="1:17" ht="15.75" customHeight="1" x14ac:dyDescent="0.25">
      <c r="A2295" s="666">
        <v>31</v>
      </c>
      <c r="B2295" s="358">
        <v>71916000</v>
      </c>
      <c r="C2295" s="572" t="s">
        <v>11</v>
      </c>
      <c r="D2295" s="572" t="s">
        <v>41</v>
      </c>
      <c r="E2295" s="591" t="s">
        <v>173</v>
      </c>
      <c r="F2295" s="339">
        <v>10</v>
      </c>
      <c r="G2295" s="360" t="s">
        <v>106</v>
      </c>
      <c r="H2295" s="575">
        <v>3897.8</v>
      </c>
      <c r="I2295" s="339">
        <v>147</v>
      </c>
      <c r="J2295" s="570" t="s">
        <v>107</v>
      </c>
      <c r="K2295" s="579" t="s">
        <v>2</v>
      </c>
      <c r="L2295" s="362">
        <f t="shared" ref="L2295:P2295" si="821">L2296+L2297</f>
        <v>334670</v>
      </c>
      <c r="M2295" s="362">
        <f t="shared" si="821"/>
        <v>20000</v>
      </c>
      <c r="N2295" s="362">
        <f t="shared" si="821"/>
        <v>0</v>
      </c>
      <c r="O2295" s="362">
        <f t="shared" si="821"/>
        <v>298936.5</v>
      </c>
      <c r="P2295" s="362">
        <f t="shared" si="821"/>
        <v>15733.5</v>
      </c>
      <c r="Q2295" s="385">
        <f t="shared" si="809"/>
        <v>334670</v>
      </c>
    </row>
    <row r="2296" spans="1:17" ht="51.75" customHeight="1" x14ac:dyDescent="0.25">
      <c r="A2296" s="667"/>
      <c r="B2296" s="358">
        <v>71916000</v>
      </c>
      <c r="C2296" s="572" t="s">
        <v>11</v>
      </c>
      <c r="D2296" s="572"/>
      <c r="E2296" s="622"/>
      <c r="F2296" s="339"/>
      <c r="G2296" s="360"/>
      <c r="H2296" s="575"/>
      <c r="I2296" s="339"/>
      <c r="J2296" s="570" t="s">
        <v>117</v>
      </c>
      <c r="K2296" s="355">
        <v>20</v>
      </c>
      <c r="L2296" s="362">
        <v>314670</v>
      </c>
      <c r="M2296" s="362"/>
      <c r="N2296" s="415"/>
      <c r="O2296" s="419">
        <f>L2296*0.95</f>
        <v>298936.5</v>
      </c>
      <c r="P2296" s="419">
        <f>L2296*0.05</f>
        <v>15733.5</v>
      </c>
      <c r="Q2296" s="385">
        <f t="shared" si="809"/>
        <v>314670</v>
      </c>
    </row>
    <row r="2297" spans="1:17" ht="50.25" customHeight="1" x14ac:dyDescent="0.25">
      <c r="A2297" s="668"/>
      <c r="B2297" s="358">
        <v>71916000</v>
      </c>
      <c r="C2297" s="572" t="s">
        <v>11</v>
      </c>
      <c r="D2297" s="572"/>
      <c r="E2297" s="622"/>
      <c r="F2297" s="339"/>
      <c r="G2297" s="360"/>
      <c r="H2297" s="575"/>
      <c r="I2297" s="339"/>
      <c r="J2297" s="570" t="s">
        <v>305</v>
      </c>
      <c r="K2297" s="346">
        <v>50</v>
      </c>
      <c r="L2297" s="362">
        <v>20000</v>
      </c>
      <c r="M2297" s="362">
        <v>20000</v>
      </c>
      <c r="N2297" s="415"/>
      <c r="O2297" s="415"/>
      <c r="P2297" s="415"/>
      <c r="Q2297" s="385">
        <f t="shared" si="809"/>
        <v>20000</v>
      </c>
    </row>
    <row r="2298" spans="1:17" ht="15.75" customHeight="1" x14ac:dyDescent="0.25">
      <c r="A2298" s="666">
        <v>32</v>
      </c>
      <c r="B2298" s="358">
        <v>71916000</v>
      </c>
      <c r="C2298" s="572" t="s">
        <v>11</v>
      </c>
      <c r="D2298" s="572" t="s">
        <v>41</v>
      </c>
      <c r="E2298" s="591" t="s">
        <v>173</v>
      </c>
      <c r="F2298" s="339">
        <v>15</v>
      </c>
      <c r="G2298" s="360" t="s">
        <v>106</v>
      </c>
      <c r="H2298" s="575">
        <v>3728.7</v>
      </c>
      <c r="I2298" s="339">
        <v>179</v>
      </c>
      <c r="J2298" s="570" t="s">
        <v>107</v>
      </c>
      <c r="K2298" s="579" t="s">
        <v>2</v>
      </c>
      <c r="L2298" s="362">
        <f t="shared" ref="L2298:P2298" si="822">L2299+L2300</f>
        <v>333510</v>
      </c>
      <c r="M2298" s="362">
        <f t="shared" si="822"/>
        <v>20000</v>
      </c>
      <c r="N2298" s="362">
        <f t="shared" si="822"/>
        <v>0</v>
      </c>
      <c r="O2298" s="362">
        <f t="shared" si="822"/>
        <v>297834.5</v>
      </c>
      <c r="P2298" s="362">
        <f t="shared" si="822"/>
        <v>15675.5</v>
      </c>
      <c r="Q2298" s="385">
        <f t="shared" si="809"/>
        <v>333510</v>
      </c>
    </row>
    <row r="2299" spans="1:17" ht="51.75" customHeight="1" x14ac:dyDescent="0.25">
      <c r="A2299" s="667"/>
      <c r="B2299" s="358">
        <v>71916000</v>
      </c>
      <c r="C2299" s="572" t="s">
        <v>11</v>
      </c>
      <c r="D2299" s="572"/>
      <c r="E2299" s="622"/>
      <c r="F2299" s="339"/>
      <c r="G2299" s="360"/>
      <c r="H2299" s="575"/>
      <c r="I2299" s="339"/>
      <c r="J2299" s="570" t="s">
        <v>117</v>
      </c>
      <c r="K2299" s="355">
        <v>20</v>
      </c>
      <c r="L2299" s="362">
        <v>313510</v>
      </c>
      <c r="M2299" s="362"/>
      <c r="N2299" s="415"/>
      <c r="O2299" s="419">
        <f>L2299*0.95</f>
        <v>297834.5</v>
      </c>
      <c r="P2299" s="419">
        <f>L2299*0.05</f>
        <v>15675.5</v>
      </c>
      <c r="Q2299" s="385">
        <f t="shared" si="809"/>
        <v>313510</v>
      </c>
    </row>
    <row r="2300" spans="1:17" ht="50.25" customHeight="1" x14ac:dyDescent="0.25">
      <c r="A2300" s="668"/>
      <c r="B2300" s="358">
        <v>71916000</v>
      </c>
      <c r="C2300" s="572" t="s">
        <v>11</v>
      </c>
      <c r="D2300" s="572"/>
      <c r="E2300" s="622"/>
      <c r="F2300" s="339"/>
      <c r="G2300" s="360"/>
      <c r="H2300" s="575"/>
      <c r="I2300" s="339"/>
      <c r="J2300" s="570" t="s">
        <v>305</v>
      </c>
      <c r="K2300" s="346">
        <v>50</v>
      </c>
      <c r="L2300" s="362">
        <v>20000</v>
      </c>
      <c r="M2300" s="362">
        <v>20000</v>
      </c>
      <c r="N2300" s="415"/>
      <c r="O2300" s="415"/>
      <c r="P2300" s="415"/>
      <c r="Q2300" s="385">
        <f t="shared" si="809"/>
        <v>20000</v>
      </c>
    </row>
    <row r="2301" spans="1:17" ht="15.75" customHeight="1" x14ac:dyDescent="0.25">
      <c r="A2301" s="666">
        <v>33</v>
      </c>
      <c r="B2301" s="358">
        <v>71916000</v>
      </c>
      <c r="C2301" s="572" t="s">
        <v>11</v>
      </c>
      <c r="D2301" s="572" t="s">
        <v>41</v>
      </c>
      <c r="E2301" s="591" t="s">
        <v>173</v>
      </c>
      <c r="F2301" s="339">
        <v>19</v>
      </c>
      <c r="G2301" s="360" t="s">
        <v>106</v>
      </c>
      <c r="H2301" s="575">
        <v>3974</v>
      </c>
      <c r="I2301" s="339">
        <v>159</v>
      </c>
      <c r="J2301" s="570" t="s">
        <v>107</v>
      </c>
      <c r="K2301" s="579" t="s">
        <v>2</v>
      </c>
      <c r="L2301" s="362">
        <f t="shared" ref="L2301:P2301" si="823">L2302+L2303</f>
        <v>330800</v>
      </c>
      <c r="M2301" s="362">
        <f t="shared" si="823"/>
        <v>20000</v>
      </c>
      <c r="N2301" s="362">
        <f t="shared" si="823"/>
        <v>0</v>
      </c>
      <c r="O2301" s="362">
        <f t="shared" si="823"/>
        <v>295260</v>
      </c>
      <c r="P2301" s="362">
        <f t="shared" si="823"/>
        <v>15540</v>
      </c>
      <c r="Q2301" s="385">
        <f t="shared" si="809"/>
        <v>330800</v>
      </c>
    </row>
    <row r="2302" spans="1:17" ht="51.75" customHeight="1" x14ac:dyDescent="0.25">
      <c r="A2302" s="667"/>
      <c r="B2302" s="358">
        <v>71916000</v>
      </c>
      <c r="C2302" s="572" t="s">
        <v>11</v>
      </c>
      <c r="D2302" s="572"/>
      <c r="E2302" s="622"/>
      <c r="F2302" s="339"/>
      <c r="G2302" s="360"/>
      <c r="H2302" s="575"/>
      <c r="I2302" s="339"/>
      <c r="J2302" s="570" t="s">
        <v>117</v>
      </c>
      <c r="K2302" s="355">
        <v>20</v>
      </c>
      <c r="L2302" s="362">
        <v>310800</v>
      </c>
      <c r="M2302" s="362"/>
      <c r="N2302" s="415"/>
      <c r="O2302" s="419">
        <f>L2302*0.95</f>
        <v>295260</v>
      </c>
      <c r="P2302" s="419">
        <f>L2302*0.05</f>
        <v>15540</v>
      </c>
      <c r="Q2302" s="385">
        <f t="shared" si="809"/>
        <v>310800</v>
      </c>
    </row>
    <row r="2303" spans="1:17" ht="50.25" customHeight="1" x14ac:dyDescent="0.25">
      <c r="A2303" s="668"/>
      <c r="B2303" s="358">
        <v>71916000</v>
      </c>
      <c r="C2303" s="572" t="s">
        <v>11</v>
      </c>
      <c r="D2303" s="572"/>
      <c r="E2303" s="622"/>
      <c r="F2303" s="339"/>
      <c r="G2303" s="360"/>
      <c r="H2303" s="575"/>
      <c r="I2303" s="339"/>
      <c r="J2303" s="570" t="s">
        <v>305</v>
      </c>
      <c r="K2303" s="346">
        <v>50</v>
      </c>
      <c r="L2303" s="362">
        <v>20000</v>
      </c>
      <c r="M2303" s="362">
        <v>20000</v>
      </c>
      <c r="N2303" s="415"/>
      <c r="O2303" s="415"/>
      <c r="P2303" s="415"/>
      <c r="Q2303" s="385">
        <f t="shared" si="809"/>
        <v>20000</v>
      </c>
    </row>
    <row r="2304" spans="1:17" ht="15.75" customHeight="1" x14ac:dyDescent="0.25">
      <c r="A2304" s="666">
        <v>34</v>
      </c>
      <c r="B2304" s="358">
        <v>71916000</v>
      </c>
      <c r="C2304" s="572" t="s">
        <v>11</v>
      </c>
      <c r="D2304" s="572" t="s">
        <v>41</v>
      </c>
      <c r="E2304" s="591" t="s">
        <v>173</v>
      </c>
      <c r="F2304" s="339">
        <v>24</v>
      </c>
      <c r="G2304" s="360" t="s">
        <v>106</v>
      </c>
      <c r="H2304" s="575">
        <v>5804.3</v>
      </c>
      <c r="I2304" s="339">
        <v>200</v>
      </c>
      <c r="J2304" s="570" t="s">
        <v>107</v>
      </c>
      <c r="K2304" s="579" t="s">
        <v>2</v>
      </c>
      <c r="L2304" s="362">
        <f t="shared" ref="L2304:P2304" si="824">L2305+L2306</f>
        <v>410200</v>
      </c>
      <c r="M2304" s="362">
        <f t="shared" si="824"/>
        <v>20000</v>
      </c>
      <c r="N2304" s="362">
        <f t="shared" si="824"/>
        <v>0</v>
      </c>
      <c r="O2304" s="362">
        <f t="shared" si="824"/>
        <v>370690</v>
      </c>
      <c r="P2304" s="362">
        <f t="shared" si="824"/>
        <v>19510</v>
      </c>
      <c r="Q2304" s="385">
        <f t="shared" si="809"/>
        <v>410200</v>
      </c>
    </row>
    <row r="2305" spans="1:17" ht="51.75" customHeight="1" x14ac:dyDescent="0.25">
      <c r="A2305" s="667"/>
      <c r="B2305" s="358">
        <v>71916000</v>
      </c>
      <c r="C2305" s="572" t="s">
        <v>11</v>
      </c>
      <c r="D2305" s="572"/>
      <c r="E2305" s="622"/>
      <c r="F2305" s="339"/>
      <c r="G2305" s="360"/>
      <c r="H2305" s="575"/>
      <c r="I2305" s="339"/>
      <c r="J2305" s="570" t="s">
        <v>117</v>
      </c>
      <c r="K2305" s="355">
        <v>20</v>
      </c>
      <c r="L2305" s="362">
        <v>390200</v>
      </c>
      <c r="M2305" s="362"/>
      <c r="N2305" s="415"/>
      <c r="O2305" s="419">
        <f>L2305*0.95</f>
        <v>370690</v>
      </c>
      <c r="P2305" s="419">
        <f>L2305*0.05</f>
        <v>19510</v>
      </c>
      <c r="Q2305" s="385">
        <f t="shared" si="809"/>
        <v>390200</v>
      </c>
    </row>
    <row r="2306" spans="1:17" ht="50.25" customHeight="1" x14ac:dyDescent="0.25">
      <c r="A2306" s="668"/>
      <c r="B2306" s="358">
        <v>71916000</v>
      </c>
      <c r="C2306" s="572" t="s">
        <v>11</v>
      </c>
      <c r="D2306" s="572"/>
      <c r="E2306" s="622"/>
      <c r="F2306" s="339"/>
      <c r="G2306" s="360"/>
      <c r="H2306" s="575"/>
      <c r="I2306" s="339"/>
      <c r="J2306" s="570" t="s">
        <v>305</v>
      </c>
      <c r="K2306" s="346">
        <v>50</v>
      </c>
      <c r="L2306" s="362">
        <v>20000</v>
      </c>
      <c r="M2306" s="362">
        <v>20000</v>
      </c>
      <c r="N2306" s="415"/>
      <c r="O2306" s="415"/>
      <c r="P2306" s="415"/>
      <c r="Q2306" s="385">
        <f t="shared" si="809"/>
        <v>20000</v>
      </c>
    </row>
    <row r="2307" spans="1:17" ht="31.5" customHeight="1" x14ac:dyDescent="0.25">
      <c r="A2307" s="666">
        <v>35</v>
      </c>
      <c r="B2307" s="358">
        <v>71916000</v>
      </c>
      <c r="C2307" s="572" t="s">
        <v>11</v>
      </c>
      <c r="D2307" s="572" t="s">
        <v>41</v>
      </c>
      <c r="E2307" s="591" t="s">
        <v>423</v>
      </c>
      <c r="F2307" s="460" t="s">
        <v>280</v>
      </c>
      <c r="G2307" s="360" t="s">
        <v>106</v>
      </c>
      <c r="H2307" s="575">
        <v>1873.8</v>
      </c>
      <c r="I2307" s="339">
        <v>72</v>
      </c>
      <c r="J2307" s="570" t="s">
        <v>107</v>
      </c>
      <c r="K2307" s="579" t="s">
        <v>2</v>
      </c>
      <c r="L2307" s="362">
        <f t="shared" ref="L2307:P2307" si="825">L2308+L2309</f>
        <v>277500</v>
      </c>
      <c r="M2307" s="362">
        <f t="shared" si="825"/>
        <v>20000</v>
      </c>
      <c r="N2307" s="362">
        <f t="shared" si="825"/>
        <v>0</v>
      </c>
      <c r="O2307" s="362">
        <f t="shared" si="825"/>
        <v>244625</v>
      </c>
      <c r="P2307" s="362">
        <f t="shared" si="825"/>
        <v>12875</v>
      </c>
      <c r="Q2307" s="385">
        <f t="shared" si="809"/>
        <v>277500</v>
      </c>
    </row>
    <row r="2308" spans="1:17" ht="51.75" customHeight="1" x14ac:dyDescent="0.25">
      <c r="A2308" s="667"/>
      <c r="B2308" s="358">
        <v>71916000</v>
      </c>
      <c r="C2308" s="572" t="s">
        <v>11</v>
      </c>
      <c r="D2308" s="572"/>
      <c r="E2308" s="622"/>
      <c r="F2308" s="339"/>
      <c r="G2308" s="360"/>
      <c r="H2308" s="575"/>
      <c r="I2308" s="339"/>
      <c r="J2308" s="570" t="s">
        <v>117</v>
      </c>
      <c r="K2308" s="355">
        <v>20</v>
      </c>
      <c r="L2308" s="362">
        <v>257500</v>
      </c>
      <c r="M2308" s="362"/>
      <c r="N2308" s="415"/>
      <c r="O2308" s="419">
        <f>L2308*0.95</f>
        <v>244625</v>
      </c>
      <c r="P2308" s="419">
        <f>L2308*0.05</f>
        <v>12875</v>
      </c>
      <c r="Q2308" s="385">
        <f t="shared" si="809"/>
        <v>257500</v>
      </c>
    </row>
    <row r="2309" spans="1:17" ht="50.25" customHeight="1" x14ac:dyDescent="0.25">
      <c r="A2309" s="668"/>
      <c r="B2309" s="358">
        <v>71916000</v>
      </c>
      <c r="C2309" s="572" t="s">
        <v>11</v>
      </c>
      <c r="D2309" s="572"/>
      <c r="E2309" s="622"/>
      <c r="F2309" s="339"/>
      <c r="G2309" s="360"/>
      <c r="H2309" s="575"/>
      <c r="I2309" s="339"/>
      <c r="J2309" s="570" t="s">
        <v>305</v>
      </c>
      <c r="K2309" s="346">
        <v>50</v>
      </c>
      <c r="L2309" s="362">
        <v>20000</v>
      </c>
      <c r="M2309" s="362">
        <v>20000</v>
      </c>
      <c r="N2309" s="415"/>
      <c r="O2309" s="415"/>
      <c r="P2309" s="415"/>
      <c r="Q2309" s="385">
        <f t="shared" si="809"/>
        <v>20000</v>
      </c>
    </row>
    <row r="2310" spans="1:17" ht="31.5" customHeight="1" x14ac:dyDescent="0.25">
      <c r="A2310" s="666">
        <v>36</v>
      </c>
      <c r="B2310" s="358">
        <v>71916000</v>
      </c>
      <c r="C2310" s="572" t="s">
        <v>11</v>
      </c>
      <c r="D2310" s="572" t="s">
        <v>41</v>
      </c>
      <c r="E2310" s="591" t="s">
        <v>423</v>
      </c>
      <c r="F2310" s="460" t="s">
        <v>245</v>
      </c>
      <c r="G2310" s="360" t="s">
        <v>106</v>
      </c>
      <c r="H2310" s="575">
        <v>3594.5</v>
      </c>
      <c r="I2310" s="339">
        <v>142</v>
      </c>
      <c r="J2310" s="570" t="s">
        <v>107</v>
      </c>
      <c r="K2310" s="579" t="s">
        <v>2</v>
      </c>
      <c r="L2310" s="362">
        <f t="shared" ref="L2310:P2325" si="826">L2311+L2312</f>
        <v>330210</v>
      </c>
      <c r="M2310" s="362">
        <f t="shared" si="826"/>
        <v>20000</v>
      </c>
      <c r="N2310" s="362">
        <f t="shared" si="826"/>
        <v>0</v>
      </c>
      <c r="O2310" s="362">
        <f t="shared" si="826"/>
        <v>294699.5</v>
      </c>
      <c r="P2310" s="362">
        <f t="shared" si="826"/>
        <v>15510.5</v>
      </c>
      <c r="Q2310" s="385">
        <f t="shared" si="809"/>
        <v>330210</v>
      </c>
    </row>
    <row r="2311" spans="1:17" ht="51.75" customHeight="1" x14ac:dyDescent="0.25">
      <c r="A2311" s="667"/>
      <c r="B2311" s="358">
        <v>71916000</v>
      </c>
      <c r="C2311" s="572" t="s">
        <v>11</v>
      </c>
      <c r="D2311" s="572"/>
      <c r="E2311" s="622"/>
      <c r="F2311" s="339"/>
      <c r="G2311" s="360"/>
      <c r="H2311" s="575"/>
      <c r="I2311" s="339"/>
      <c r="J2311" s="570" t="s">
        <v>117</v>
      </c>
      <c r="K2311" s="355">
        <v>20</v>
      </c>
      <c r="L2311" s="362">
        <v>310210</v>
      </c>
      <c r="M2311" s="362"/>
      <c r="N2311" s="415"/>
      <c r="O2311" s="419">
        <f>L2311*0.95</f>
        <v>294699.5</v>
      </c>
      <c r="P2311" s="419">
        <f>L2311*0.05</f>
        <v>15510.5</v>
      </c>
      <c r="Q2311" s="385">
        <f t="shared" si="809"/>
        <v>310210</v>
      </c>
    </row>
    <row r="2312" spans="1:17" ht="50.25" customHeight="1" x14ac:dyDescent="0.25">
      <c r="A2312" s="668"/>
      <c r="B2312" s="358">
        <v>71916000</v>
      </c>
      <c r="C2312" s="572" t="s">
        <v>11</v>
      </c>
      <c r="D2312" s="572"/>
      <c r="E2312" s="622"/>
      <c r="F2312" s="339"/>
      <c r="G2312" s="360"/>
      <c r="H2312" s="575"/>
      <c r="I2312" s="339"/>
      <c r="J2312" s="570" t="s">
        <v>305</v>
      </c>
      <c r="K2312" s="346">
        <v>50</v>
      </c>
      <c r="L2312" s="362">
        <v>20000</v>
      </c>
      <c r="M2312" s="362">
        <v>20000</v>
      </c>
      <c r="N2312" s="415"/>
      <c r="O2312" s="415"/>
      <c r="P2312" s="415"/>
      <c r="Q2312" s="385">
        <f t="shared" si="809"/>
        <v>20000</v>
      </c>
    </row>
    <row r="2313" spans="1:17" ht="31.5" customHeight="1" x14ac:dyDescent="0.25">
      <c r="A2313" s="666">
        <v>37</v>
      </c>
      <c r="B2313" s="358">
        <v>71916000</v>
      </c>
      <c r="C2313" s="572" t="s">
        <v>11</v>
      </c>
      <c r="D2313" s="572" t="s">
        <v>41</v>
      </c>
      <c r="E2313" s="591" t="s">
        <v>423</v>
      </c>
      <c r="F2313" s="460" t="s">
        <v>251</v>
      </c>
      <c r="G2313" s="360" t="s">
        <v>106</v>
      </c>
      <c r="H2313" s="575">
        <v>3555.9</v>
      </c>
      <c r="I2313" s="339">
        <v>141</v>
      </c>
      <c r="J2313" s="570" t="s">
        <v>107</v>
      </c>
      <c r="K2313" s="579" t="s">
        <v>2</v>
      </c>
      <c r="L2313" s="362">
        <f t="shared" si="826"/>
        <v>330290</v>
      </c>
      <c r="M2313" s="362">
        <f t="shared" si="826"/>
        <v>20000</v>
      </c>
      <c r="N2313" s="362">
        <f t="shared" si="826"/>
        <v>0</v>
      </c>
      <c r="O2313" s="362">
        <f t="shared" si="826"/>
        <v>294775.5</v>
      </c>
      <c r="P2313" s="362">
        <f t="shared" si="826"/>
        <v>15514.5</v>
      </c>
      <c r="Q2313" s="385">
        <f t="shared" si="809"/>
        <v>330290</v>
      </c>
    </row>
    <row r="2314" spans="1:17" ht="51.75" customHeight="1" x14ac:dyDescent="0.25">
      <c r="A2314" s="667"/>
      <c r="B2314" s="358">
        <v>71916000</v>
      </c>
      <c r="C2314" s="572" t="s">
        <v>11</v>
      </c>
      <c r="D2314" s="572"/>
      <c r="E2314" s="622"/>
      <c r="F2314" s="339"/>
      <c r="G2314" s="360"/>
      <c r="H2314" s="575"/>
      <c r="I2314" s="339"/>
      <c r="J2314" s="570" t="s">
        <v>117</v>
      </c>
      <c r="K2314" s="355">
        <v>20</v>
      </c>
      <c r="L2314" s="362">
        <v>310290</v>
      </c>
      <c r="M2314" s="362"/>
      <c r="N2314" s="415"/>
      <c r="O2314" s="419">
        <f>L2314*0.95</f>
        <v>294775.5</v>
      </c>
      <c r="P2314" s="419">
        <f>L2314*0.05</f>
        <v>15514.5</v>
      </c>
      <c r="Q2314" s="385">
        <f t="shared" si="809"/>
        <v>310290</v>
      </c>
    </row>
    <row r="2315" spans="1:17" ht="50.25" customHeight="1" x14ac:dyDescent="0.25">
      <c r="A2315" s="668"/>
      <c r="B2315" s="358">
        <v>71916000</v>
      </c>
      <c r="C2315" s="572" t="s">
        <v>11</v>
      </c>
      <c r="D2315" s="572"/>
      <c r="E2315" s="622"/>
      <c r="F2315" s="339"/>
      <c r="G2315" s="360"/>
      <c r="H2315" s="575"/>
      <c r="I2315" s="339"/>
      <c r="J2315" s="570" t="s">
        <v>305</v>
      </c>
      <c r="K2315" s="346">
        <v>50</v>
      </c>
      <c r="L2315" s="362">
        <v>20000</v>
      </c>
      <c r="M2315" s="362">
        <v>20000</v>
      </c>
      <c r="N2315" s="415"/>
      <c r="O2315" s="415"/>
      <c r="P2315" s="415"/>
      <c r="Q2315" s="385">
        <f t="shared" si="809"/>
        <v>20000</v>
      </c>
    </row>
    <row r="2316" spans="1:17" ht="31.5" customHeight="1" x14ac:dyDescent="0.25">
      <c r="A2316" s="666">
        <v>38</v>
      </c>
      <c r="B2316" s="358">
        <v>71916000</v>
      </c>
      <c r="C2316" s="572" t="s">
        <v>11</v>
      </c>
      <c r="D2316" s="572" t="s">
        <v>41</v>
      </c>
      <c r="E2316" s="591" t="s">
        <v>423</v>
      </c>
      <c r="F2316" s="460" t="s">
        <v>344</v>
      </c>
      <c r="G2316" s="360" t="s">
        <v>106</v>
      </c>
      <c r="H2316" s="575">
        <v>3653.3</v>
      </c>
      <c r="I2316" s="339">
        <v>147</v>
      </c>
      <c r="J2316" s="570" t="s">
        <v>107</v>
      </c>
      <c r="K2316" s="579" t="s">
        <v>2</v>
      </c>
      <c r="L2316" s="362">
        <f t="shared" si="826"/>
        <v>328570</v>
      </c>
      <c r="M2316" s="362">
        <f t="shared" si="826"/>
        <v>20000</v>
      </c>
      <c r="N2316" s="362">
        <f t="shared" si="826"/>
        <v>0</v>
      </c>
      <c r="O2316" s="362">
        <f t="shared" si="826"/>
        <v>293141.5</v>
      </c>
      <c r="P2316" s="362">
        <f t="shared" si="826"/>
        <v>15428.5</v>
      </c>
      <c r="Q2316" s="385">
        <f t="shared" si="809"/>
        <v>328570</v>
      </c>
    </row>
    <row r="2317" spans="1:17" ht="51.75" customHeight="1" x14ac:dyDescent="0.25">
      <c r="A2317" s="667"/>
      <c r="B2317" s="358">
        <v>71916000</v>
      </c>
      <c r="C2317" s="572" t="s">
        <v>11</v>
      </c>
      <c r="D2317" s="572"/>
      <c r="E2317" s="622"/>
      <c r="F2317" s="339"/>
      <c r="G2317" s="360"/>
      <c r="H2317" s="575"/>
      <c r="I2317" s="339"/>
      <c r="J2317" s="570" t="s">
        <v>117</v>
      </c>
      <c r="K2317" s="355">
        <v>20</v>
      </c>
      <c r="L2317" s="362">
        <v>308570</v>
      </c>
      <c r="M2317" s="362"/>
      <c r="N2317" s="415"/>
      <c r="O2317" s="419">
        <f>L2317*0.95</f>
        <v>293141.5</v>
      </c>
      <c r="P2317" s="419">
        <f>L2317*0.05</f>
        <v>15428.5</v>
      </c>
      <c r="Q2317" s="385">
        <f t="shared" si="809"/>
        <v>308570</v>
      </c>
    </row>
    <row r="2318" spans="1:17" ht="50.25" customHeight="1" x14ac:dyDescent="0.25">
      <c r="A2318" s="668"/>
      <c r="B2318" s="358">
        <v>71916000</v>
      </c>
      <c r="C2318" s="572" t="s">
        <v>11</v>
      </c>
      <c r="D2318" s="572"/>
      <c r="E2318" s="622"/>
      <c r="F2318" s="339"/>
      <c r="G2318" s="360"/>
      <c r="H2318" s="575"/>
      <c r="I2318" s="339"/>
      <c r="J2318" s="570" t="s">
        <v>305</v>
      </c>
      <c r="K2318" s="346">
        <v>50</v>
      </c>
      <c r="L2318" s="362">
        <v>20000</v>
      </c>
      <c r="M2318" s="362">
        <v>20000</v>
      </c>
      <c r="N2318" s="415"/>
      <c r="O2318" s="415"/>
      <c r="P2318" s="415"/>
      <c r="Q2318" s="385">
        <f t="shared" si="809"/>
        <v>20000</v>
      </c>
    </row>
    <row r="2319" spans="1:17" ht="31.5" customHeight="1" x14ac:dyDescent="0.25">
      <c r="A2319" s="666">
        <v>39</v>
      </c>
      <c r="B2319" s="358">
        <v>71916000</v>
      </c>
      <c r="C2319" s="572" t="s">
        <v>11</v>
      </c>
      <c r="D2319" s="572" t="s">
        <v>41</v>
      </c>
      <c r="E2319" s="591" t="s">
        <v>423</v>
      </c>
      <c r="F2319" s="460" t="s">
        <v>243</v>
      </c>
      <c r="G2319" s="360" t="s">
        <v>106</v>
      </c>
      <c r="H2319" s="575">
        <v>3597.1</v>
      </c>
      <c r="I2319" s="339">
        <v>166</v>
      </c>
      <c r="J2319" s="570" t="s">
        <v>107</v>
      </c>
      <c r="K2319" s="579" t="s">
        <v>2</v>
      </c>
      <c r="L2319" s="362">
        <f t="shared" si="826"/>
        <v>330310</v>
      </c>
      <c r="M2319" s="362">
        <f t="shared" si="826"/>
        <v>20000</v>
      </c>
      <c r="N2319" s="362">
        <f t="shared" si="826"/>
        <v>0</v>
      </c>
      <c r="O2319" s="362">
        <f t="shared" si="826"/>
        <v>294794.5</v>
      </c>
      <c r="P2319" s="362">
        <f t="shared" si="826"/>
        <v>15515.5</v>
      </c>
      <c r="Q2319" s="385">
        <f t="shared" si="809"/>
        <v>330310</v>
      </c>
    </row>
    <row r="2320" spans="1:17" ht="51.75" customHeight="1" x14ac:dyDescent="0.25">
      <c r="A2320" s="667"/>
      <c r="B2320" s="358">
        <v>71916000</v>
      </c>
      <c r="C2320" s="572" t="s">
        <v>11</v>
      </c>
      <c r="D2320" s="572"/>
      <c r="E2320" s="622"/>
      <c r="F2320" s="339"/>
      <c r="G2320" s="360"/>
      <c r="H2320" s="575"/>
      <c r="I2320" s="339"/>
      <c r="J2320" s="570" t="s">
        <v>117</v>
      </c>
      <c r="K2320" s="355">
        <v>20</v>
      </c>
      <c r="L2320" s="362">
        <v>310310</v>
      </c>
      <c r="M2320" s="362"/>
      <c r="N2320" s="415"/>
      <c r="O2320" s="419">
        <f>L2320*0.95</f>
        <v>294794.5</v>
      </c>
      <c r="P2320" s="419">
        <f>L2320*0.05</f>
        <v>15515.5</v>
      </c>
      <c r="Q2320" s="385">
        <f t="shared" si="809"/>
        <v>310310</v>
      </c>
    </row>
    <row r="2321" spans="1:17" ht="50.25" customHeight="1" x14ac:dyDescent="0.25">
      <c r="A2321" s="668"/>
      <c r="B2321" s="358">
        <v>71916000</v>
      </c>
      <c r="C2321" s="572" t="s">
        <v>11</v>
      </c>
      <c r="D2321" s="572"/>
      <c r="E2321" s="622"/>
      <c r="F2321" s="339"/>
      <c r="G2321" s="360"/>
      <c r="H2321" s="575"/>
      <c r="I2321" s="339"/>
      <c r="J2321" s="570" t="s">
        <v>305</v>
      </c>
      <c r="K2321" s="346">
        <v>50</v>
      </c>
      <c r="L2321" s="362">
        <v>20000</v>
      </c>
      <c r="M2321" s="362">
        <v>20000</v>
      </c>
      <c r="N2321" s="415"/>
      <c r="O2321" s="415"/>
      <c r="P2321" s="415"/>
      <c r="Q2321" s="385">
        <f t="shared" si="809"/>
        <v>20000</v>
      </c>
    </row>
    <row r="2322" spans="1:17" ht="31.5" customHeight="1" x14ac:dyDescent="0.25">
      <c r="A2322" s="666">
        <v>40</v>
      </c>
      <c r="B2322" s="358">
        <v>71916000</v>
      </c>
      <c r="C2322" s="572" t="s">
        <v>11</v>
      </c>
      <c r="D2322" s="572" t="s">
        <v>41</v>
      </c>
      <c r="E2322" s="591" t="s">
        <v>423</v>
      </c>
      <c r="F2322" s="460" t="s">
        <v>363</v>
      </c>
      <c r="G2322" s="360" t="s">
        <v>106</v>
      </c>
      <c r="H2322" s="575">
        <v>1799.2</v>
      </c>
      <c r="I2322" s="339">
        <v>64</v>
      </c>
      <c r="J2322" s="570" t="s">
        <v>107</v>
      </c>
      <c r="K2322" s="579" t="s">
        <v>2</v>
      </c>
      <c r="L2322" s="362">
        <f t="shared" si="826"/>
        <v>278310</v>
      </c>
      <c r="M2322" s="362">
        <f t="shared" si="826"/>
        <v>20000</v>
      </c>
      <c r="N2322" s="362">
        <f t="shared" si="826"/>
        <v>0</v>
      </c>
      <c r="O2322" s="362">
        <f t="shared" si="826"/>
        <v>245394.5</v>
      </c>
      <c r="P2322" s="362">
        <f t="shared" si="826"/>
        <v>12915.5</v>
      </c>
      <c r="Q2322" s="385">
        <f t="shared" si="809"/>
        <v>278310</v>
      </c>
    </row>
    <row r="2323" spans="1:17" ht="51.75" customHeight="1" x14ac:dyDescent="0.25">
      <c r="A2323" s="667"/>
      <c r="B2323" s="358">
        <v>71916000</v>
      </c>
      <c r="C2323" s="572" t="s">
        <v>11</v>
      </c>
      <c r="D2323" s="572"/>
      <c r="E2323" s="622"/>
      <c r="F2323" s="339"/>
      <c r="G2323" s="360"/>
      <c r="H2323" s="575"/>
      <c r="I2323" s="339"/>
      <c r="J2323" s="570" t="s">
        <v>117</v>
      </c>
      <c r="K2323" s="355">
        <v>20</v>
      </c>
      <c r="L2323" s="362">
        <v>258310</v>
      </c>
      <c r="M2323" s="362"/>
      <c r="N2323" s="415"/>
      <c r="O2323" s="419">
        <f>L2323*0.95</f>
        <v>245394.5</v>
      </c>
      <c r="P2323" s="419">
        <f>L2323*0.05</f>
        <v>12915.5</v>
      </c>
      <c r="Q2323" s="385">
        <f t="shared" si="809"/>
        <v>258310</v>
      </c>
    </row>
    <row r="2324" spans="1:17" ht="50.25" customHeight="1" x14ac:dyDescent="0.25">
      <c r="A2324" s="668"/>
      <c r="B2324" s="358">
        <v>71916000</v>
      </c>
      <c r="C2324" s="572" t="s">
        <v>11</v>
      </c>
      <c r="D2324" s="572"/>
      <c r="E2324" s="622"/>
      <c r="F2324" s="339"/>
      <c r="G2324" s="360"/>
      <c r="H2324" s="575"/>
      <c r="I2324" s="339"/>
      <c r="J2324" s="570" t="s">
        <v>305</v>
      </c>
      <c r="K2324" s="346">
        <v>50</v>
      </c>
      <c r="L2324" s="362">
        <v>20000</v>
      </c>
      <c r="M2324" s="362">
        <v>20000</v>
      </c>
      <c r="N2324" s="415"/>
      <c r="O2324" s="415"/>
      <c r="P2324" s="415"/>
      <c r="Q2324" s="385">
        <f t="shared" si="809"/>
        <v>20000</v>
      </c>
    </row>
    <row r="2325" spans="1:17" ht="31.5" customHeight="1" x14ac:dyDescent="0.25">
      <c r="A2325" s="666">
        <v>41</v>
      </c>
      <c r="B2325" s="358">
        <v>71916000</v>
      </c>
      <c r="C2325" s="572" t="s">
        <v>11</v>
      </c>
      <c r="D2325" s="572" t="s">
        <v>41</v>
      </c>
      <c r="E2325" s="591" t="s">
        <v>423</v>
      </c>
      <c r="F2325" s="460" t="s">
        <v>206</v>
      </c>
      <c r="G2325" s="360" t="s">
        <v>106</v>
      </c>
      <c r="H2325" s="575">
        <v>1805.7</v>
      </c>
      <c r="I2325" s="339">
        <v>68</v>
      </c>
      <c r="J2325" s="570" t="s">
        <v>107</v>
      </c>
      <c r="K2325" s="579" t="s">
        <v>2</v>
      </c>
      <c r="L2325" s="362">
        <f t="shared" si="826"/>
        <v>275800</v>
      </c>
      <c r="M2325" s="362">
        <f t="shared" si="826"/>
        <v>20000</v>
      </c>
      <c r="N2325" s="362">
        <f t="shared" si="826"/>
        <v>0</v>
      </c>
      <c r="O2325" s="362">
        <f t="shared" si="826"/>
        <v>243010</v>
      </c>
      <c r="P2325" s="362">
        <f t="shared" si="826"/>
        <v>12790</v>
      </c>
      <c r="Q2325" s="385">
        <f t="shared" si="809"/>
        <v>275800</v>
      </c>
    </row>
    <row r="2326" spans="1:17" ht="51.75" customHeight="1" x14ac:dyDescent="0.25">
      <c r="A2326" s="667"/>
      <c r="B2326" s="358">
        <v>71916000</v>
      </c>
      <c r="C2326" s="572" t="s">
        <v>11</v>
      </c>
      <c r="D2326" s="572"/>
      <c r="E2326" s="622"/>
      <c r="F2326" s="339"/>
      <c r="G2326" s="360"/>
      <c r="H2326" s="575"/>
      <c r="I2326" s="339"/>
      <c r="J2326" s="570" t="s">
        <v>117</v>
      </c>
      <c r="K2326" s="355">
        <v>20</v>
      </c>
      <c r="L2326" s="362">
        <v>255800</v>
      </c>
      <c r="M2326" s="362"/>
      <c r="N2326" s="415"/>
      <c r="O2326" s="419">
        <f>L2326*0.95</f>
        <v>243010</v>
      </c>
      <c r="P2326" s="419">
        <f>L2326*0.05</f>
        <v>12790</v>
      </c>
      <c r="Q2326" s="385">
        <f t="shared" si="809"/>
        <v>255800</v>
      </c>
    </row>
    <row r="2327" spans="1:17" ht="50.25" customHeight="1" x14ac:dyDescent="0.25">
      <c r="A2327" s="668"/>
      <c r="B2327" s="358">
        <v>71916000</v>
      </c>
      <c r="C2327" s="572" t="s">
        <v>11</v>
      </c>
      <c r="D2327" s="572"/>
      <c r="E2327" s="622"/>
      <c r="F2327" s="339"/>
      <c r="G2327" s="360"/>
      <c r="H2327" s="575"/>
      <c r="I2327" s="339"/>
      <c r="J2327" s="570" t="s">
        <v>305</v>
      </c>
      <c r="K2327" s="346">
        <v>50</v>
      </c>
      <c r="L2327" s="362">
        <v>20000</v>
      </c>
      <c r="M2327" s="362">
        <v>20000</v>
      </c>
      <c r="N2327" s="415"/>
      <c r="O2327" s="415"/>
      <c r="P2327" s="415"/>
      <c r="Q2327" s="385">
        <f t="shared" si="809"/>
        <v>20000</v>
      </c>
    </row>
    <row r="2328" spans="1:17" ht="31.5" customHeight="1" x14ac:dyDescent="0.25">
      <c r="A2328" s="666">
        <v>42</v>
      </c>
      <c r="B2328" s="358">
        <v>71916000</v>
      </c>
      <c r="C2328" s="572" t="s">
        <v>11</v>
      </c>
      <c r="D2328" s="572" t="s">
        <v>41</v>
      </c>
      <c r="E2328" s="591" t="s">
        <v>423</v>
      </c>
      <c r="F2328" s="460" t="s">
        <v>218</v>
      </c>
      <c r="G2328" s="360" t="s">
        <v>106</v>
      </c>
      <c r="H2328" s="575">
        <v>3596.6</v>
      </c>
      <c r="I2328" s="339">
        <v>124</v>
      </c>
      <c r="J2328" s="570" t="s">
        <v>107</v>
      </c>
      <c r="K2328" s="579" t="s">
        <v>2</v>
      </c>
      <c r="L2328" s="362">
        <f t="shared" ref="L2328:P2343" si="827">L2329+L2330</f>
        <v>325810</v>
      </c>
      <c r="M2328" s="362">
        <f t="shared" si="827"/>
        <v>20000</v>
      </c>
      <c r="N2328" s="362">
        <f t="shared" si="827"/>
        <v>0</v>
      </c>
      <c r="O2328" s="362">
        <f t="shared" si="827"/>
        <v>290519.5</v>
      </c>
      <c r="P2328" s="362">
        <f t="shared" si="827"/>
        <v>15290.5</v>
      </c>
      <c r="Q2328" s="385">
        <f t="shared" ref="Q2328:Q2391" si="828">M2328+N2328+O2328+P2328</f>
        <v>325810</v>
      </c>
    </row>
    <row r="2329" spans="1:17" ht="51.75" customHeight="1" x14ac:dyDescent="0.25">
      <c r="A2329" s="667"/>
      <c r="B2329" s="358">
        <v>71916000</v>
      </c>
      <c r="C2329" s="572" t="s">
        <v>11</v>
      </c>
      <c r="D2329" s="572"/>
      <c r="E2329" s="622"/>
      <c r="F2329" s="339"/>
      <c r="G2329" s="360"/>
      <c r="H2329" s="575"/>
      <c r="I2329" s="339"/>
      <c r="J2329" s="570" t="s">
        <v>117</v>
      </c>
      <c r="K2329" s="355">
        <v>20</v>
      </c>
      <c r="L2329" s="362">
        <v>305810</v>
      </c>
      <c r="M2329" s="362"/>
      <c r="N2329" s="415"/>
      <c r="O2329" s="419">
        <f>L2329*0.95</f>
        <v>290519.5</v>
      </c>
      <c r="P2329" s="419">
        <f>L2329*0.05</f>
        <v>15290.5</v>
      </c>
      <c r="Q2329" s="385">
        <f t="shared" si="828"/>
        <v>305810</v>
      </c>
    </row>
    <row r="2330" spans="1:17" ht="50.25" customHeight="1" x14ac:dyDescent="0.25">
      <c r="A2330" s="668"/>
      <c r="B2330" s="358">
        <v>71916000</v>
      </c>
      <c r="C2330" s="572" t="s">
        <v>11</v>
      </c>
      <c r="D2330" s="572"/>
      <c r="E2330" s="622"/>
      <c r="F2330" s="339"/>
      <c r="G2330" s="360"/>
      <c r="H2330" s="575"/>
      <c r="I2330" s="339"/>
      <c r="J2330" s="570" t="s">
        <v>305</v>
      </c>
      <c r="K2330" s="346">
        <v>50</v>
      </c>
      <c r="L2330" s="362">
        <v>20000</v>
      </c>
      <c r="M2330" s="362">
        <v>20000</v>
      </c>
      <c r="N2330" s="415"/>
      <c r="O2330" s="415"/>
      <c r="P2330" s="415"/>
      <c r="Q2330" s="385">
        <f t="shared" si="828"/>
        <v>20000</v>
      </c>
    </row>
    <row r="2331" spans="1:17" ht="31.5" customHeight="1" x14ac:dyDescent="0.25">
      <c r="A2331" s="666">
        <v>43</v>
      </c>
      <c r="B2331" s="358">
        <v>71916000</v>
      </c>
      <c r="C2331" s="572" t="s">
        <v>11</v>
      </c>
      <c r="D2331" s="572" t="s">
        <v>41</v>
      </c>
      <c r="E2331" s="591" t="s">
        <v>423</v>
      </c>
      <c r="F2331" s="460" t="s">
        <v>345</v>
      </c>
      <c r="G2331" s="360" t="s">
        <v>106</v>
      </c>
      <c r="H2331" s="575">
        <v>1791.3</v>
      </c>
      <c r="I2331" s="339">
        <v>57</v>
      </c>
      <c r="J2331" s="570" t="s">
        <v>107</v>
      </c>
      <c r="K2331" s="579" t="s">
        <v>2</v>
      </c>
      <c r="L2331" s="362">
        <f t="shared" si="827"/>
        <v>275300</v>
      </c>
      <c r="M2331" s="362">
        <f t="shared" si="827"/>
        <v>20000</v>
      </c>
      <c r="N2331" s="362">
        <f t="shared" si="827"/>
        <v>0</v>
      </c>
      <c r="O2331" s="362">
        <f t="shared" si="827"/>
        <v>242535</v>
      </c>
      <c r="P2331" s="362">
        <f t="shared" si="827"/>
        <v>12765</v>
      </c>
      <c r="Q2331" s="385">
        <f t="shared" si="828"/>
        <v>275300</v>
      </c>
    </row>
    <row r="2332" spans="1:17" ht="51.75" customHeight="1" x14ac:dyDescent="0.25">
      <c r="A2332" s="667"/>
      <c r="B2332" s="358">
        <v>71916000</v>
      </c>
      <c r="C2332" s="572" t="s">
        <v>11</v>
      </c>
      <c r="D2332" s="572"/>
      <c r="E2332" s="622"/>
      <c r="F2332" s="339"/>
      <c r="G2332" s="360"/>
      <c r="H2332" s="575"/>
      <c r="I2332" s="339"/>
      <c r="J2332" s="570" t="s">
        <v>117</v>
      </c>
      <c r="K2332" s="355">
        <v>20</v>
      </c>
      <c r="L2332" s="362">
        <v>255300</v>
      </c>
      <c r="M2332" s="362"/>
      <c r="N2332" s="415"/>
      <c r="O2332" s="419">
        <f>L2332*0.95</f>
        <v>242535</v>
      </c>
      <c r="P2332" s="419">
        <f>L2332*0.05</f>
        <v>12765</v>
      </c>
      <c r="Q2332" s="385">
        <f t="shared" si="828"/>
        <v>255300</v>
      </c>
    </row>
    <row r="2333" spans="1:17" ht="50.25" customHeight="1" x14ac:dyDescent="0.25">
      <c r="A2333" s="668"/>
      <c r="B2333" s="358">
        <v>71916000</v>
      </c>
      <c r="C2333" s="572" t="s">
        <v>11</v>
      </c>
      <c r="D2333" s="572"/>
      <c r="E2333" s="622"/>
      <c r="F2333" s="339"/>
      <c r="G2333" s="360"/>
      <c r="H2333" s="575"/>
      <c r="I2333" s="339"/>
      <c r="J2333" s="570" t="s">
        <v>305</v>
      </c>
      <c r="K2333" s="346">
        <v>50</v>
      </c>
      <c r="L2333" s="362">
        <v>20000</v>
      </c>
      <c r="M2333" s="362">
        <v>20000</v>
      </c>
      <c r="N2333" s="415"/>
      <c r="O2333" s="415"/>
      <c r="P2333" s="415"/>
      <c r="Q2333" s="385">
        <f t="shared" si="828"/>
        <v>20000</v>
      </c>
    </row>
    <row r="2334" spans="1:17" ht="31.5" customHeight="1" x14ac:dyDescent="0.25">
      <c r="A2334" s="666">
        <v>44</v>
      </c>
      <c r="B2334" s="358">
        <v>71916000</v>
      </c>
      <c r="C2334" s="572" t="s">
        <v>11</v>
      </c>
      <c r="D2334" s="572" t="s">
        <v>41</v>
      </c>
      <c r="E2334" s="591" t="s">
        <v>423</v>
      </c>
      <c r="F2334" s="460" t="s">
        <v>242</v>
      </c>
      <c r="G2334" s="360" t="s">
        <v>106</v>
      </c>
      <c r="H2334" s="575">
        <v>3611.6</v>
      </c>
      <c r="I2334" s="339">
        <v>148</v>
      </c>
      <c r="J2334" s="570" t="s">
        <v>107</v>
      </c>
      <c r="K2334" s="579" t="s">
        <v>2</v>
      </c>
      <c r="L2334" s="362">
        <f t="shared" si="827"/>
        <v>325890</v>
      </c>
      <c r="M2334" s="362">
        <f t="shared" si="827"/>
        <v>20000</v>
      </c>
      <c r="N2334" s="362">
        <f t="shared" si="827"/>
        <v>0</v>
      </c>
      <c r="O2334" s="362">
        <f t="shared" si="827"/>
        <v>290595.5</v>
      </c>
      <c r="P2334" s="362">
        <f t="shared" si="827"/>
        <v>15294.5</v>
      </c>
      <c r="Q2334" s="385">
        <f t="shared" si="828"/>
        <v>325890</v>
      </c>
    </row>
    <row r="2335" spans="1:17" ht="51.75" customHeight="1" x14ac:dyDescent="0.25">
      <c r="A2335" s="667"/>
      <c r="B2335" s="358">
        <v>71916000</v>
      </c>
      <c r="C2335" s="572" t="s">
        <v>11</v>
      </c>
      <c r="D2335" s="572"/>
      <c r="E2335" s="622"/>
      <c r="F2335" s="339"/>
      <c r="G2335" s="360"/>
      <c r="H2335" s="575"/>
      <c r="I2335" s="339"/>
      <c r="J2335" s="570" t="s">
        <v>117</v>
      </c>
      <c r="K2335" s="355">
        <v>20</v>
      </c>
      <c r="L2335" s="362">
        <v>305890</v>
      </c>
      <c r="M2335" s="362"/>
      <c r="N2335" s="415"/>
      <c r="O2335" s="419">
        <f>L2335*0.95</f>
        <v>290595.5</v>
      </c>
      <c r="P2335" s="419">
        <f>L2335*0.05</f>
        <v>15294.5</v>
      </c>
      <c r="Q2335" s="385">
        <f t="shared" si="828"/>
        <v>305890</v>
      </c>
    </row>
    <row r="2336" spans="1:17" ht="50.25" customHeight="1" x14ac:dyDescent="0.25">
      <c r="A2336" s="668"/>
      <c r="B2336" s="358">
        <v>71916000</v>
      </c>
      <c r="C2336" s="572" t="s">
        <v>11</v>
      </c>
      <c r="D2336" s="572"/>
      <c r="E2336" s="622"/>
      <c r="F2336" s="339"/>
      <c r="G2336" s="360"/>
      <c r="H2336" s="575"/>
      <c r="I2336" s="339"/>
      <c r="J2336" s="570" t="s">
        <v>305</v>
      </c>
      <c r="K2336" s="346">
        <v>50</v>
      </c>
      <c r="L2336" s="362">
        <v>20000</v>
      </c>
      <c r="M2336" s="362">
        <v>20000</v>
      </c>
      <c r="N2336" s="415"/>
      <c r="O2336" s="415"/>
      <c r="P2336" s="415"/>
      <c r="Q2336" s="385">
        <f t="shared" si="828"/>
        <v>20000</v>
      </c>
    </row>
    <row r="2337" spans="1:17" ht="31.5" customHeight="1" x14ac:dyDescent="0.25">
      <c r="A2337" s="666">
        <v>45</v>
      </c>
      <c r="B2337" s="358">
        <v>71916000</v>
      </c>
      <c r="C2337" s="572" t="s">
        <v>11</v>
      </c>
      <c r="D2337" s="572" t="s">
        <v>41</v>
      </c>
      <c r="E2337" s="591" t="s">
        <v>423</v>
      </c>
      <c r="F2337" s="460" t="s">
        <v>374</v>
      </c>
      <c r="G2337" s="360" t="s">
        <v>106</v>
      </c>
      <c r="H2337" s="575">
        <v>3600</v>
      </c>
      <c r="I2337" s="339">
        <v>151</v>
      </c>
      <c r="J2337" s="570" t="s">
        <v>107</v>
      </c>
      <c r="K2337" s="579" t="s">
        <v>2</v>
      </c>
      <c r="L2337" s="362">
        <f t="shared" si="827"/>
        <v>329800</v>
      </c>
      <c r="M2337" s="362">
        <f t="shared" si="827"/>
        <v>20000</v>
      </c>
      <c r="N2337" s="362">
        <f t="shared" si="827"/>
        <v>0</v>
      </c>
      <c r="O2337" s="362">
        <f t="shared" si="827"/>
        <v>294310</v>
      </c>
      <c r="P2337" s="362">
        <f t="shared" si="827"/>
        <v>15490</v>
      </c>
      <c r="Q2337" s="385">
        <f t="shared" si="828"/>
        <v>329800</v>
      </c>
    </row>
    <row r="2338" spans="1:17" ht="51.75" customHeight="1" x14ac:dyDescent="0.25">
      <c r="A2338" s="667"/>
      <c r="B2338" s="358">
        <v>71916000</v>
      </c>
      <c r="C2338" s="572" t="s">
        <v>11</v>
      </c>
      <c r="D2338" s="572"/>
      <c r="E2338" s="622"/>
      <c r="F2338" s="339"/>
      <c r="G2338" s="360"/>
      <c r="H2338" s="575"/>
      <c r="I2338" s="339"/>
      <c r="J2338" s="570" t="s">
        <v>117</v>
      </c>
      <c r="K2338" s="355">
        <v>20</v>
      </c>
      <c r="L2338" s="362">
        <v>309800</v>
      </c>
      <c r="M2338" s="362"/>
      <c r="N2338" s="415"/>
      <c r="O2338" s="419">
        <f>L2338*0.95</f>
        <v>294310</v>
      </c>
      <c r="P2338" s="419">
        <f>L2338*0.05</f>
        <v>15490</v>
      </c>
      <c r="Q2338" s="385">
        <f t="shared" si="828"/>
        <v>309800</v>
      </c>
    </row>
    <row r="2339" spans="1:17" ht="50.25" customHeight="1" x14ac:dyDescent="0.25">
      <c r="A2339" s="668"/>
      <c r="B2339" s="358">
        <v>71916000</v>
      </c>
      <c r="C2339" s="572" t="s">
        <v>11</v>
      </c>
      <c r="D2339" s="572"/>
      <c r="E2339" s="622"/>
      <c r="F2339" s="339"/>
      <c r="G2339" s="360"/>
      <c r="H2339" s="575"/>
      <c r="I2339" s="339"/>
      <c r="J2339" s="570" t="s">
        <v>305</v>
      </c>
      <c r="K2339" s="346">
        <v>50</v>
      </c>
      <c r="L2339" s="362">
        <v>20000</v>
      </c>
      <c r="M2339" s="362">
        <v>20000</v>
      </c>
      <c r="N2339" s="415"/>
      <c r="O2339" s="415"/>
      <c r="P2339" s="415"/>
      <c r="Q2339" s="385">
        <f t="shared" si="828"/>
        <v>20000</v>
      </c>
    </row>
    <row r="2340" spans="1:17" ht="31.5" customHeight="1" x14ac:dyDescent="0.25">
      <c r="A2340" s="666">
        <v>46</v>
      </c>
      <c r="B2340" s="358">
        <v>71916000</v>
      </c>
      <c r="C2340" s="572" t="s">
        <v>11</v>
      </c>
      <c r="D2340" s="572" t="s">
        <v>41</v>
      </c>
      <c r="E2340" s="591" t="s">
        <v>423</v>
      </c>
      <c r="F2340" s="460" t="s">
        <v>424</v>
      </c>
      <c r="G2340" s="360" t="s">
        <v>106</v>
      </c>
      <c r="H2340" s="575">
        <v>3710.1</v>
      </c>
      <c r="I2340" s="339">
        <v>145</v>
      </c>
      <c r="J2340" s="570" t="s">
        <v>107</v>
      </c>
      <c r="K2340" s="579" t="s">
        <v>2</v>
      </c>
      <c r="L2340" s="362">
        <f t="shared" si="827"/>
        <v>330700</v>
      </c>
      <c r="M2340" s="362">
        <f t="shared" si="827"/>
        <v>20000</v>
      </c>
      <c r="N2340" s="362">
        <f t="shared" si="827"/>
        <v>0</v>
      </c>
      <c r="O2340" s="362">
        <f t="shared" si="827"/>
        <v>295165</v>
      </c>
      <c r="P2340" s="362">
        <f t="shared" si="827"/>
        <v>15535</v>
      </c>
      <c r="Q2340" s="385">
        <f t="shared" si="828"/>
        <v>330700</v>
      </c>
    </row>
    <row r="2341" spans="1:17" ht="51.75" customHeight="1" x14ac:dyDescent="0.25">
      <c r="A2341" s="667"/>
      <c r="B2341" s="358">
        <v>71916000</v>
      </c>
      <c r="C2341" s="572" t="s">
        <v>11</v>
      </c>
      <c r="D2341" s="572"/>
      <c r="E2341" s="622"/>
      <c r="F2341" s="339"/>
      <c r="G2341" s="360"/>
      <c r="H2341" s="575"/>
      <c r="I2341" s="339"/>
      <c r="J2341" s="570" t="s">
        <v>117</v>
      </c>
      <c r="K2341" s="355">
        <v>20</v>
      </c>
      <c r="L2341" s="362">
        <v>310700</v>
      </c>
      <c r="M2341" s="362"/>
      <c r="N2341" s="415"/>
      <c r="O2341" s="419">
        <f>L2341*0.95</f>
        <v>295165</v>
      </c>
      <c r="P2341" s="419">
        <f>L2341*0.05</f>
        <v>15535</v>
      </c>
      <c r="Q2341" s="385">
        <f t="shared" si="828"/>
        <v>310700</v>
      </c>
    </row>
    <row r="2342" spans="1:17" ht="50.25" customHeight="1" x14ac:dyDescent="0.25">
      <c r="A2342" s="668"/>
      <c r="B2342" s="358">
        <v>71916000</v>
      </c>
      <c r="C2342" s="572" t="s">
        <v>11</v>
      </c>
      <c r="D2342" s="572"/>
      <c r="E2342" s="622"/>
      <c r="F2342" s="339"/>
      <c r="G2342" s="360"/>
      <c r="H2342" s="575"/>
      <c r="I2342" s="339"/>
      <c r="J2342" s="570" t="s">
        <v>305</v>
      </c>
      <c r="K2342" s="346">
        <v>50</v>
      </c>
      <c r="L2342" s="362">
        <v>20000</v>
      </c>
      <c r="M2342" s="362">
        <v>20000</v>
      </c>
      <c r="N2342" s="415"/>
      <c r="O2342" s="415"/>
      <c r="P2342" s="415"/>
      <c r="Q2342" s="385">
        <f t="shared" si="828"/>
        <v>20000</v>
      </c>
    </row>
    <row r="2343" spans="1:17" ht="31.5" customHeight="1" x14ac:dyDescent="0.25">
      <c r="A2343" s="666">
        <v>47</v>
      </c>
      <c r="B2343" s="358">
        <v>71916000</v>
      </c>
      <c r="C2343" s="572" t="s">
        <v>11</v>
      </c>
      <c r="D2343" s="572" t="s">
        <v>41</v>
      </c>
      <c r="E2343" s="591" t="s">
        <v>423</v>
      </c>
      <c r="F2343" s="460" t="s">
        <v>425</v>
      </c>
      <c r="G2343" s="360" t="s">
        <v>106</v>
      </c>
      <c r="H2343" s="575">
        <v>3939</v>
      </c>
      <c r="I2343" s="339">
        <v>168</v>
      </c>
      <c r="J2343" s="570" t="s">
        <v>107</v>
      </c>
      <c r="K2343" s="579" t="s">
        <v>2</v>
      </c>
      <c r="L2343" s="362">
        <f t="shared" si="827"/>
        <v>334400</v>
      </c>
      <c r="M2343" s="362">
        <f t="shared" si="827"/>
        <v>20000</v>
      </c>
      <c r="N2343" s="362">
        <f t="shared" si="827"/>
        <v>0</v>
      </c>
      <c r="O2343" s="362">
        <f t="shared" si="827"/>
        <v>298680</v>
      </c>
      <c r="P2343" s="362">
        <f t="shared" si="827"/>
        <v>15720</v>
      </c>
      <c r="Q2343" s="385">
        <f t="shared" si="828"/>
        <v>334400</v>
      </c>
    </row>
    <row r="2344" spans="1:17" ht="51.75" customHeight="1" x14ac:dyDescent="0.25">
      <c r="A2344" s="667"/>
      <c r="B2344" s="358">
        <v>71916000</v>
      </c>
      <c r="C2344" s="572" t="s">
        <v>11</v>
      </c>
      <c r="D2344" s="572"/>
      <c r="E2344" s="622"/>
      <c r="F2344" s="339"/>
      <c r="G2344" s="360"/>
      <c r="H2344" s="575"/>
      <c r="I2344" s="339"/>
      <c r="J2344" s="570" t="s">
        <v>117</v>
      </c>
      <c r="K2344" s="355">
        <v>20</v>
      </c>
      <c r="L2344" s="362">
        <v>314400</v>
      </c>
      <c r="M2344" s="362"/>
      <c r="N2344" s="415"/>
      <c r="O2344" s="419">
        <f>L2344*0.95</f>
        <v>298680</v>
      </c>
      <c r="P2344" s="419">
        <f>L2344*0.05</f>
        <v>15720</v>
      </c>
      <c r="Q2344" s="385">
        <f t="shared" si="828"/>
        <v>314400</v>
      </c>
    </row>
    <row r="2345" spans="1:17" ht="50.25" customHeight="1" x14ac:dyDescent="0.25">
      <c r="A2345" s="668"/>
      <c r="B2345" s="358">
        <v>71916000</v>
      </c>
      <c r="C2345" s="572" t="s">
        <v>11</v>
      </c>
      <c r="D2345" s="572"/>
      <c r="E2345" s="622"/>
      <c r="F2345" s="339"/>
      <c r="G2345" s="360"/>
      <c r="H2345" s="575"/>
      <c r="I2345" s="339"/>
      <c r="J2345" s="570" t="s">
        <v>305</v>
      </c>
      <c r="K2345" s="346">
        <v>50</v>
      </c>
      <c r="L2345" s="362">
        <v>20000</v>
      </c>
      <c r="M2345" s="362">
        <v>20000</v>
      </c>
      <c r="N2345" s="415"/>
      <c r="O2345" s="415"/>
      <c r="P2345" s="415"/>
      <c r="Q2345" s="385">
        <f t="shared" si="828"/>
        <v>20000</v>
      </c>
    </row>
    <row r="2346" spans="1:17" ht="15.75" customHeight="1" x14ac:dyDescent="0.25">
      <c r="A2346" s="666">
        <v>48</v>
      </c>
      <c r="B2346" s="358">
        <v>71916000</v>
      </c>
      <c r="C2346" s="572" t="s">
        <v>11</v>
      </c>
      <c r="D2346" s="572" t="s">
        <v>41</v>
      </c>
      <c r="E2346" s="481" t="s">
        <v>426</v>
      </c>
      <c r="F2346" s="460" t="s">
        <v>206</v>
      </c>
      <c r="G2346" s="360" t="s">
        <v>106</v>
      </c>
      <c r="H2346" s="575">
        <v>3598.9</v>
      </c>
      <c r="I2346" s="339">
        <v>119</v>
      </c>
      <c r="J2346" s="570" t="s">
        <v>107</v>
      </c>
      <c r="K2346" s="579" t="s">
        <v>2</v>
      </c>
      <c r="L2346" s="362">
        <f t="shared" ref="L2346:P2346" si="829">L2347+L2348</f>
        <v>334400</v>
      </c>
      <c r="M2346" s="362">
        <f t="shared" si="829"/>
        <v>20000</v>
      </c>
      <c r="N2346" s="362">
        <f t="shared" si="829"/>
        <v>0</v>
      </c>
      <c r="O2346" s="362">
        <f t="shared" si="829"/>
        <v>298680</v>
      </c>
      <c r="P2346" s="362">
        <f t="shared" si="829"/>
        <v>15720</v>
      </c>
      <c r="Q2346" s="385">
        <f t="shared" si="828"/>
        <v>334400</v>
      </c>
    </row>
    <row r="2347" spans="1:17" ht="51.75" customHeight="1" x14ac:dyDescent="0.25">
      <c r="A2347" s="667"/>
      <c r="B2347" s="358">
        <v>71916000</v>
      </c>
      <c r="C2347" s="572" t="s">
        <v>11</v>
      </c>
      <c r="D2347" s="572"/>
      <c r="E2347" s="622"/>
      <c r="F2347" s="339"/>
      <c r="G2347" s="360"/>
      <c r="H2347" s="575"/>
      <c r="I2347" s="339"/>
      <c r="J2347" s="570" t="s">
        <v>117</v>
      </c>
      <c r="K2347" s="355">
        <v>20</v>
      </c>
      <c r="L2347" s="362">
        <v>314400</v>
      </c>
      <c r="M2347" s="362"/>
      <c r="N2347" s="415"/>
      <c r="O2347" s="419">
        <f>L2347*0.95</f>
        <v>298680</v>
      </c>
      <c r="P2347" s="419">
        <f>L2347*0.05</f>
        <v>15720</v>
      </c>
      <c r="Q2347" s="385">
        <f t="shared" si="828"/>
        <v>314400</v>
      </c>
    </row>
    <row r="2348" spans="1:17" ht="50.25" customHeight="1" x14ac:dyDescent="0.25">
      <c r="A2348" s="668"/>
      <c r="B2348" s="358">
        <v>71916000</v>
      </c>
      <c r="C2348" s="572" t="s">
        <v>11</v>
      </c>
      <c r="D2348" s="572"/>
      <c r="E2348" s="622"/>
      <c r="F2348" s="339"/>
      <c r="G2348" s="360"/>
      <c r="H2348" s="575"/>
      <c r="I2348" s="339"/>
      <c r="J2348" s="570" t="s">
        <v>305</v>
      </c>
      <c r="K2348" s="346">
        <v>50</v>
      </c>
      <c r="L2348" s="362">
        <v>20000</v>
      </c>
      <c r="M2348" s="362">
        <v>20000</v>
      </c>
      <c r="N2348" s="415"/>
      <c r="O2348" s="415"/>
      <c r="P2348" s="415"/>
      <c r="Q2348" s="385">
        <f t="shared" si="828"/>
        <v>20000</v>
      </c>
    </row>
    <row r="2349" spans="1:17" ht="15.75" customHeight="1" x14ac:dyDescent="0.25">
      <c r="A2349" s="666">
        <v>49</v>
      </c>
      <c r="B2349" s="358">
        <v>71916000</v>
      </c>
      <c r="C2349" s="572" t="s">
        <v>11</v>
      </c>
      <c r="D2349" s="572" t="s">
        <v>41</v>
      </c>
      <c r="E2349" s="481" t="s">
        <v>194</v>
      </c>
      <c r="F2349" s="460" t="s">
        <v>206</v>
      </c>
      <c r="G2349" s="360" t="s">
        <v>106</v>
      </c>
      <c r="H2349" s="575">
        <v>5791.6</v>
      </c>
      <c r="I2349" s="339">
        <v>278</v>
      </c>
      <c r="J2349" s="570" t="s">
        <v>107</v>
      </c>
      <c r="K2349" s="579" t="s">
        <v>2</v>
      </c>
      <c r="L2349" s="362">
        <f t="shared" ref="L2349:P2349" si="830">L2350+L2351</f>
        <v>394960</v>
      </c>
      <c r="M2349" s="362">
        <f t="shared" si="830"/>
        <v>20000</v>
      </c>
      <c r="N2349" s="362">
        <f t="shared" si="830"/>
        <v>0</v>
      </c>
      <c r="O2349" s="362">
        <f t="shared" si="830"/>
        <v>356212</v>
      </c>
      <c r="P2349" s="362">
        <f t="shared" si="830"/>
        <v>18748</v>
      </c>
      <c r="Q2349" s="385">
        <f t="shared" si="828"/>
        <v>394960</v>
      </c>
    </row>
    <row r="2350" spans="1:17" ht="51.75" customHeight="1" x14ac:dyDescent="0.25">
      <c r="A2350" s="667"/>
      <c r="B2350" s="358">
        <v>71916000</v>
      </c>
      <c r="C2350" s="572" t="s">
        <v>11</v>
      </c>
      <c r="D2350" s="572"/>
      <c r="E2350" s="622"/>
      <c r="F2350" s="339"/>
      <c r="G2350" s="360"/>
      <c r="H2350" s="575"/>
      <c r="I2350" s="339"/>
      <c r="J2350" s="570" t="s">
        <v>117</v>
      </c>
      <c r="K2350" s="355">
        <v>20</v>
      </c>
      <c r="L2350" s="362">
        <v>374960</v>
      </c>
      <c r="M2350" s="362"/>
      <c r="N2350" s="415"/>
      <c r="O2350" s="419">
        <f>L2350*0.95</f>
        <v>356212</v>
      </c>
      <c r="P2350" s="419">
        <f>L2350*0.05</f>
        <v>18748</v>
      </c>
      <c r="Q2350" s="385">
        <f t="shared" si="828"/>
        <v>374960</v>
      </c>
    </row>
    <row r="2351" spans="1:17" ht="50.25" customHeight="1" x14ac:dyDescent="0.25">
      <c r="A2351" s="668"/>
      <c r="B2351" s="358">
        <v>71916000</v>
      </c>
      <c r="C2351" s="572" t="s">
        <v>11</v>
      </c>
      <c r="D2351" s="572"/>
      <c r="E2351" s="622"/>
      <c r="F2351" s="339"/>
      <c r="G2351" s="360"/>
      <c r="H2351" s="575"/>
      <c r="I2351" s="339"/>
      <c r="J2351" s="570" t="s">
        <v>305</v>
      </c>
      <c r="K2351" s="346">
        <v>50</v>
      </c>
      <c r="L2351" s="362">
        <v>20000</v>
      </c>
      <c r="M2351" s="362">
        <v>20000</v>
      </c>
      <c r="N2351" s="415"/>
      <c r="O2351" s="415"/>
      <c r="P2351" s="415"/>
      <c r="Q2351" s="385">
        <f t="shared" si="828"/>
        <v>20000</v>
      </c>
    </row>
    <row r="2352" spans="1:17" ht="15.75" customHeight="1" x14ac:dyDescent="0.25">
      <c r="A2352" s="666">
        <v>50</v>
      </c>
      <c r="B2352" s="358">
        <v>71916000</v>
      </c>
      <c r="C2352" s="572" t="s">
        <v>11</v>
      </c>
      <c r="D2352" s="572" t="s">
        <v>41</v>
      </c>
      <c r="E2352" s="481" t="s">
        <v>194</v>
      </c>
      <c r="F2352" s="460" t="s">
        <v>345</v>
      </c>
      <c r="G2352" s="360" t="s">
        <v>106</v>
      </c>
      <c r="H2352" s="575">
        <v>5655.4</v>
      </c>
      <c r="I2352" s="339">
        <v>204</v>
      </c>
      <c r="J2352" s="570" t="s">
        <v>107</v>
      </c>
      <c r="K2352" s="579" t="s">
        <v>2</v>
      </c>
      <c r="L2352" s="362">
        <f t="shared" ref="L2352:P2352" si="831">L2353+L2354</f>
        <v>410190</v>
      </c>
      <c r="M2352" s="362">
        <f t="shared" si="831"/>
        <v>20000</v>
      </c>
      <c r="N2352" s="362">
        <f t="shared" si="831"/>
        <v>0</v>
      </c>
      <c r="O2352" s="362">
        <f t="shared" si="831"/>
        <v>370680.5</v>
      </c>
      <c r="P2352" s="362">
        <f t="shared" si="831"/>
        <v>19509.5</v>
      </c>
      <c r="Q2352" s="385">
        <f t="shared" si="828"/>
        <v>410190</v>
      </c>
    </row>
    <row r="2353" spans="1:17" ht="51.75" customHeight="1" x14ac:dyDescent="0.25">
      <c r="A2353" s="667"/>
      <c r="B2353" s="358">
        <v>71916000</v>
      </c>
      <c r="C2353" s="572" t="s">
        <v>11</v>
      </c>
      <c r="D2353" s="572"/>
      <c r="E2353" s="622"/>
      <c r="F2353" s="339"/>
      <c r="G2353" s="360"/>
      <c r="H2353" s="575"/>
      <c r="I2353" s="339"/>
      <c r="J2353" s="570" t="s">
        <v>117</v>
      </c>
      <c r="K2353" s="355">
        <v>20</v>
      </c>
      <c r="L2353" s="362">
        <v>390190</v>
      </c>
      <c r="M2353" s="362"/>
      <c r="N2353" s="415"/>
      <c r="O2353" s="419">
        <f>L2353*0.95</f>
        <v>370680.5</v>
      </c>
      <c r="P2353" s="419">
        <f>L2353*0.05</f>
        <v>19509.5</v>
      </c>
      <c r="Q2353" s="385">
        <f t="shared" si="828"/>
        <v>390190</v>
      </c>
    </row>
    <row r="2354" spans="1:17" ht="50.25" customHeight="1" x14ac:dyDescent="0.25">
      <c r="A2354" s="668"/>
      <c r="B2354" s="358">
        <v>71916000</v>
      </c>
      <c r="C2354" s="572" t="s">
        <v>11</v>
      </c>
      <c r="D2354" s="572"/>
      <c r="E2354" s="622"/>
      <c r="F2354" s="339"/>
      <c r="G2354" s="360"/>
      <c r="H2354" s="575"/>
      <c r="I2354" s="339"/>
      <c r="J2354" s="570" t="s">
        <v>305</v>
      </c>
      <c r="K2354" s="346">
        <v>50</v>
      </c>
      <c r="L2354" s="362">
        <v>20000</v>
      </c>
      <c r="M2354" s="362">
        <v>20000</v>
      </c>
      <c r="N2354" s="415"/>
      <c r="O2354" s="415"/>
      <c r="P2354" s="415"/>
      <c r="Q2354" s="385">
        <f t="shared" si="828"/>
        <v>20000</v>
      </c>
    </row>
    <row r="2355" spans="1:17" ht="15.75" customHeight="1" x14ac:dyDescent="0.25">
      <c r="A2355" s="666">
        <v>51</v>
      </c>
      <c r="B2355" s="358">
        <v>71916000</v>
      </c>
      <c r="C2355" s="572" t="s">
        <v>11</v>
      </c>
      <c r="D2355" s="572" t="s">
        <v>41</v>
      </c>
      <c r="E2355" s="481" t="s">
        <v>194</v>
      </c>
      <c r="F2355" s="460" t="s">
        <v>242</v>
      </c>
      <c r="G2355" s="360" t="s">
        <v>106</v>
      </c>
      <c r="H2355" s="575">
        <v>926</v>
      </c>
      <c r="I2355" s="339">
        <v>28</v>
      </c>
      <c r="J2355" s="570" t="s">
        <v>107</v>
      </c>
      <c r="K2355" s="579" t="s">
        <v>2</v>
      </c>
      <c r="L2355" s="362">
        <f t="shared" ref="L2355:P2355" si="832">L2356+L2357</f>
        <v>254270</v>
      </c>
      <c r="M2355" s="362">
        <f t="shared" si="832"/>
        <v>20000</v>
      </c>
      <c r="N2355" s="362">
        <f t="shared" si="832"/>
        <v>0</v>
      </c>
      <c r="O2355" s="362">
        <f t="shared" si="832"/>
        <v>222556.5</v>
      </c>
      <c r="P2355" s="362">
        <f t="shared" si="832"/>
        <v>11713.5</v>
      </c>
      <c r="Q2355" s="385">
        <f t="shared" si="828"/>
        <v>254270</v>
      </c>
    </row>
    <row r="2356" spans="1:17" ht="51.75" customHeight="1" x14ac:dyDescent="0.25">
      <c r="A2356" s="667"/>
      <c r="B2356" s="358">
        <v>71916000</v>
      </c>
      <c r="C2356" s="572" t="s">
        <v>11</v>
      </c>
      <c r="D2356" s="572"/>
      <c r="E2356" s="622"/>
      <c r="F2356" s="339"/>
      <c r="G2356" s="360"/>
      <c r="H2356" s="575"/>
      <c r="I2356" s="339"/>
      <c r="J2356" s="570" t="s">
        <v>117</v>
      </c>
      <c r="K2356" s="355">
        <v>20</v>
      </c>
      <c r="L2356" s="362">
        <v>234270</v>
      </c>
      <c r="M2356" s="362"/>
      <c r="N2356" s="415"/>
      <c r="O2356" s="419">
        <f>L2356*0.95</f>
        <v>222556.5</v>
      </c>
      <c r="P2356" s="419">
        <f>L2356*0.05</f>
        <v>11713.5</v>
      </c>
      <c r="Q2356" s="385">
        <f t="shared" si="828"/>
        <v>234270</v>
      </c>
    </row>
    <row r="2357" spans="1:17" ht="50.25" customHeight="1" x14ac:dyDescent="0.25">
      <c r="A2357" s="668"/>
      <c r="B2357" s="358">
        <v>71916000</v>
      </c>
      <c r="C2357" s="572" t="s">
        <v>11</v>
      </c>
      <c r="D2357" s="572"/>
      <c r="E2357" s="622"/>
      <c r="F2357" s="339"/>
      <c r="G2357" s="360"/>
      <c r="H2357" s="575"/>
      <c r="I2357" s="339"/>
      <c r="J2357" s="570" t="s">
        <v>305</v>
      </c>
      <c r="K2357" s="346">
        <v>50</v>
      </c>
      <c r="L2357" s="362">
        <v>20000</v>
      </c>
      <c r="M2357" s="362">
        <v>20000</v>
      </c>
      <c r="N2357" s="415"/>
      <c r="O2357" s="415"/>
      <c r="P2357" s="415"/>
      <c r="Q2357" s="385">
        <f t="shared" si="828"/>
        <v>20000</v>
      </c>
    </row>
    <row r="2358" spans="1:17" ht="15.75" customHeight="1" x14ac:dyDescent="0.25">
      <c r="A2358" s="666">
        <v>52</v>
      </c>
      <c r="B2358" s="358">
        <v>71916000</v>
      </c>
      <c r="C2358" s="572" t="s">
        <v>11</v>
      </c>
      <c r="D2358" s="572" t="s">
        <v>41</v>
      </c>
      <c r="E2358" s="481" t="s">
        <v>194</v>
      </c>
      <c r="F2358" s="460" t="s">
        <v>249</v>
      </c>
      <c r="G2358" s="360" t="s">
        <v>106</v>
      </c>
      <c r="H2358" s="575">
        <v>5736.4</v>
      </c>
      <c r="I2358" s="339">
        <v>213</v>
      </c>
      <c r="J2358" s="570" t="s">
        <v>107</v>
      </c>
      <c r="K2358" s="579" t="s">
        <v>2</v>
      </c>
      <c r="L2358" s="362">
        <f t="shared" ref="L2358:P2358" si="833">L2359+L2360</f>
        <v>410190</v>
      </c>
      <c r="M2358" s="362">
        <f t="shared" si="833"/>
        <v>20000</v>
      </c>
      <c r="N2358" s="362">
        <f t="shared" si="833"/>
        <v>0</v>
      </c>
      <c r="O2358" s="362">
        <f t="shared" si="833"/>
        <v>370680.5</v>
      </c>
      <c r="P2358" s="362">
        <f t="shared" si="833"/>
        <v>19509.5</v>
      </c>
      <c r="Q2358" s="385">
        <f t="shared" si="828"/>
        <v>410190</v>
      </c>
    </row>
    <row r="2359" spans="1:17" ht="51.75" customHeight="1" x14ac:dyDescent="0.25">
      <c r="A2359" s="667"/>
      <c r="B2359" s="358">
        <v>71916000</v>
      </c>
      <c r="C2359" s="572" t="s">
        <v>11</v>
      </c>
      <c r="D2359" s="572"/>
      <c r="E2359" s="622"/>
      <c r="F2359" s="339"/>
      <c r="G2359" s="360"/>
      <c r="H2359" s="575"/>
      <c r="I2359" s="339"/>
      <c r="J2359" s="570" t="s">
        <v>117</v>
      </c>
      <c r="K2359" s="355">
        <v>20</v>
      </c>
      <c r="L2359" s="362">
        <v>390190</v>
      </c>
      <c r="M2359" s="362"/>
      <c r="N2359" s="415"/>
      <c r="O2359" s="419">
        <f>L2359*0.95</f>
        <v>370680.5</v>
      </c>
      <c r="P2359" s="419">
        <f>L2359*0.05</f>
        <v>19509.5</v>
      </c>
      <c r="Q2359" s="385">
        <f t="shared" si="828"/>
        <v>390190</v>
      </c>
    </row>
    <row r="2360" spans="1:17" ht="50.25" customHeight="1" x14ac:dyDescent="0.25">
      <c r="A2360" s="668"/>
      <c r="B2360" s="358">
        <v>71916000</v>
      </c>
      <c r="C2360" s="572" t="s">
        <v>11</v>
      </c>
      <c r="D2360" s="572"/>
      <c r="E2360" s="622"/>
      <c r="F2360" s="339"/>
      <c r="G2360" s="360"/>
      <c r="H2360" s="575"/>
      <c r="I2360" s="339"/>
      <c r="J2360" s="570" t="s">
        <v>305</v>
      </c>
      <c r="K2360" s="346">
        <v>50</v>
      </c>
      <c r="L2360" s="362">
        <v>20000</v>
      </c>
      <c r="M2360" s="362">
        <v>20000</v>
      </c>
      <c r="N2360" s="415"/>
      <c r="O2360" s="415"/>
      <c r="P2360" s="415"/>
      <c r="Q2360" s="385">
        <f t="shared" si="828"/>
        <v>20000</v>
      </c>
    </row>
    <row r="2361" spans="1:17" ht="15.75" customHeight="1" x14ac:dyDescent="0.25">
      <c r="A2361" s="666">
        <v>53</v>
      </c>
      <c r="B2361" s="358">
        <v>71916000</v>
      </c>
      <c r="C2361" s="572" t="s">
        <v>11</v>
      </c>
      <c r="D2361" s="572" t="s">
        <v>41</v>
      </c>
      <c r="E2361" s="481" t="s">
        <v>194</v>
      </c>
      <c r="F2361" s="460" t="s">
        <v>347</v>
      </c>
      <c r="G2361" s="360" t="s">
        <v>106</v>
      </c>
      <c r="H2361" s="575">
        <v>2856.7</v>
      </c>
      <c r="I2361" s="339">
        <v>152</v>
      </c>
      <c r="J2361" s="570" t="s">
        <v>107</v>
      </c>
      <c r="K2361" s="579" t="s">
        <v>2</v>
      </c>
      <c r="L2361" s="362">
        <f t="shared" ref="L2361:P2361" si="834">L2362+L2363</f>
        <v>334400</v>
      </c>
      <c r="M2361" s="362">
        <f t="shared" si="834"/>
        <v>20000</v>
      </c>
      <c r="N2361" s="362">
        <f t="shared" si="834"/>
        <v>0</v>
      </c>
      <c r="O2361" s="362">
        <f t="shared" si="834"/>
        <v>298680</v>
      </c>
      <c r="P2361" s="362">
        <f t="shared" si="834"/>
        <v>15720</v>
      </c>
      <c r="Q2361" s="385">
        <f t="shared" si="828"/>
        <v>334400</v>
      </c>
    </row>
    <row r="2362" spans="1:17" ht="51.75" customHeight="1" x14ac:dyDescent="0.25">
      <c r="A2362" s="667"/>
      <c r="B2362" s="358">
        <v>71916000</v>
      </c>
      <c r="C2362" s="572" t="s">
        <v>11</v>
      </c>
      <c r="D2362" s="572"/>
      <c r="E2362" s="622"/>
      <c r="F2362" s="339"/>
      <c r="G2362" s="360"/>
      <c r="H2362" s="575"/>
      <c r="I2362" s="339"/>
      <c r="J2362" s="570" t="s">
        <v>117</v>
      </c>
      <c r="K2362" s="355">
        <v>20</v>
      </c>
      <c r="L2362" s="362">
        <v>314400</v>
      </c>
      <c r="M2362" s="362"/>
      <c r="N2362" s="415"/>
      <c r="O2362" s="419">
        <f>L2362*0.95</f>
        <v>298680</v>
      </c>
      <c r="P2362" s="419">
        <f>L2362*0.05</f>
        <v>15720</v>
      </c>
      <c r="Q2362" s="385">
        <f t="shared" si="828"/>
        <v>314400</v>
      </c>
    </row>
    <row r="2363" spans="1:17" ht="50.25" customHeight="1" x14ac:dyDescent="0.25">
      <c r="A2363" s="668"/>
      <c r="B2363" s="358">
        <v>71916000</v>
      </c>
      <c r="C2363" s="572" t="s">
        <v>11</v>
      </c>
      <c r="D2363" s="572"/>
      <c r="E2363" s="622"/>
      <c r="F2363" s="339"/>
      <c r="G2363" s="360"/>
      <c r="H2363" s="575"/>
      <c r="I2363" s="339"/>
      <c r="J2363" s="570" t="s">
        <v>305</v>
      </c>
      <c r="K2363" s="346">
        <v>50</v>
      </c>
      <c r="L2363" s="362">
        <v>20000</v>
      </c>
      <c r="M2363" s="362">
        <v>20000</v>
      </c>
      <c r="N2363" s="415"/>
      <c r="O2363" s="415"/>
      <c r="P2363" s="415"/>
      <c r="Q2363" s="385">
        <f t="shared" si="828"/>
        <v>20000</v>
      </c>
    </row>
    <row r="2364" spans="1:17" ht="15.75" customHeight="1" x14ac:dyDescent="0.25">
      <c r="A2364" s="666">
        <v>54</v>
      </c>
      <c r="B2364" s="358">
        <v>71916000</v>
      </c>
      <c r="C2364" s="572" t="s">
        <v>11</v>
      </c>
      <c r="D2364" s="572" t="s">
        <v>41</v>
      </c>
      <c r="E2364" s="481" t="s">
        <v>284</v>
      </c>
      <c r="F2364" s="460" t="s">
        <v>230</v>
      </c>
      <c r="G2364" s="360" t="s">
        <v>106</v>
      </c>
      <c r="H2364" s="575">
        <v>2883</v>
      </c>
      <c r="I2364" s="339">
        <v>184</v>
      </c>
      <c r="J2364" s="570" t="s">
        <v>107</v>
      </c>
      <c r="K2364" s="579" t="s">
        <v>2</v>
      </c>
      <c r="L2364" s="362">
        <f t="shared" ref="L2364:P2364" si="835">L2365+L2366</f>
        <v>283370</v>
      </c>
      <c r="M2364" s="362">
        <f t="shared" si="835"/>
        <v>20000</v>
      </c>
      <c r="N2364" s="362">
        <f t="shared" si="835"/>
        <v>0</v>
      </c>
      <c r="O2364" s="362">
        <f t="shared" si="835"/>
        <v>250201.5</v>
      </c>
      <c r="P2364" s="362">
        <f t="shared" si="835"/>
        <v>13168.5</v>
      </c>
      <c r="Q2364" s="385">
        <f t="shared" si="828"/>
        <v>283370</v>
      </c>
    </row>
    <row r="2365" spans="1:17" ht="51.75" customHeight="1" x14ac:dyDescent="0.25">
      <c r="A2365" s="667"/>
      <c r="B2365" s="358">
        <v>71916000</v>
      </c>
      <c r="C2365" s="572" t="s">
        <v>11</v>
      </c>
      <c r="D2365" s="572"/>
      <c r="E2365" s="622"/>
      <c r="F2365" s="339"/>
      <c r="G2365" s="360"/>
      <c r="H2365" s="575"/>
      <c r="I2365" s="339"/>
      <c r="J2365" s="570" t="s">
        <v>117</v>
      </c>
      <c r="K2365" s="355">
        <v>20</v>
      </c>
      <c r="L2365" s="362">
        <v>263370</v>
      </c>
      <c r="M2365" s="362"/>
      <c r="N2365" s="415"/>
      <c r="O2365" s="419">
        <f>L2365*0.95</f>
        <v>250201.5</v>
      </c>
      <c r="P2365" s="419">
        <f>L2365*0.05</f>
        <v>13168.5</v>
      </c>
      <c r="Q2365" s="385">
        <f t="shared" si="828"/>
        <v>263370</v>
      </c>
    </row>
    <row r="2366" spans="1:17" ht="50.25" customHeight="1" x14ac:dyDescent="0.25">
      <c r="A2366" s="668"/>
      <c r="B2366" s="358">
        <v>71916000</v>
      </c>
      <c r="C2366" s="572" t="s">
        <v>11</v>
      </c>
      <c r="D2366" s="572"/>
      <c r="E2366" s="622"/>
      <c r="F2366" s="339"/>
      <c r="G2366" s="360"/>
      <c r="H2366" s="575"/>
      <c r="I2366" s="339"/>
      <c r="J2366" s="570" t="s">
        <v>305</v>
      </c>
      <c r="K2366" s="346">
        <v>50</v>
      </c>
      <c r="L2366" s="362">
        <v>20000</v>
      </c>
      <c r="M2366" s="362">
        <v>20000</v>
      </c>
      <c r="N2366" s="415"/>
      <c r="O2366" s="415"/>
      <c r="P2366" s="415"/>
      <c r="Q2366" s="385">
        <f t="shared" si="828"/>
        <v>20000</v>
      </c>
    </row>
    <row r="2367" spans="1:17" ht="15.75" customHeight="1" x14ac:dyDescent="0.25">
      <c r="A2367" s="666">
        <v>55</v>
      </c>
      <c r="B2367" s="358">
        <v>71916000</v>
      </c>
      <c r="C2367" s="572" t="s">
        <v>11</v>
      </c>
      <c r="D2367" s="572" t="s">
        <v>41</v>
      </c>
      <c r="E2367" s="481" t="s">
        <v>284</v>
      </c>
      <c r="F2367" s="460" t="s">
        <v>247</v>
      </c>
      <c r="G2367" s="360" t="s">
        <v>106</v>
      </c>
      <c r="H2367" s="575">
        <v>480</v>
      </c>
      <c r="I2367" s="339">
        <v>18</v>
      </c>
      <c r="J2367" s="570" t="s">
        <v>107</v>
      </c>
      <c r="K2367" s="579" t="s">
        <v>2</v>
      </c>
      <c r="L2367" s="362">
        <f t="shared" ref="L2367:P2367" si="836">L2368+L2369</f>
        <v>193050</v>
      </c>
      <c r="M2367" s="362">
        <f t="shared" si="836"/>
        <v>20000</v>
      </c>
      <c r="N2367" s="362">
        <f t="shared" si="836"/>
        <v>0</v>
      </c>
      <c r="O2367" s="362">
        <f t="shared" si="836"/>
        <v>164397.5</v>
      </c>
      <c r="P2367" s="362">
        <f t="shared" si="836"/>
        <v>8652.5</v>
      </c>
      <c r="Q2367" s="385">
        <f t="shared" si="828"/>
        <v>193050</v>
      </c>
    </row>
    <row r="2368" spans="1:17" ht="51.75" customHeight="1" x14ac:dyDescent="0.25">
      <c r="A2368" s="667"/>
      <c r="B2368" s="358">
        <v>71916000</v>
      </c>
      <c r="C2368" s="572" t="s">
        <v>11</v>
      </c>
      <c r="D2368" s="572"/>
      <c r="E2368" s="622"/>
      <c r="F2368" s="339"/>
      <c r="G2368" s="360"/>
      <c r="H2368" s="575"/>
      <c r="I2368" s="339"/>
      <c r="J2368" s="570" t="s">
        <v>117</v>
      </c>
      <c r="K2368" s="355">
        <v>20</v>
      </c>
      <c r="L2368" s="362">
        <v>173050</v>
      </c>
      <c r="M2368" s="362"/>
      <c r="N2368" s="415"/>
      <c r="O2368" s="419">
        <f>L2368*0.95</f>
        <v>164397.5</v>
      </c>
      <c r="P2368" s="419">
        <f>L2368*0.05</f>
        <v>8652.5</v>
      </c>
      <c r="Q2368" s="385">
        <f t="shared" si="828"/>
        <v>173050</v>
      </c>
    </row>
    <row r="2369" spans="1:17" ht="50.25" customHeight="1" x14ac:dyDescent="0.25">
      <c r="A2369" s="668"/>
      <c r="B2369" s="358">
        <v>71916000</v>
      </c>
      <c r="C2369" s="572" t="s">
        <v>11</v>
      </c>
      <c r="D2369" s="572"/>
      <c r="E2369" s="622"/>
      <c r="F2369" s="339"/>
      <c r="G2369" s="360"/>
      <c r="H2369" s="575"/>
      <c r="I2369" s="339"/>
      <c r="J2369" s="570" t="s">
        <v>305</v>
      </c>
      <c r="K2369" s="346">
        <v>50</v>
      </c>
      <c r="L2369" s="362">
        <v>20000</v>
      </c>
      <c r="M2369" s="362">
        <v>20000</v>
      </c>
      <c r="N2369" s="415"/>
      <c r="O2369" s="415"/>
      <c r="P2369" s="415"/>
      <c r="Q2369" s="385">
        <f t="shared" si="828"/>
        <v>20000</v>
      </c>
    </row>
    <row r="2370" spans="1:17" ht="15.75" customHeight="1" x14ac:dyDescent="0.25">
      <c r="A2370" s="654" t="s">
        <v>471</v>
      </c>
      <c r="B2370" s="655"/>
      <c r="C2370" s="655"/>
      <c r="D2370" s="655"/>
      <c r="E2370" s="656"/>
      <c r="F2370" s="342">
        <v>10</v>
      </c>
      <c r="G2370" s="579" t="s">
        <v>2</v>
      </c>
      <c r="H2370" s="359">
        <f>H2372+H2375+H2378+H2381+H2384+H2387+H2390+H2396+H2402+H2405</f>
        <v>9893.0399999999991</v>
      </c>
      <c r="I2370" s="359">
        <f>I2372+I2375+I2378+I2381+I2384+I2387+I2390+I2396+I2402+I2405</f>
        <v>482</v>
      </c>
      <c r="J2370" s="579" t="s">
        <v>2</v>
      </c>
      <c r="K2370" s="343" t="s">
        <v>2</v>
      </c>
      <c r="L2370" s="415">
        <f t="shared" ref="L2370:P2370" si="837">L2372+L2375+L2378+L2381+L2384+L2387+L2390+L2396+L2402+L2405</f>
        <v>16597564</v>
      </c>
      <c r="M2370" s="415">
        <f t="shared" si="837"/>
        <v>16158694</v>
      </c>
      <c r="N2370" s="415">
        <f t="shared" si="837"/>
        <v>0</v>
      </c>
      <c r="O2370" s="415">
        <f>O2372+O2375+O2378+O2381+O2384+O2387+O2390+O2396+O2402+O2405+O2371</f>
        <v>417000</v>
      </c>
      <c r="P2370" s="415">
        <f t="shared" si="837"/>
        <v>21943.5</v>
      </c>
      <c r="Q2370" s="385">
        <f t="shared" si="828"/>
        <v>16597637.5</v>
      </c>
    </row>
    <row r="2371" spans="1:17" ht="15.75" customHeight="1" x14ac:dyDescent="0.25">
      <c r="A2371" s="579"/>
      <c r="B2371" s="654" t="s">
        <v>434</v>
      </c>
      <c r="C2371" s="655"/>
      <c r="D2371" s="655"/>
      <c r="E2371" s="655"/>
      <c r="F2371" s="655"/>
      <c r="G2371" s="655"/>
      <c r="H2371" s="655"/>
      <c r="I2371" s="656"/>
      <c r="J2371" s="579" t="s">
        <v>2</v>
      </c>
      <c r="K2371" s="343" t="s">
        <v>2</v>
      </c>
      <c r="L2371" s="419"/>
      <c r="M2371" s="419"/>
      <c r="N2371" s="419"/>
      <c r="O2371" s="419">
        <v>73.5</v>
      </c>
      <c r="P2371" s="419"/>
      <c r="Q2371" s="385">
        <f t="shared" si="828"/>
        <v>73.5</v>
      </c>
    </row>
    <row r="2372" spans="1:17" ht="15.75" customHeight="1" x14ac:dyDescent="0.25">
      <c r="A2372" s="560">
        <v>1</v>
      </c>
      <c r="B2372" s="337">
        <v>71918000</v>
      </c>
      <c r="C2372" s="338" t="s">
        <v>9</v>
      </c>
      <c r="D2372" s="338" t="s">
        <v>231</v>
      </c>
      <c r="E2372" s="338" t="s">
        <v>232</v>
      </c>
      <c r="F2372" s="339">
        <v>12</v>
      </c>
      <c r="G2372" s="355" t="s">
        <v>106</v>
      </c>
      <c r="H2372" s="575">
        <v>1841</v>
      </c>
      <c r="I2372" s="342">
        <v>62</v>
      </c>
      <c r="J2372" s="570" t="s">
        <v>107</v>
      </c>
      <c r="K2372" s="343" t="s">
        <v>2</v>
      </c>
      <c r="L2372" s="411">
        <f>L2373+L2374</f>
        <v>1184780</v>
      </c>
      <c r="M2372" s="411">
        <f t="shared" ref="M2372:P2372" si="838">M2373+M2374</f>
        <v>1184780</v>
      </c>
      <c r="N2372" s="411">
        <f t="shared" si="838"/>
        <v>0</v>
      </c>
      <c r="O2372" s="411">
        <f t="shared" si="838"/>
        <v>0</v>
      </c>
      <c r="P2372" s="411">
        <f t="shared" si="838"/>
        <v>0</v>
      </c>
      <c r="Q2372" s="385">
        <f t="shared" si="828"/>
        <v>1184780</v>
      </c>
    </row>
    <row r="2373" spans="1:17" ht="31.5" customHeight="1" x14ac:dyDescent="0.25">
      <c r="A2373" s="561"/>
      <c r="B2373" s="337">
        <v>71918000</v>
      </c>
      <c r="C2373" s="338" t="s">
        <v>9</v>
      </c>
      <c r="D2373" s="356"/>
      <c r="E2373" s="356"/>
      <c r="F2373" s="339"/>
      <c r="G2373" s="355"/>
      <c r="H2373" s="357"/>
      <c r="I2373" s="342"/>
      <c r="J2373" s="570" t="s">
        <v>210</v>
      </c>
      <c r="K2373" s="345" t="s">
        <v>211</v>
      </c>
      <c r="L2373" s="411">
        <v>1159960</v>
      </c>
      <c r="M2373" s="411">
        <v>1159960</v>
      </c>
      <c r="N2373" s="411">
        <v>0</v>
      </c>
      <c r="O2373" s="411">
        <v>0</v>
      </c>
      <c r="P2373" s="411">
        <v>0</v>
      </c>
      <c r="Q2373" s="385">
        <f t="shared" si="828"/>
        <v>1159960</v>
      </c>
    </row>
    <row r="2374" spans="1:17" ht="15.75" customHeight="1" x14ac:dyDescent="0.25">
      <c r="A2374" s="562"/>
      <c r="B2374" s="337">
        <v>71918000</v>
      </c>
      <c r="C2374" s="338" t="s">
        <v>9</v>
      </c>
      <c r="D2374" s="356"/>
      <c r="E2374" s="356"/>
      <c r="F2374" s="339"/>
      <c r="G2374" s="355"/>
      <c r="H2374" s="357"/>
      <c r="I2374" s="342"/>
      <c r="J2374" s="570" t="s">
        <v>207</v>
      </c>
      <c r="K2374" s="355">
        <v>21</v>
      </c>
      <c r="L2374" s="411">
        <v>24820</v>
      </c>
      <c r="M2374" s="411">
        <v>24820</v>
      </c>
      <c r="N2374" s="411">
        <v>0</v>
      </c>
      <c r="O2374" s="411">
        <v>0</v>
      </c>
      <c r="P2374" s="411">
        <v>0</v>
      </c>
      <c r="Q2374" s="385">
        <f t="shared" si="828"/>
        <v>24820</v>
      </c>
    </row>
    <row r="2375" spans="1:17" ht="15.75" customHeight="1" x14ac:dyDescent="0.25">
      <c r="A2375" s="560">
        <v>2</v>
      </c>
      <c r="B2375" s="337">
        <v>71918000</v>
      </c>
      <c r="C2375" s="338" t="s">
        <v>9</v>
      </c>
      <c r="D2375" s="338" t="s">
        <v>231</v>
      </c>
      <c r="E2375" s="338" t="s">
        <v>233</v>
      </c>
      <c r="F2375" s="339">
        <v>7</v>
      </c>
      <c r="G2375" s="355" t="s">
        <v>106</v>
      </c>
      <c r="H2375" s="575">
        <v>302.5</v>
      </c>
      <c r="I2375" s="342">
        <v>9</v>
      </c>
      <c r="J2375" s="570" t="s">
        <v>107</v>
      </c>
      <c r="K2375" s="346" t="s">
        <v>2</v>
      </c>
      <c r="L2375" s="411">
        <f>L2376+L2377</f>
        <v>333610</v>
      </c>
      <c r="M2375" s="411">
        <f t="shared" ref="M2375:P2375" si="839">M2376+M2377</f>
        <v>333610</v>
      </c>
      <c r="N2375" s="411">
        <f t="shared" si="839"/>
        <v>0</v>
      </c>
      <c r="O2375" s="411">
        <f t="shared" si="839"/>
        <v>0</v>
      </c>
      <c r="P2375" s="411">
        <f t="shared" si="839"/>
        <v>0</v>
      </c>
      <c r="Q2375" s="385">
        <f t="shared" si="828"/>
        <v>333610</v>
      </c>
    </row>
    <row r="2376" spans="1:17" ht="31.5" customHeight="1" x14ac:dyDescent="0.25">
      <c r="A2376" s="561"/>
      <c r="B2376" s="337">
        <v>71918000</v>
      </c>
      <c r="C2376" s="338" t="s">
        <v>9</v>
      </c>
      <c r="D2376" s="356"/>
      <c r="E2376" s="356"/>
      <c r="F2376" s="339"/>
      <c r="G2376" s="355"/>
      <c r="H2376" s="357"/>
      <c r="I2376" s="342"/>
      <c r="J2376" s="570" t="s">
        <v>210</v>
      </c>
      <c r="K2376" s="345" t="s">
        <v>211</v>
      </c>
      <c r="L2376" s="411">
        <v>315810</v>
      </c>
      <c r="M2376" s="411">
        <v>315810</v>
      </c>
      <c r="N2376" s="411">
        <v>0</v>
      </c>
      <c r="O2376" s="411">
        <v>0</v>
      </c>
      <c r="P2376" s="411">
        <v>0</v>
      </c>
      <c r="Q2376" s="385">
        <f t="shared" si="828"/>
        <v>315810</v>
      </c>
    </row>
    <row r="2377" spans="1:17" ht="15.75" customHeight="1" x14ac:dyDescent="0.25">
      <c r="A2377" s="562"/>
      <c r="B2377" s="337">
        <v>71918000</v>
      </c>
      <c r="C2377" s="338" t="s">
        <v>9</v>
      </c>
      <c r="D2377" s="356"/>
      <c r="E2377" s="356"/>
      <c r="F2377" s="339"/>
      <c r="G2377" s="355"/>
      <c r="H2377" s="357"/>
      <c r="I2377" s="342"/>
      <c r="J2377" s="570" t="s">
        <v>207</v>
      </c>
      <c r="K2377" s="355">
        <v>21</v>
      </c>
      <c r="L2377" s="411">
        <v>17800</v>
      </c>
      <c r="M2377" s="411">
        <v>17800</v>
      </c>
      <c r="N2377" s="411">
        <v>0</v>
      </c>
      <c r="O2377" s="411">
        <v>0</v>
      </c>
      <c r="P2377" s="411">
        <v>0</v>
      </c>
      <c r="Q2377" s="385">
        <f t="shared" si="828"/>
        <v>17800</v>
      </c>
    </row>
    <row r="2378" spans="1:17" ht="15.75" customHeight="1" x14ac:dyDescent="0.25">
      <c r="A2378" s="660">
        <v>3</v>
      </c>
      <c r="B2378" s="337">
        <v>71918000</v>
      </c>
      <c r="C2378" s="338" t="s">
        <v>9</v>
      </c>
      <c r="D2378" s="338" t="s">
        <v>231</v>
      </c>
      <c r="E2378" s="338" t="s">
        <v>233</v>
      </c>
      <c r="F2378" s="339">
        <v>9</v>
      </c>
      <c r="G2378" s="355" t="s">
        <v>106</v>
      </c>
      <c r="H2378" s="575">
        <v>301.2</v>
      </c>
      <c r="I2378" s="342">
        <v>18</v>
      </c>
      <c r="J2378" s="570" t="s">
        <v>107</v>
      </c>
      <c r="K2378" s="346" t="s">
        <v>2</v>
      </c>
      <c r="L2378" s="411">
        <f>L2379+L2380</f>
        <v>325330</v>
      </c>
      <c r="M2378" s="411">
        <f t="shared" ref="M2378:P2378" si="840">M2379+M2380</f>
        <v>325330</v>
      </c>
      <c r="N2378" s="411">
        <f t="shared" si="840"/>
        <v>0</v>
      </c>
      <c r="O2378" s="411">
        <f t="shared" si="840"/>
        <v>0</v>
      </c>
      <c r="P2378" s="411">
        <f t="shared" si="840"/>
        <v>0</v>
      </c>
      <c r="Q2378" s="385">
        <f t="shared" si="828"/>
        <v>325330</v>
      </c>
    </row>
    <row r="2379" spans="1:17" ht="31.5" customHeight="1" x14ac:dyDescent="0.25">
      <c r="A2379" s="661"/>
      <c r="B2379" s="337">
        <v>71918000</v>
      </c>
      <c r="C2379" s="338" t="s">
        <v>9</v>
      </c>
      <c r="D2379" s="356"/>
      <c r="E2379" s="356"/>
      <c r="F2379" s="339"/>
      <c r="G2379" s="355"/>
      <c r="H2379" s="357"/>
      <c r="I2379" s="342"/>
      <c r="J2379" s="570" t="s">
        <v>210</v>
      </c>
      <c r="K2379" s="345" t="s">
        <v>211</v>
      </c>
      <c r="L2379" s="411">
        <v>318510</v>
      </c>
      <c r="M2379" s="411">
        <v>318510</v>
      </c>
      <c r="N2379" s="411">
        <v>0</v>
      </c>
      <c r="O2379" s="411">
        <v>0</v>
      </c>
      <c r="P2379" s="411">
        <v>0</v>
      </c>
      <c r="Q2379" s="385">
        <f t="shared" si="828"/>
        <v>318510</v>
      </c>
    </row>
    <row r="2380" spans="1:17" ht="15.75" customHeight="1" x14ac:dyDescent="0.25">
      <c r="A2380" s="662"/>
      <c r="B2380" s="337">
        <v>71918000</v>
      </c>
      <c r="C2380" s="338" t="s">
        <v>9</v>
      </c>
      <c r="D2380" s="356"/>
      <c r="E2380" s="356"/>
      <c r="F2380" s="339"/>
      <c r="G2380" s="355"/>
      <c r="H2380" s="357"/>
      <c r="I2380" s="342"/>
      <c r="J2380" s="570" t="s">
        <v>207</v>
      </c>
      <c r="K2380" s="355">
        <v>21</v>
      </c>
      <c r="L2380" s="411">
        <v>6820</v>
      </c>
      <c r="M2380" s="411">
        <v>6820</v>
      </c>
      <c r="N2380" s="411">
        <v>0</v>
      </c>
      <c r="O2380" s="411">
        <v>0</v>
      </c>
      <c r="P2380" s="411">
        <v>0</v>
      </c>
      <c r="Q2380" s="385">
        <f t="shared" si="828"/>
        <v>6820</v>
      </c>
    </row>
    <row r="2381" spans="1:17" ht="15.75" customHeight="1" x14ac:dyDescent="0.25">
      <c r="A2381" s="660">
        <v>4</v>
      </c>
      <c r="B2381" s="579">
        <v>71918000</v>
      </c>
      <c r="C2381" s="338" t="s">
        <v>9</v>
      </c>
      <c r="D2381" s="570" t="s">
        <v>234</v>
      </c>
      <c r="E2381" s="590" t="s">
        <v>235</v>
      </c>
      <c r="F2381" s="339">
        <v>17</v>
      </c>
      <c r="G2381" s="355" t="s">
        <v>106</v>
      </c>
      <c r="H2381" s="575">
        <v>1329.8</v>
      </c>
      <c r="I2381" s="342">
        <v>63</v>
      </c>
      <c r="J2381" s="570" t="s">
        <v>107</v>
      </c>
      <c r="K2381" s="346" t="s">
        <v>2</v>
      </c>
      <c r="L2381" s="411">
        <f>L2382+L2383</f>
        <v>903950</v>
      </c>
      <c r="M2381" s="411">
        <f t="shared" ref="M2381:P2381" si="841">M2382+M2383</f>
        <v>903950</v>
      </c>
      <c r="N2381" s="411">
        <f t="shared" si="841"/>
        <v>0</v>
      </c>
      <c r="O2381" s="411">
        <f t="shared" si="841"/>
        <v>0</v>
      </c>
      <c r="P2381" s="411">
        <f t="shared" si="841"/>
        <v>0</v>
      </c>
      <c r="Q2381" s="385">
        <f t="shared" si="828"/>
        <v>903950</v>
      </c>
    </row>
    <row r="2382" spans="1:17" ht="31.5" customHeight="1" x14ac:dyDescent="0.25">
      <c r="A2382" s="661"/>
      <c r="B2382" s="579">
        <v>71918000</v>
      </c>
      <c r="C2382" s="338" t="s">
        <v>9</v>
      </c>
      <c r="D2382" s="570"/>
      <c r="E2382" s="590"/>
      <c r="F2382" s="339"/>
      <c r="G2382" s="355"/>
      <c r="H2382" s="415"/>
      <c r="I2382" s="342"/>
      <c r="J2382" s="570" t="s">
        <v>210</v>
      </c>
      <c r="K2382" s="345" t="s">
        <v>211</v>
      </c>
      <c r="L2382" s="411">
        <v>885010</v>
      </c>
      <c r="M2382" s="411">
        <v>885010</v>
      </c>
      <c r="N2382" s="411">
        <v>0</v>
      </c>
      <c r="O2382" s="411">
        <v>0</v>
      </c>
      <c r="P2382" s="411">
        <v>0</v>
      </c>
      <c r="Q2382" s="385">
        <f t="shared" si="828"/>
        <v>885010</v>
      </c>
    </row>
    <row r="2383" spans="1:17" ht="15.75" customHeight="1" x14ac:dyDescent="0.25">
      <c r="A2383" s="662"/>
      <c r="B2383" s="579">
        <v>71918000</v>
      </c>
      <c r="C2383" s="338" t="s">
        <v>9</v>
      </c>
      <c r="D2383" s="570"/>
      <c r="E2383" s="590"/>
      <c r="F2383" s="339"/>
      <c r="G2383" s="355"/>
      <c r="H2383" s="415"/>
      <c r="I2383" s="342"/>
      <c r="J2383" s="570" t="s">
        <v>207</v>
      </c>
      <c r="K2383" s="355">
        <v>21</v>
      </c>
      <c r="L2383" s="411">
        <v>18940</v>
      </c>
      <c r="M2383" s="411">
        <v>18940</v>
      </c>
      <c r="N2383" s="411">
        <v>0</v>
      </c>
      <c r="O2383" s="411">
        <v>0</v>
      </c>
      <c r="P2383" s="411">
        <v>0</v>
      </c>
      <c r="Q2383" s="385">
        <f t="shared" si="828"/>
        <v>18940</v>
      </c>
    </row>
    <row r="2384" spans="1:17" ht="15.75" customHeight="1" x14ac:dyDescent="0.25">
      <c r="A2384" s="660">
        <v>5</v>
      </c>
      <c r="B2384" s="560">
        <v>71918000</v>
      </c>
      <c r="C2384" s="539" t="s">
        <v>9</v>
      </c>
      <c r="D2384" s="454" t="s">
        <v>234</v>
      </c>
      <c r="E2384" s="540" t="s">
        <v>236</v>
      </c>
      <c r="F2384" s="495">
        <v>7</v>
      </c>
      <c r="G2384" s="580" t="s">
        <v>106</v>
      </c>
      <c r="H2384" s="496">
        <v>306.94</v>
      </c>
      <c r="I2384" s="497">
        <v>18</v>
      </c>
      <c r="J2384" s="570" t="s">
        <v>107</v>
      </c>
      <c r="K2384" s="346" t="s">
        <v>2</v>
      </c>
      <c r="L2384" s="411">
        <f>L2385+L2386</f>
        <v>1750330</v>
      </c>
      <c r="M2384" s="411">
        <f t="shared" ref="M2384:P2384" si="842">M2385+M2386</f>
        <v>1750330</v>
      </c>
      <c r="N2384" s="411">
        <f t="shared" si="842"/>
        <v>0</v>
      </c>
      <c r="O2384" s="411">
        <f t="shared" si="842"/>
        <v>0</v>
      </c>
      <c r="P2384" s="411">
        <f t="shared" si="842"/>
        <v>0</v>
      </c>
      <c r="Q2384" s="385">
        <f t="shared" si="828"/>
        <v>1750330</v>
      </c>
    </row>
    <row r="2385" spans="1:17" ht="15.75" customHeight="1" x14ac:dyDescent="0.25">
      <c r="A2385" s="661"/>
      <c r="B2385" s="560">
        <v>71918000</v>
      </c>
      <c r="C2385" s="539" t="s">
        <v>9</v>
      </c>
      <c r="D2385" s="570"/>
      <c r="E2385" s="590"/>
      <c r="F2385" s="339"/>
      <c r="G2385" s="355"/>
      <c r="H2385" s="415"/>
      <c r="I2385" s="342"/>
      <c r="J2385" s="570" t="s">
        <v>208</v>
      </c>
      <c r="K2385" s="468" t="s">
        <v>209</v>
      </c>
      <c r="L2385" s="411">
        <v>1731390</v>
      </c>
      <c r="M2385" s="411">
        <v>1731390</v>
      </c>
      <c r="N2385" s="411">
        <v>0</v>
      </c>
      <c r="O2385" s="411">
        <v>0</v>
      </c>
      <c r="P2385" s="411">
        <v>0</v>
      </c>
      <c r="Q2385" s="385">
        <f t="shared" si="828"/>
        <v>1731390</v>
      </c>
    </row>
    <row r="2386" spans="1:17" ht="15.75" customHeight="1" x14ac:dyDescent="0.25">
      <c r="A2386" s="662"/>
      <c r="B2386" s="560">
        <v>71918000</v>
      </c>
      <c r="C2386" s="539" t="s">
        <v>9</v>
      </c>
      <c r="D2386" s="570"/>
      <c r="E2386" s="590"/>
      <c r="F2386" s="339"/>
      <c r="G2386" s="355"/>
      <c r="H2386" s="415"/>
      <c r="I2386" s="342"/>
      <c r="J2386" s="570" t="s">
        <v>207</v>
      </c>
      <c r="K2386" s="355">
        <v>21</v>
      </c>
      <c r="L2386" s="411">
        <v>18940</v>
      </c>
      <c r="M2386" s="411">
        <v>18940</v>
      </c>
      <c r="N2386" s="411">
        <v>0</v>
      </c>
      <c r="O2386" s="411">
        <v>0</v>
      </c>
      <c r="P2386" s="411">
        <v>0</v>
      </c>
      <c r="Q2386" s="385">
        <f t="shared" si="828"/>
        <v>18940</v>
      </c>
    </row>
    <row r="2387" spans="1:17" ht="15.75" customHeight="1" x14ac:dyDescent="0.25">
      <c r="A2387" s="660">
        <v>6</v>
      </c>
      <c r="B2387" s="579">
        <v>71918000</v>
      </c>
      <c r="C2387" s="338" t="s">
        <v>9</v>
      </c>
      <c r="D2387" s="570" t="s">
        <v>234</v>
      </c>
      <c r="E2387" s="590" t="s">
        <v>236</v>
      </c>
      <c r="F2387" s="339">
        <v>9</v>
      </c>
      <c r="G2387" s="355" t="s">
        <v>106</v>
      </c>
      <c r="H2387" s="575">
        <v>291.10000000000002</v>
      </c>
      <c r="I2387" s="342">
        <v>29</v>
      </c>
      <c r="J2387" s="570" t="s">
        <v>107</v>
      </c>
      <c r="K2387" s="346" t="s">
        <v>2</v>
      </c>
      <c r="L2387" s="411">
        <f>L2388+L2389</f>
        <v>2323690</v>
      </c>
      <c r="M2387" s="411">
        <f t="shared" ref="M2387:P2387" si="843">M2388+M2389</f>
        <v>2323690</v>
      </c>
      <c r="N2387" s="411">
        <f t="shared" si="843"/>
        <v>0</v>
      </c>
      <c r="O2387" s="411">
        <f t="shared" si="843"/>
        <v>0</v>
      </c>
      <c r="P2387" s="411">
        <f t="shared" si="843"/>
        <v>0</v>
      </c>
      <c r="Q2387" s="385">
        <f t="shared" si="828"/>
        <v>2323690</v>
      </c>
    </row>
    <row r="2388" spans="1:17" ht="15.75" customHeight="1" x14ac:dyDescent="0.25">
      <c r="A2388" s="661"/>
      <c r="B2388" s="579">
        <v>71918000</v>
      </c>
      <c r="C2388" s="338" t="s">
        <v>9</v>
      </c>
      <c r="D2388" s="570"/>
      <c r="E2388" s="590"/>
      <c r="F2388" s="339"/>
      <c r="G2388" s="355"/>
      <c r="H2388" s="415"/>
      <c r="I2388" s="342"/>
      <c r="J2388" s="570" t="s">
        <v>208</v>
      </c>
      <c r="K2388" s="468" t="s">
        <v>209</v>
      </c>
      <c r="L2388" s="411">
        <v>2275000</v>
      </c>
      <c r="M2388" s="411">
        <v>2275000</v>
      </c>
      <c r="N2388" s="411">
        <v>0</v>
      </c>
      <c r="O2388" s="411">
        <v>0</v>
      </c>
      <c r="P2388" s="411">
        <v>0</v>
      </c>
      <c r="Q2388" s="385">
        <f t="shared" si="828"/>
        <v>2275000</v>
      </c>
    </row>
    <row r="2389" spans="1:17" ht="15.75" customHeight="1" x14ac:dyDescent="0.25">
      <c r="A2389" s="662"/>
      <c r="B2389" s="579">
        <v>71918000</v>
      </c>
      <c r="C2389" s="338" t="s">
        <v>9</v>
      </c>
      <c r="D2389" s="570"/>
      <c r="E2389" s="590"/>
      <c r="F2389" s="339"/>
      <c r="G2389" s="355"/>
      <c r="H2389" s="415"/>
      <c r="I2389" s="342"/>
      <c r="J2389" s="570" t="s">
        <v>207</v>
      </c>
      <c r="K2389" s="355">
        <v>21</v>
      </c>
      <c r="L2389" s="411">
        <v>48690</v>
      </c>
      <c r="M2389" s="411">
        <v>48690</v>
      </c>
      <c r="N2389" s="411">
        <v>0</v>
      </c>
      <c r="O2389" s="411">
        <v>0</v>
      </c>
      <c r="P2389" s="411">
        <v>0</v>
      </c>
      <c r="Q2389" s="385">
        <f t="shared" si="828"/>
        <v>48690</v>
      </c>
    </row>
    <row r="2390" spans="1:17" ht="15.75" customHeight="1" x14ac:dyDescent="0.25">
      <c r="A2390" s="660">
        <v>7</v>
      </c>
      <c r="B2390" s="579">
        <v>71918000</v>
      </c>
      <c r="C2390" s="338" t="s">
        <v>9</v>
      </c>
      <c r="D2390" s="338" t="s">
        <v>10</v>
      </c>
      <c r="E2390" s="338" t="s">
        <v>122</v>
      </c>
      <c r="F2390" s="339">
        <v>3</v>
      </c>
      <c r="G2390" s="574" t="s">
        <v>106</v>
      </c>
      <c r="H2390" s="575">
        <v>2909.6</v>
      </c>
      <c r="I2390" s="342">
        <v>161</v>
      </c>
      <c r="J2390" s="570" t="s">
        <v>107</v>
      </c>
      <c r="K2390" s="346" t="s">
        <v>2</v>
      </c>
      <c r="L2390" s="411">
        <f>L2391+L2392+L2393+L2394+L2395</f>
        <v>6715760</v>
      </c>
      <c r="M2390" s="411">
        <f t="shared" ref="M2390:P2390" si="844">M2391+M2392+M2393+M2394+M2395</f>
        <v>6539670</v>
      </c>
      <c r="N2390" s="411">
        <f t="shared" si="844"/>
        <v>0</v>
      </c>
      <c r="O2390" s="411">
        <f t="shared" si="844"/>
        <v>167285.5</v>
      </c>
      <c r="P2390" s="411">
        <f t="shared" si="844"/>
        <v>8804.5</v>
      </c>
      <c r="Q2390" s="385">
        <f t="shared" si="828"/>
        <v>6715760</v>
      </c>
    </row>
    <row r="2391" spans="1:17" ht="51.75" customHeight="1" x14ac:dyDescent="0.25">
      <c r="A2391" s="661"/>
      <c r="B2391" s="579">
        <v>71918000</v>
      </c>
      <c r="C2391" s="338" t="s">
        <v>9</v>
      </c>
      <c r="D2391" s="570"/>
      <c r="E2391" s="590"/>
      <c r="F2391" s="339"/>
      <c r="G2391" s="355"/>
      <c r="H2391" s="415"/>
      <c r="I2391" s="342"/>
      <c r="J2391" s="570" t="s">
        <v>117</v>
      </c>
      <c r="K2391" s="355">
        <v>20</v>
      </c>
      <c r="L2391" s="411">
        <v>176090</v>
      </c>
      <c r="M2391" s="411">
        <v>0</v>
      </c>
      <c r="N2391" s="411">
        <v>0</v>
      </c>
      <c r="O2391" s="419">
        <f>L2391*0.95</f>
        <v>167285.5</v>
      </c>
      <c r="P2391" s="419">
        <f>L2391*0.05</f>
        <v>8804.5</v>
      </c>
      <c r="Q2391" s="385">
        <f t="shared" si="828"/>
        <v>176090</v>
      </c>
    </row>
    <row r="2392" spans="1:17" ht="50.25" customHeight="1" x14ac:dyDescent="0.25">
      <c r="A2392" s="661"/>
      <c r="B2392" s="579">
        <v>71918000</v>
      </c>
      <c r="C2392" s="338" t="s">
        <v>9</v>
      </c>
      <c r="D2392" s="356"/>
      <c r="E2392" s="356"/>
      <c r="F2392" s="339"/>
      <c r="G2392" s="355"/>
      <c r="H2392" s="357"/>
      <c r="I2392" s="342"/>
      <c r="J2392" s="570" t="s">
        <v>305</v>
      </c>
      <c r="K2392" s="346">
        <v>50</v>
      </c>
      <c r="L2392" s="411">
        <v>20000</v>
      </c>
      <c r="M2392" s="411">
        <v>20000</v>
      </c>
      <c r="N2392" s="411">
        <v>0</v>
      </c>
      <c r="O2392" s="411">
        <v>0</v>
      </c>
      <c r="P2392" s="411">
        <v>0</v>
      </c>
      <c r="Q2392" s="385">
        <f t="shared" ref="Q2392:Q2455" si="845">M2392+N2392+O2392+P2392</f>
        <v>20000</v>
      </c>
    </row>
    <row r="2393" spans="1:17" ht="31.5" customHeight="1" x14ac:dyDescent="0.25">
      <c r="A2393" s="661"/>
      <c r="B2393" s="579">
        <v>71918000</v>
      </c>
      <c r="C2393" s="338" t="s">
        <v>9</v>
      </c>
      <c r="D2393" s="356"/>
      <c r="E2393" s="356"/>
      <c r="F2393" s="339"/>
      <c r="G2393" s="355"/>
      <c r="H2393" s="357"/>
      <c r="I2393" s="342"/>
      <c r="J2393" s="570" t="s">
        <v>210</v>
      </c>
      <c r="K2393" s="345" t="s">
        <v>211</v>
      </c>
      <c r="L2393" s="411">
        <v>2226240</v>
      </c>
      <c r="M2393" s="411">
        <v>2226240</v>
      </c>
      <c r="N2393" s="411">
        <v>0</v>
      </c>
      <c r="O2393" s="411">
        <v>0</v>
      </c>
      <c r="P2393" s="411">
        <v>0</v>
      </c>
      <c r="Q2393" s="385">
        <f t="shared" si="845"/>
        <v>2226240</v>
      </c>
    </row>
    <row r="2394" spans="1:17" ht="31.5" customHeight="1" x14ac:dyDescent="0.25">
      <c r="A2394" s="661"/>
      <c r="B2394" s="579">
        <v>71918000</v>
      </c>
      <c r="C2394" s="338" t="s">
        <v>9</v>
      </c>
      <c r="D2394" s="356"/>
      <c r="E2394" s="356"/>
      <c r="F2394" s="339"/>
      <c r="G2394" s="355"/>
      <c r="H2394" s="357"/>
      <c r="I2394" s="342"/>
      <c r="J2394" s="570" t="s">
        <v>212</v>
      </c>
      <c r="K2394" s="468" t="s">
        <v>213</v>
      </c>
      <c r="L2394" s="411">
        <v>4156830</v>
      </c>
      <c r="M2394" s="411">
        <v>4156830</v>
      </c>
      <c r="N2394" s="411">
        <v>0</v>
      </c>
      <c r="O2394" s="411">
        <v>0</v>
      </c>
      <c r="P2394" s="411">
        <v>0</v>
      </c>
      <c r="Q2394" s="385">
        <f t="shared" si="845"/>
        <v>4156830</v>
      </c>
    </row>
    <row r="2395" spans="1:17" ht="15.75" customHeight="1" x14ac:dyDescent="0.25">
      <c r="A2395" s="662"/>
      <c r="B2395" s="579">
        <v>71918000</v>
      </c>
      <c r="C2395" s="338" t="s">
        <v>9</v>
      </c>
      <c r="D2395" s="356"/>
      <c r="E2395" s="356"/>
      <c r="F2395" s="339"/>
      <c r="G2395" s="355"/>
      <c r="H2395" s="357"/>
      <c r="I2395" s="342"/>
      <c r="J2395" s="570" t="s">
        <v>207</v>
      </c>
      <c r="K2395" s="355">
        <v>21</v>
      </c>
      <c r="L2395" s="411">
        <v>136600</v>
      </c>
      <c r="M2395" s="411">
        <v>136600</v>
      </c>
      <c r="N2395" s="411">
        <v>0</v>
      </c>
      <c r="O2395" s="411">
        <v>0</v>
      </c>
      <c r="P2395" s="411">
        <v>0</v>
      </c>
      <c r="Q2395" s="385">
        <f t="shared" si="845"/>
        <v>136600</v>
      </c>
    </row>
    <row r="2396" spans="1:17" ht="15.75" customHeight="1" x14ac:dyDescent="0.25">
      <c r="A2396" s="663">
        <v>8</v>
      </c>
      <c r="B2396" s="384">
        <v>71918000</v>
      </c>
      <c r="C2396" s="372" t="s">
        <v>9</v>
      </c>
      <c r="D2396" s="372" t="s">
        <v>10</v>
      </c>
      <c r="E2396" s="372" t="s">
        <v>122</v>
      </c>
      <c r="F2396" s="387">
        <v>5</v>
      </c>
      <c r="G2396" s="384" t="s">
        <v>106</v>
      </c>
      <c r="H2396" s="391">
        <v>985.9</v>
      </c>
      <c r="I2396" s="387">
        <v>65</v>
      </c>
      <c r="J2396" s="570" t="s">
        <v>107</v>
      </c>
      <c r="K2396" s="384" t="s">
        <v>2</v>
      </c>
      <c r="L2396" s="362">
        <f>L2397+L2398+L2399+L2400+L2401</f>
        <v>2812294</v>
      </c>
      <c r="M2396" s="362">
        <f t="shared" ref="M2396:P2396" si="846">M2397+M2398+M2399+M2400+M2401</f>
        <v>2757334</v>
      </c>
      <c r="N2396" s="362">
        <f t="shared" si="846"/>
        <v>0</v>
      </c>
      <c r="O2396" s="362">
        <f t="shared" si="846"/>
        <v>52212</v>
      </c>
      <c r="P2396" s="362">
        <f t="shared" si="846"/>
        <v>2748</v>
      </c>
      <c r="Q2396" s="385">
        <f t="shared" si="845"/>
        <v>2812294</v>
      </c>
    </row>
    <row r="2397" spans="1:17" ht="31.5" customHeight="1" x14ac:dyDescent="0.25">
      <c r="A2397" s="664"/>
      <c r="B2397" s="384">
        <v>71918000</v>
      </c>
      <c r="C2397" s="372" t="s">
        <v>9</v>
      </c>
      <c r="D2397" s="372"/>
      <c r="E2397" s="372"/>
      <c r="F2397" s="387"/>
      <c r="G2397" s="384"/>
      <c r="H2397" s="362"/>
      <c r="I2397" s="387"/>
      <c r="J2397" s="570" t="s">
        <v>212</v>
      </c>
      <c r="K2397" s="363" t="s">
        <v>213</v>
      </c>
      <c r="L2397" s="362">
        <v>2100204</v>
      </c>
      <c r="M2397" s="413">
        <f t="shared" ref="M2397:M2399" si="847">L2397</f>
        <v>2100204</v>
      </c>
      <c r="N2397" s="362">
        <v>0</v>
      </c>
      <c r="O2397" s="362">
        <v>0</v>
      </c>
      <c r="P2397" s="362">
        <v>0</v>
      </c>
      <c r="Q2397" s="385">
        <f t="shared" si="845"/>
        <v>2100204</v>
      </c>
    </row>
    <row r="2398" spans="1:17" ht="31.5" customHeight="1" x14ac:dyDescent="0.25">
      <c r="A2398" s="664"/>
      <c r="B2398" s="337">
        <v>71918000</v>
      </c>
      <c r="C2398" s="572" t="s">
        <v>9</v>
      </c>
      <c r="D2398" s="372"/>
      <c r="E2398" s="372"/>
      <c r="F2398" s="387"/>
      <c r="G2398" s="384"/>
      <c r="H2398" s="362"/>
      <c r="I2398" s="387"/>
      <c r="J2398" s="570" t="s">
        <v>214</v>
      </c>
      <c r="K2398" s="498" t="s">
        <v>215</v>
      </c>
      <c r="L2398" s="362">
        <v>579778</v>
      </c>
      <c r="M2398" s="413">
        <f t="shared" si="847"/>
        <v>579778</v>
      </c>
      <c r="N2398" s="362">
        <v>0</v>
      </c>
      <c r="O2398" s="362">
        <v>0</v>
      </c>
      <c r="P2398" s="362">
        <v>0</v>
      </c>
      <c r="Q2398" s="385">
        <f t="shared" si="845"/>
        <v>579778</v>
      </c>
    </row>
    <row r="2399" spans="1:17" ht="15.75" customHeight="1" x14ac:dyDescent="0.25">
      <c r="A2399" s="664"/>
      <c r="B2399" s="337">
        <v>71918000</v>
      </c>
      <c r="C2399" s="572" t="s">
        <v>9</v>
      </c>
      <c r="D2399" s="372"/>
      <c r="E2399" s="372"/>
      <c r="F2399" s="387"/>
      <c r="G2399" s="384"/>
      <c r="H2399" s="362"/>
      <c r="I2399" s="387"/>
      <c r="J2399" s="541" t="s">
        <v>207</v>
      </c>
      <c r="K2399" s="542" t="s">
        <v>304</v>
      </c>
      <c r="L2399" s="362">
        <v>57352</v>
      </c>
      <c r="M2399" s="413">
        <f t="shared" si="847"/>
        <v>57352</v>
      </c>
      <c r="N2399" s="362">
        <v>0</v>
      </c>
      <c r="O2399" s="362">
        <v>0</v>
      </c>
      <c r="P2399" s="362">
        <v>0</v>
      </c>
      <c r="Q2399" s="385">
        <f t="shared" si="845"/>
        <v>57352</v>
      </c>
    </row>
    <row r="2400" spans="1:17" ht="51.75" customHeight="1" x14ac:dyDescent="0.25">
      <c r="A2400" s="664"/>
      <c r="B2400" s="579">
        <v>71918000</v>
      </c>
      <c r="C2400" s="338" t="s">
        <v>9</v>
      </c>
      <c r="D2400" s="570"/>
      <c r="E2400" s="590"/>
      <c r="F2400" s="339"/>
      <c r="G2400" s="355"/>
      <c r="H2400" s="415"/>
      <c r="I2400" s="342"/>
      <c r="J2400" s="570" t="s">
        <v>117</v>
      </c>
      <c r="K2400" s="355">
        <v>20</v>
      </c>
      <c r="L2400" s="411">
        <v>54960</v>
      </c>
      <c r="M2400" s="411">
        <v>0</v>
      </c>
      <c r="N2400" s="411">
        <v>0</v>
      </c>
      <c r="O2400" s="419">
        <f>L2400*0.95</f>
        <v>52212</v>
      </c>
      <c r="P2400" s="419">
        <f>L2400*0.05</f>
        <v>2748</v>
      </c>
      <c r="Q2400" s="385">
        <f t="shared" si="845"/>
        <v>54960</v>
      </c>
    </row>
    <row r="2401" spans="1:17" ht="50.25" customHeight="1" x14ac:dyDescent="0.25">
      <c r="A2401" s="665"/>
      <c r="B2401" s="579">
        <v>71918000</v>
      </c>
      <c r="C2401" s="338" t="s">
        <v>9</v>
      </c>
      <c r="D2401" s="356"/>
      <c r="E2401" s="356"/>
      <c r="F2401" s="339"/>
      <c r="G2401" s="355"/>
      <c r="H2401" s="357"/>
      <c r="I2401" s="342"/>
      <c r="J2401" s="570" t="s">
        <v>305</v>
      </c>
      <c r="K2401" s="346">
        <v>50</v>
      </c>
      <c r="L2401" s="411">
        <v>20000</v>
      </c>
      <c r="M2401" s="411">
        <v>20000</v>
      </c>
      <c r="N2401" s="411">
        <v>0</v>
      </c>
      <c r="O2401" s="411">
        <v>0</v>
      </c>
      <c r="P2401" s="411">
        <v>0</v>
      </c>
      <c r="Q2401" s="385">
        <f t="shared" si="845"/>
        <v>20000</v>
      </c>
    </row>
    <row r="2402" spans="1:17" ht="15.75" customHeight="1" x14ac:dyDescent="0.25">
      <c r="A2402" s="567">
        <v>9</v>
      </c>
      <c r="B2402" s="384">
        <v>71918000</v>
      </c>
      <c r="C2402" s="372" t="s">
        <v>9</v>
      </c>
      <c r="D2402" s="372" t="s">
        <v>10</v>
      </c>
      <c r="E2402" s="372" t="s">
        <v>122</v>
      </c>
      <c r="F2402" s="387">
        <v>7</v>
      </c>
      <c r="G2402" s="384" t="s">
        <v>106</v>
      </c>
      <c r="H2402" s="391">
        <v>1341</v>
      </c>
      <c r="I2402" s="387">
        <v>28</v>
      </c>
      <c r="J2402" s="570" t="s">
        <v>107</v>
      </c>
      <c r="K2402" s="384" t="s">
        <v>2</v>
      </c>
      <c r="L2402" s="362">
        <f>L2403+L2404</f>
        <v>74960</v>
      </c>
      <c r="M2402" s="362">
        <f t="shared" ref="M2402:P2402" si="848">M2403+M2404</f>
        <v>20000</v>
      </c>
      <c r="N2402" s="362">
        <f t="shared" si="848"/>
        <v>0</v>
      </c>
      <c r="O2402" s="362">
        <f t="shared" si="848"/>
        <v>52212</v>
      </c>
      <c r="P2402" s="362">
        <f t="shared" si="848"/>
        <v>2748</v>
      </c>
      <c r="Q2402" s="385">
        <f t="shared" si="845"/>
        <v>74960</v>
      </c>
    </row>
    <row r="2403" spans="1:17" ht="51.75" customHeight="1" x14ac:dyDescent="0.25">
      <c r="A2403" s="568"/>
      <c r="B2403" s="579">
        <v>71918000</v>
      </c>
      <c r="C2403" s="338" t="s">
        <v>9</v>
      </c>
      <c r="D2403" s="570"/>
      <c r="E2403" s="590"/>
      <c r="F2403" s="339"/>
      <c r="G2403" s="355"/>
      <c r="H2403" s="415"/>
      <c r="I2403" s="342"/>
      <c r="J2403" s="570" t="s">
        <v>117</v>
      </c>
      <c r="K2403" s="355">
        <v>20</v>
      </c>
      <c r="L2403" s="411">
        <v>54960</v>
      </c>
      <c r="M2403" s="411">
        <v>0</v>
      </c>
      <c r="N2403" s="411">
        <v>0</v>
      </c>
      <c r="O2403" s="419">
        <f>L2403*0.95</f>
        <v>52212</v>
      </c>
      <c r="P2403" s="419">
        <f>L2403*0.05</f>
        <v>2748</v>
      </c>
      <c r="Q2403" s="385">
        <f t="shared" si="845"/>
        <v>54960</v>
      </c>
    </row>
    <row r="2404" spans="1:17" ht="50.25" customHeight="1" x14ac:dyDescent="0.25">
      <c r="A2404" s="569"/>
      <c r="B2404" s="579">
        <v>71918000</v>
      </c>
      <c r="C2404" s="338" t="s">
        <v>9</v>
      </c>
      <c r="D2404" s="356"/>
      <c r="E2404" s="356"/>
      <c r="F2404" s="339"/>
      <c r="G2404" s="355"/>
      <c r="H2404" s="357"/>
      <c r="I2404" s="342"/>
      <c r="J2404" s="570" t="s">
        <v>305</v>
      </c>
      <c r="K2404" s="346">
        <v>50</v>
      </c>
      <c r="L2404" s="411">
        <v>20000</v>
      </c>
      <c r="M2404" s="411">
        <v>20000</v>
      </c>
      <c r="N2404" s="411">
        <v>0</v>
      </c>
      <c r="O2404" s="411">
        <v>0</v>
      </c>
      <c r="P2404" s="411">
        <v>0</v>
      </c>
      <c r="Q2404" s="385">
        <f t="shared" si="845"/>
        <v>20000</v>
      </c>
    </row>
    <row r="2405" spans="1:17" ht="15.75" customHeight="1" x14ac:dyDescent="0.25">
      <c r="A2405" s="543">
        <v>10</v>
      </c>
      <c r="B2405" s="384">
        <v>71918000</v>
      </c>
      <c r="C2405" s="372" t="s">
        <v>9</v>
      </c>
      <c r="D2405" s="372" t="s">
        <v>10</v>
      </c>
      <c r="E2405" s="372" t="s">
        <v>123</v>
      </c>
      <c r="F2405" s="387">
        <v>5</v>
      </c>
      <c r="G2405" s="384" t="s">
        <v>106</v>
      </c>
      <c r="H2405" s="391">
        <v>284</v>
      </c>
      <c r="I2405" s="387">
        <v>29</v>
      </c>
      <c r="J2405" s="570" t="s">
        <v>107</v>
      </c>
      <c r="K2405" s="384" t="s">
        <v>2</v>
      </c>
      <c r="L2405" s="362">
        <f>L2406+L2407</f>
        <v>172860</v>
      </c>
      <c r="M2405" s="362">
        <f t="shared" ref="M2405:P2405" si="849">M2406+M2407</f>
        <v>20000</v>
      </c>
      <c r="N2405" s="362">
        <f t="shared" si="849"/>
        <v>0</v>
      </c>
      <c r="O2405" s="362">
        <f t="shared" si="849"/>
        <v>145217</v>
      </c>
      <c r="P2405" s="362">
        <f t="shared" si="849"/>
        <v>7643</v>
      </c>
      <c r="Q2405" s="385">
        <f t="shared" si="845"/>
        <v>172860</v>
      </c>
    </row>
    <row r="2406" spans="1:17" ht="51.75" customHeight="1" x14ac:dyDescent="0.25">
      <c r="A2406" s="543"/>
      <c r="B2406" s="579">
        <v>71918000</v>
      </c>
      <c r="C2406" s="338" t="s">
        <v>9</v>
      </c>
      <c r="D2406" s="570"/>
      <c r="E2406" s="590"/>
      <c r="F2406" s="339"/>
      <c r="G2406" s="355"/>
      <c r="H2406" s="415"/>
      <c r="I2406" s="342"/>
      <c r="J2406" s="570" t="s">
        <v>117</v>
      </c>
      <c r="K2406" s="355">
        <v>20</v>
      </c>
      <c r="L2406" s="411">
        <v>152860</v>
      </c>
      <c r="M2406" s="411">
        <v>0</v>
      </c>
      <c r="N2406" s="411">
        <v>0</v>
      </c>
      <c r="O2406" s="419">
        <f>L2406*0.95</f>
        <v>145217</v>
      </c>
      <c r="P2406" s="419">
        <f>L2406*0.05</f>
        <v>7643</v>
      </c>
      <c r="Q2406" s="385">
        <f t="shared" si="845"/>
        <v>152860</v>
      </c>
    </row>
    <row r="2407" spans="1:17" ht="50.25" customHeight="1" x14ac:dyDescent="0.25">
      <c r="A2407" s="543"/>
      <c r="B2407" s="579">
        <v>71918000</v>
      </c>
      <c r="C2407" s="338" t="s">
        <v>9</v>
      </c>
      <c r="D2407" s="356"/>
      <c r="E2407" s="356"/>
      <c r="F2407" s="339"/>
      <c r="G2407" s="355"/>
      <c r="H2407" s="357"/>
      <c r="I2407" s="342"/>
      <c r="J2407" s="570" t="s">
        <v>305</v>
      </c>
      <c r="K2407" s="346">
        <v>50</v>
      </c>
      <c r="L2407" s="411">
        <v>20000</v>
      </c>
      <c r="M2407" s="411">
        <v>20000</v>
      </c>
      <c r="N2407" s="411">
        <v>0</v>
      </c>
      <c r="O2407" s="411">
        <v>0</v>
      </c>
      <c r="P2407" s="411">
        <v>0</v>
      </c>
      <c r="Q2407" s="385">
        <f t="shared" si="845"/>
        <v>20000</v>
      </c>
    </row>
    <row r="2408" spans="1:17" ht="15.75" customHeight="1" x14ac:dyDescent="0.25">
      <c r="A2408" s="670" t="s">
        <v>87</v>
      </c>
      <c r="B2408" s="671"/>
      <c r="C2408" s="671"/>
      <c r="D2408" s="671"/>
      <c r="E2408" s="672"/>
      <c r="F2408" s="342">
        <f>SUBTOTAL(103,F2410:F2492)</f>
        <v>24</v>
      </c>
      <c r="G2408" s="579" t="s">
        <v>2</v>
      </c>
      <c r="H2408" s="359">
        <f>H2410+H2414+H2418+H2421+H2426+H2432+H2438+H2443+H2446+H2449+H2452+H2455+H2462+H2465+H2468+H2471+H2474+H2477+H2480+H2483+H2486+H2489+H2492+H2429</f>
        <v>49888.94</v>
      </c>
      <c r="I2408" s="359">
        <f>I2410+I2414+I2418+I2421+I2426+I2432+I2438+I2443+I2446+I2449+I2452+I2455+I2462+I2465+I2468+I2471+I2474+I2477+I2480+I2483+I2486+I2489+I2492+I2429</f>
        <v>1683</v>
      </c>
      <c r="J2408" s="579" t="s">
        <v>2</v>
      </c>
      <c r="K2408" s="343" t="s">
        <v>2</v>
      </c>
      <c r="L2408" s="415">
        <f t="shared" ref="L2408:P2408" si="850">L2410+L2414+L2418+L2421+L2426+L2432+L2438+L2443+L2446+L2449+L2452+L2455+L2462+L2465+L2468+L2471+L2474+L2477+L2480+L2483+L2486+L2489+L2492+L2429</f>
        <v>54613796.979630001</v>
      </c>
      <c r="M2408" s="415">
        <f t="shared" si="850"/>
        <v>53814825.249629997</v>
      </c>
      <c r="N2408" s="415">
        <f t="shared" si="850"/>
        <v>0</v>
      </c>
      <c r="O2408" s="415">
        <f>O2410+O2414+O2418+O2421+O2426+O2432+O2438+O2443+O2446+O2449+O2452+O2455+O2462+O2465+O2468+O2471+O2474+O2477+O2480+O2483+O2486+O2489+O2492+O2429+O2409</f>
        <v>760000.00349999999</v>
      </c>
      <c r="P2408" s="415">
        <f t="shared" si="850"/>
        <v>39948.586500000005</v>
      </c>
      <c r="Q2408" s="385">
        <f t="shared" si="845"/>
        <v>54614773.839629993</v>
      </c>
    </row>
    <row r="2409" spans="1:17" ht="15.75" customHeight="1" x14ac:dyDescent="0.25">
      <c r="A2409" s="579"/>
      <c r="B2409" s="654" t="s">
        <v>433</v>
      </c>
      <c r="C2409" s="655"/>
      <c r="D2409" s="655"/>
      <c r="E2409" s="655"/>
      <c r="F2409" s="655"/>
      <c r="G2409" s="655"/>
      <c r="H2409" s="655"/>
      <c r="I2409" s="656"/>
      <c r="J2409" s="579" t="s">
        <v>2</v>
      </c>
      <c r="K2409" s="343" t="s">
        <v>2</v>
      </c>
      <c r="L2409" s="419"/>
      <c r="M2409" s="419"/>
      <c r="N2409" s="419"/>
      <c r="O2409" s="419">
        <v>976.86</v>
      </c>
      <c r="P2409" s="419"/>
      <c r="Q2409" s="385">
        <f t="shared" si="845"/>
        <v>976.86</v>
      </c>
    </row>
    <row r="2410" spans="1:17" ht="15.75" customHeight="1" x14ac:dyDescent="0.25">
      <c r="A2410" s="560">
        <v>1</v>
      </c>
      <c r="B2410" s="579">
        <v>71920000</v>
      </c>
      <c r="C2410" s="338" t="s">
        <v>6</v>
      </c>
      <c r="D2410" s="338" t="s">
        <v>8</v>
      </c>
      <c r="E2410" s="338" t="s">
        <v>399</v>
      </c>
      <c r="F2410" s="339">
        <v>3</v>
      </c>
      <c r="G2410" s="355" t="s">
        <v>106</v>
      </c>
      <c r="H2410" s="575">
        <v>3842.6</v>
      </c>
      <c r="I2410" s="342">
        <v>87</v>
      </c>
      <c r="J2410" s="570" t="s">
        <v>107</v>
      </c>
      <c r="K2410" s="343" t="s">
        <v>2</v>
      </c>
      <c r="L2410" s="411">
        <f>L2411+L2412+L2413</f>
        <v>7006613.9481020011</v>
      </c>
      <c r="M2410" s="411">
        <f t="shared" ref="M2410:P2410" si="851">M2411+M2412+M2413</f>
        <v>7006613.9481020011</v>
      </c>
      <c r="N2410" s="411">
        <f t="shared" si="851"/>
        <v>0</v>
      </c>
      <c r="O2410" s="411">
        <f t="shared" si="851"/>
        <v>0</v>
      </c>
      <c r="P2410" s="411">
        <f t="shared" si="851"/>
        <v>0</v>
      </c>
      <c r="Q2410" s="385">
        <f t="shared" si="845"/>
        <v>7006613.9481020011</v>
      </c>
    </row>
    <row r="2411" spans="1:17" ht="31.5" customHeight="1" x14ac:dyDescent="0.25">
      <c r="A2411" s="561"/>
      <c r="B2411" s="579">
        <v>71920000</v>
      </c>
      <c r="C2411" s="338" t="s">
        <v>6</v>
      </c>
      <c r="D2411" s="372"/>
      <c r="E2411" s="372"/>
      <c r="F2411" s="372"/>
      <c r="G2411" s="372"/>
      <c r="H2411" s="372"/>
      <c r="I2411" s="372"/>
      <c r="J2411" s="558" t="s">
        <v>404</v>
      </c>
      <c r="K2411" s="343" t="s">
        <v>237</v>
      </c>
      <c r="L2411" s="411">
        <v>622885.4</v>
      </c>
      <c r="M2411" s="362">
        <f t="shared" ref="M2411:M2413" si="852">L2411</f>
        <v>622885.4</v>
      </c>
      <c r="N2411" s="411"/>
      <c r="O2411" s="411"/>
      <c r="P2411" s="411"/>
      <c r="Q2411" s="385">
        <f t="shared" si="845"/>
        <v>622885.4</v>
      </c>
    </row>
    <row r="2412" spans="1:17" ht="15.75" customHeight="1" x14ac:dyDescent="0.25">
      <c r="A2412" s="561"/>
      <c r="B2412" s="579">
        <v>71920000</v>
      </c>
      <c r="C2412" s="338" t="s">
        <v>6</v>
      </c>
      <c r="D2412" s="338"/>
      <c r="E2412" s="338"/>
      <c r="F2412" s="339"/>
      <c r="G2412" s="355"/>
      <c r="H2412" s="341"/>
      <c r="I2412" s="342"/>
      <c r="J2412" s="558" t="s">
        <v>403</v>
      </c>
      <c r="K2412" s="345" t="s">
        <v>209</v>
      </c>
      <c r="L2412" s="411">
        <v>6236928.5300000003</v>
      </c>
      <c r="M2412" s="362">
        <f t="shared" si="852"/>
        <v>6236928.5300000003</v>
      </c>
      <c r="N2412" s="411"/>
      <c r="O2412" s="411"/>
      <c r="P2412" s="411"/>
      <c r="Q2412" s="385">
        <f t="shared" si="845"/>
        <v>6236928.5300000003</v>
      </c>
    </row>
    <row r="2413" spans="1:17" ht="15.75" customHeight="1" x14ac:dyDescent="0.25">
      <c r="A2413" s="562"/>
      <c r="B2413" s="579">
        <v>71920000</v>
      </c>
      <c r="C2413" s="338" t="s">
        <v>6</v>
      </c>
      <c r="D2413" s="338"/>
      <c r="E2413" s="338"/>
      <c r="F2413" s="339"/>
      <c r="G2413" s="355"/>
      <c r="H2413" s="341"/>
      <c r="I2413" s="342"/>
      <c r="J2413" s="558" t="s">
        <v>400</v>
      </c>
      <c r="K2413" s="346" t="s">
        <v>304</v>
      </c>
      <c r="L2413" s="411">
        <v>146800.01810200003</v>
      </c>
      <c r="M2413" s="362">
        <f t="shared" si="852"/>
        <v>146800.01810200003</v>
      </c>
      <c r="N2413" s="411"/>
      <c r="O2413" s="411"/>
      <c r="P2413" s="411"/>
      <c r="Q2413" s="385">
        <f t="shared" si="845"/>
        <v>146800.01810200003</v>
      </c>
    </row>
    <row r="2414" spans="1:17" ht="15.75" customHeight="1" x14ac:dyDescent="0.25">
      <c r="A2414" s="560">
        <f>A2410+1</f>
        <v>2</v>
      </c>
      <c r="B2414" s="579">
        <v>71920000</v>
      </c>
      <c r="C2414" s="338" t="s">
        <v>6</v>
      </c>
      <c r="D2414" s="338" t="s">
        <v>8</v>
      </c>
      <c r="E2414" s="338" t="s">
        <v>399</v>
      </c>
      <c r="F2414" s="339">
        <v>6</v>
      </c>
      <c r="G2414" s="355" t="s">
        <v>106</v>
      </c>
      <c r="H2414" s="359">
        <v>3260.7</v>
      </c>
      <c r="I2414" s="342">
        <v>92</v>
      </c>
      <c r="J2414" s="570" t="s">
        <v>107</v>
      </c>
      <c r="K2414" s="343" t="s">
        <v>2</v>
      </c>
      <c r="L2414" s="411">
        <f>L2415+L2416+L2417</f>
        <v>10642707.615486</v>
      </c>
      <c r="M2414" s="411">
        <f t="shared" ref="M2414:P2414" si="853">M2415+M2416+M2417</f>
        <v>10642707.615486</v>
      </c>
      <c r="N2414" s="411">
        <f t="shared" si="853"/>
        <v>0</v>
      </c>
      <c r="O2414" s="411">
        <f t="shared" si="853"/>
        <v>0</v>
      </c>
      <c r="P2414" s="411">
        <f t="shared" si="853"/>
        <v>0</v>
      </c>
      <c r="Q2414" s="385">
        <f t="shared" si="845"/>
        <v>10642707.615486</v>
      </c>
    </row>
    <row r="2415" spans="1:17" ht="15.75" customHeight="1" x14ac:dyDescent="0.25">
      <c r="A2415" s="561"/>
      <c r="B2415" s="579">
        <v>71920000</v>
      </c>
      <c r="C2415" s="338" t="s">
        <v>6</v>
      </c>
      <c r="D2415" s="570"/>
      <c r="E2415" s="590"/>
      <c r="F2415" s="372"/>
      <c r="G2415" s="372"/>
      <c r="H2415" s="372"/>
      <c r="I2415" s="372"/>
      <c r="J2415" s="558" t="s">
        <v>403</v>
      </c>
      <c r="K2415" s="345" t="s">
        <v>209</v>
      </c>
      <c r="L2415" s="411">
        <v>6297806.4800000004</v>
      </c>
      <c r="M2415" s="362">
        <f t="shared" ref="M2415:M2417" si="854">L2415</f>
        <v>6297806.4800000004</v>
      </c>
      <c r="N2415" s="411"/>
      <c r="O2415" s="411"/>
      <c r="P2415" s="411"/>
      <c r="Q2415" s="385">
        <f t="shared" si="845"/>
        <v>6297806.4800000004</v>
      </c>
    </row>
    <row r="2416" spans="1:17" ht="15.75" x14ac:dyDescent="0.25">
      <c r="A2416" s="561"/>
      <c r="B2416" s="579">
        <v>71920000</v>
      </c>
      <c r="C2416" s="338" t="s">
        <v>6</v>
      </c>
      <c r="D2416" s="570"/>
      <c r="E2416" s="590"/>
      <c r="F2416" s="339"/>
      <c r="G2416" s="355"/>
      <c r="H2416" s="415"/>
      <c r="I2416" s="342"/>
      <c r="J2416" s="572" t="s">
        <v>217</v>
      </c>
      <c r="K2416" s="355" t="s">
        <v>218</v>
      </c>
      <c r="L2416" s="411">
        <v>4121919.01</v>
      </c>
      <c r="M2416" s="362">
        <f t="shared" si="854"/>
        <v>4121919.01</v>
      </c>
      <c r="N2416" s="411"/>
      <c r="O2416" s="411"/>
      <c r="P2416" s="411"/>
      <c r="Q2416" s="385">
        <f t="shared" si="845"/>
        <v>4121919.01</v>
      </c>
    </row>
    <row r="2417" spans="1:17" ht="15.75" customHeight="1" x14ac:dyDescent="0.25">
      <c r="A2417" s="562"/>
      <c r="B2417" s="579">
        <v>71920000</v>
      </c>
      <c r="C2417" s="338" t="s">
        <v>6</v>
      </c>
      <c r="D2417" s="338"/>
      <c r="E2417" s="338"/>
      <c r="F2417" s="339"/>
      <c r="G2417" s="355"/>
      <c r="H2417" s="341"/>
      <c r="I2417" s="342"/>
      <c r="J2417" s="558" t="s">
        <v>400</v>
      </c>
      <c r="K2417" s="346" t="s">
        <v>304</v>
      </c>
      <c r="L2417" s="411">
        <v>222982.12548600003</v>
      </c>
      <c r="M2417" s="362">
        <f t="shared" si="854"/>
        <v>222982.12548600003</v>
      </c>
      <c r="N2417" s="411"/>
      <c r="O2417" s="411"/>
      <c r="P2417" s="411"/>
      <c r="Q2417" s="385">
        <f t="shared" si="845"/>
        <v>222982.12548600003</v>
      </c>
    </row>
    <row r="2418" spans="1:17" ht="15.75" customHeight="1" x14ac:dyDescent="0.25">
      <c r="A2418" s="560">
        <f>A2414+1</f>
        <v>3</v>
      </c>
      <c r="B2418" s="579">
        <v>71920000</v>
      </c>
      <c r="C2418" s="338" t="s">
        <v>6</v>
      </c>
      <c r="D2418" s="338" t="s">
        <v>8</v>
      </c>
      <c r="E2418" s="338" t="s">
        <v>399</v>
      </c>
      <c r="F2418" s="339">
        <v>10</v>
      </c>
      <c r="G2418" s="355" t="s">
        <v>106</v>
      </c>
      <c r="H2418" s="575">
        <v>2136.5</v>
      </c>
      <c r="I2418" s="342">
        <v>58</v>
      </c>
      <c r="J2418" s="570" t="s">
        <v>107</v>
      </c>
      <c r="K2418" s="343" t="s">
        <v>2</v>
      </c>
      <c r="L2418" s="411">
        <f>L2419+L2420</f>
        <v>24566</v>
      </c>
      <c r="M2418" s="411">
        <f t="shared" ref="M2418:P2418" si="855">M2419+M2420</f>
        <v>10000</v>
      </c>
      <c r="N2418" s="411">
        <f t="shared" si="855"/>
        <v>0</v>
      </c>
      <c r="O2418" s="411">
        <f t="shared" si="855"/>
        <v>13837.699999999999</v>
      </c>
      <c r="P2418" s="411">
        <f t="shared" si="855"/>
        <v>728.30000000000007</v>
      </c>
      <c r="Q2418" s="385">
        <f t="shared" si="845"/>
        <v>24565.999999999996</v>
      </c>
    </row>
    <row r="2419" spans="1:17" ht="50.25" customHeight="1" x14ac:dyDescent="0.25">
      <c r="A2419" s="561"/>
      <c r="B2419" s="579">
        <v>71920000</v>
      </c>
      <c r="C2419" s="338" t="s">
        <v>6</v>
      </c>
      <c r="D2419" s="338"/>
      <c r="E2419" s="338"/>
      <c r="F2419" s="372"/>
      <c r="G2419" s="372"/>
      <c r="H2419" s="372"/>
      <c r="I2419" s="372"/>
      <c r="J2419" s="570" t="s">
        <v>305</v>
      </c>
      <c r="K2419" s="345" t="s">
        <v>110</v>
      </c>
      <c r="L2419" s="411">
        <v>10000</v>
      </c>
      <c r="M2419" s="362">
        <f>L2419</f>
        <v>10000</v>
      </c>
      <c r="N2419" s="411"/>
      <c r="O2419" s="411"/>
      <c r="P2419" s="411"/>
      <c r="Q2419" s="385">
        <f t="shared" si="845"/>
        <v>10000</v>
      </c>
    </row>
    <row r="2420" spans="1:17" ht="51.75" customHeight="1" x14ac:dyDescent="0.25">
      <c r="A2420" s="562"/>
      <c r="B2420" s="579">
        <v>71920000</v>
      </c>
      <c r="C2420" s="338" t="s">
        <v>6</v>
      </c>
      <c r="D2420" s="338"/>
      <c r="E2420" s="338"/>
      <c r="F2420" s="339"/>
      <c r="G2420" s="355"/>
      <c r="H2420" s="341"/>
      <c r="I2420" s="342"/>
      <c r="J2420" s="570" t="s">
        <v>117</v>
      </c>
      <c r="K2420" s="346" t="s">
        <v>109</v>
      </c>
      <c r="L2420" s="411">
        <v>14566</v>
      </c>
      <c r="M2420" s="362"/>
      <c r="N2420" s="411"/>
      <c r="O2420" s="419">
        <f>L2420*0.95</f>
        <v>13837.699999999999</v>
      </c>
      <c r="P2420" s="419">
        <f>L2420*0.05</f>
        <v>728.30000000000007</v>
      </c>
      <c r="Q2420" s="385">
        <f t="shared" si="845"/>
        <v>14565.999999999998</v>
      </c>
    </row>
    <row r="2421" spans="1:17" ht="15.75" customHeight="1" x14ac:dyDescent="0.25">
      <c r="A2421" s="560">
        <f>A2418+1</f>
        <v>4</v>
      </c>
      <c r="B2421" s="579">
        <v>71920000</v>
      </c>
      <c r="C2421" s="338" t="s">
        <v>6</v>
      </c>
      <c r="D2421" s="338" t="s">
        <v>8</v>
      </c>
      <c r="E2421" s="590" t="s">
        <v>241</v>
      </c>
      <c r="F2421" s="339" t="s">
        <v>248</v>
      </c>
      <c r="G2421" s="355" t="s">
        <v>106</v>
      </c>
      <c r="H2421" s="359">
        <v>1241.0999999999999</v>
      </c>
      <c r="I2421" s="342">
        <v>14</v>
      </c>
      <c r="J2421" s="570" t="s">
        <v>107</v>
      </c>
      <c r="K2421" s="343" t="s">
        <v>2</v>
      </c>
      <c r="L2421" s="411">
        <f>L2422+L2423+L2424+L2425</f>
        <v>4090049.1877579996</v>
      </c>
      <c r="M2421" s="411">
        <f t="shared" ref="M2421:P2421" si="856">M2422+M2423+M2424+M2425</f>
        <v>4090049.1877579996</v>
      </c>
      <c r="N2421" s="411">
        <f t="shared" si="856"/>
        <v>0</v>
      </c>
      <c r="O2421" s="411">
        <f t="shared" si="856"/>
        <v>0</v>
      </c>
      <c r="P2421" s="411">
        <f t="shared" si="856"/>
        <v>0</v>
      </c>
      <c r="Q2421" s="385">
        <f t="shared" si="845"/>
        <v>4090049.1877579996</v>
      </c>
    </row>
    <row r="2422" spans="1:17" ht="31.5" customHeight="1" x14ac:dyDescent="0.25">
      <c r="A2422" s="561"/>
      <c r="B2422" s="579">
        <v>71920000</v>
      </c>
      <c r="C2422" s="338" t="s">
        <v>6</v>
      </c>
      <c r="D2422" s="570"/>
      <c r="E2422" s="372"/>
      <c r="F2422" s="372"/>
      <c r="G2422" s="372"/>
      <c r="H2422" s="372"/>
      <c r="I2422" s="372"/>
      <c r="J2422" s="558" t="s">
        <v>404</v>
      </c>
      <c r="K2422" s="345" t="s">
        <v>237</v>
      </c>
      <c r="L2422" s="411">
        <v>245356.84</v>
      </c>
      <c r="M2422" s="362">
        <f t="shared" ref="M2422:M2425" si="857">L2422</f>
        <v>245356.84</v>
      </c>
      <c r="N2422" s="411"/>
      <c r="O2422" s="411"/>
      <c r="P2422" s="411"/>
      <c r="Q2422" s="385">
        <f t="shared" si="845"/>
        <v>245356.84</v>
      </c>
    </row>
    <row r="2423" spans="1:17" ht="31.5" customHeight="1" x14ac:dyDescent="0.25">
      <c r="A2423" s="561"/>
      <c r="B2423" s="579">
        <v>71920000</v>
      </c>
      <c r="C2423" s="338" t="s">
        <v>6</v>
      </c>
      <c r="D2423" s="570"/>
      <c r="E2423" s="590"/>
      <c r="F2423" s="339"/>
      <c r="G2423" s="355"/>
      <c r="H2423" s="415"/>
      <c r="I2423" s="342"/>
      <c r="J2423" s="570" t="s">
        <v>402</v>
      </c>
      <c r="K2423" s="355" t="s">
        <v>211</v>
      </c>
      <c r="L2423" s="411">
        <v>784040.69</v>
      </c>
      <c r="M2423" s="362">
        <f t="shared" si="857"/>
        <v>784040.69</v>
      </c>
      <c r="N2423" s="411"/>
      <c r="O2423" s="411"/>
      <c r="P2423" s="411"/>
      <c r="Q2423" s="385">
        <f t="shared" si="845"/>
        <v>784040.69</v>
      </c>
    </row>
    <row r="2424" spans="1:17" ht="15.75" customHeight="1" x14ac:dyDescent="0.25">
      <c r="A2424" s="568"/>
      <c r="B2424" s="579">
        <v>71920000</v>
      </c>
      <c r="C2424" s="338" t="s">
        <v>6</v>
      </c>
      <c r="D2424" s="372"/>
      <c r="E2424" s="372"/>
      <c r="F2424" s="391"/>
      <c r="G2424" s="384"/>
      <c r="H2424" s="388"/>
      <c r="I2424" s="387"/>
      <c r="J2424" s="572" t="s">
        <v>403</v>
      </c>
      <c r="K2424" s="384" t="s">
        <v>209</v>
      </c>
      <c r="L2424" s="362">
        <v>2974958.44</v>
      </c>
      <c r="M2424" s="362">
        <f t="shared" si="857"/>
        <v>2974958.44</v>
      </c>
      <c r="N2424" s="411"/>
      <c r="O2424" s="411"/>
      <c r="P2424" s="411"/>
      <c r="Q2424" s="385">
        <f t="shared" si="845"/>
        <v>2974958.44</v>
      </c>
    </row>
    <row r="2425" spans="1:17" ht="15.75" customHeight="1" x14ac:dyDescent="0.25">
      <c r="A2425" s="569"/>
      <c r="B2425" s="579">
        <v>71920000</v>
      </c>
      <c r="C2425" s="338" t="s">
        <v>6</v>
      </c>
      <c r="D2425" s="372"/>
      <c r="E2425" s="372"/>
      <c r="F2425" s="391"/>
      <c r="G2425" s="384"/>
      <c r="H2425" s="388"/>
      <c r="I2425" s="387"/>
      <c r="J2425" s="570" t="s">
        <v>400</v>
      </c>
      <c r="K2425" s="355" t="s">
        <v>304</v>
      </c>
      <c r="L2425" s="362">
        <v>85693.217757999999</v>
      </c>
      <c r="M2425" s="362">
        <f t="shared" si="857"/>
        <v>85693.217757999999</v>
      </c>
      <c r="N2425" s="411"/>
      <c r="O2425" s="411"/>
      <c r="P2425" s="411"/>
      <c r="Q2425" s="385">
        <f t="shared" si="845"/>
        <v>85693.217757999999</v>
      </c>
    </row>
    <row r="2426" spans="1:17" ht="15.75" customHeight="1" x14ac:dyDescent="0.25">
      <c r="A2426" s="567">
        <f>A2421+1</f>
        <v>5</v>
      </c>
      <c r="B2426" s="579">
        <v>71920000</v>
      </c>
      <c r="C2426" s="338" t="s">
        <v>6</v>
      </c>
      <c r="D2426" s="338" t="s">
        <v>8</v>
      </c>
      <c r="E2426" s="372" t="s">
        <v>250</v>
      </c>
      <c r="F2426" s="391" t="s">
        <v>410</v>
      </c>
      <c r="G2426" s="384" t="s">
        <v>106</v>
      </c>
      <c r="H2426" s="391">
        <v>3096.54</v>
      </c>
      <c r="I2426" s="387">
        <v>75</v>
      </c>
      <c r="J2426" s="570" t="s">
        <v>107</v>
      </c>
      <c r="K2426" s="343" t="s">
        <v>2</v>
      </c>
      <c r="L2426" s="411">
        <f>L2427+L2428</f>
        <v>732673.109574</v>
      </c>
      <c r="M2426" s="411">
        <f t="shared" ref="M2426:P2426" si="858">M2427+M2428</f>
        <v>732673.109574</v>
      </c>
      <c r="N2426" s="411">
        <f t="shared" si="858"/>
        <v>0</v>
      </c>
      <c r="O2426" s="411">
        <f t="shared" si="858"/>
        <v>0</v>
      </c>
      <c r="P2426" s="411">
        <f t="shared" si="858"/>
        <v>0</v>
      </c>
      <c r="Q2426" s="385">
        <f t="shared" si="845"/>
        <v>732673.109574</v>
      </c>
    </row>
    <row r="2427" spans="1:17" ht="31.5" customHeight="1" x14ac:dyDescent="0.25">
      <c r="A2427" s="568"/>
      <c r="B2427" s="579">
        <v>71920000</v>
      </c>
      <c r="C2427" s="338" t="s">
        <v>6</v>
      </c>
      <c r="D2427" s="372"/>
      <c r="E2427" s="372"/>
      <c r="F2427" s="372"/>
      <c r="G2427" s="372"/>
      <c r="H2427" s="372"/>
      <c r="I2427" s="372"/>
      <c r="J2427" s="570" t="s">
        <v>404</v>
      </c>
      <c r="K2427" s="468" t="s">
        <v>237</v>
      </c>
      <c r="L2427" s="362">
        <v>717322.41</v>
      </c>
      <c r="M2427" s="362">
        <f t="shared" ref="M2427:M2428" si="859">L2427</f>
        <v>717322.41</v>
      </c>
      <c r="N2427" s="411"/>
      <c r="O2427" s="411"/>
      <c r="P2427" s="411"/>
      <c r="Q2427" s="385">
        <f t="shared" si="845"/>
        <v>717322.41</v>
      </c>
    </row>
    <row r="2428" spans="1:17" ht="15.75" customHeight="1" x14ac:dyDescent="0.25">
      <c r="A2428" s="569"/>
      <c r="B2428" s="579">
        <v>71920000</v>
      </c>
      <c r="C2428" s="338" t="s">
        <v>6</v>
      </c>
      <c r="D2428" s="372"/>
      <c r="E2428" s="372"/>
      <c r="F2428" s="391"/>
      <c r="G2428" s="384"/>
      <c r="H2428" s="388"/>
      <c r="I2428" s="387"/>
      <c r="J2428" s="541" t="s">
        <v>400</v>
      </c>
      <c r="K2428" s="468" t="s">
        <v>304</v>
      </c>
      <c r="L2428" s="362">
        <v>15350.699574000002</v>
      </c>
      <c r="M2428" s="362">
        <f t="shared" si="859"/>
        <v>15350.699574000002</v>
      </c>
      <c r="N2428" s="411"/>
      <c r="O2428" s="411"/>
      <c r="P2428" s="411"/>
      <c r="Q2428" s="385">
        <f t="shared" si="845"/>
        <v>15350.699574000002</v>
      </c>
    </row>
    <row r="2429" spans="1:17" ht="15.75" customHeight="1" x14ac:dyDescent="0.25">
      <c r="A2429" s="663">
        <v>6</v>
      </c>
      <c r="B2429" s="579">
        <v>71920000</v>
      </c>
      <c r="C2429" s="338" t="s">
        <v>6</v>
      </c>
      <c r="D2429" s="338" t="s">
        <v>8</v>
      </c>
      <c r="E2429" s="338" t="s">
        <v>131</v>
      </c>
      <c r="F2429" s="339">
        <v>17</v>
      </c>
      <c r="G2429" s="574" t="s">
        <v>106</v>
      </c>
      <c r="H2429" s="575">
        <v>892.7</v>
      </c>
      <c r="I2429" s="342">
        <v>13</v>
      </c>
      <c r="J2429" s="570" t="s">
        <v>107</v>
      </c>
      <c r="K2429" s="343" t="s">
        <v>2</v>
      </c>
      <c r="L2429" s="411">
        <f>L2430+L2431</f>
        <v>649283.35793400009</v>
      </c>
      <c r="M2429" s="411">
        <f t="shared" ref="M2429:P2429" si="860">M2430+M2431</f>
        <v>649283.35793400009</v>
      </c>
      <c r="N2429" s="411">
        <f t="shared" si="860"/>
        <v>0</v>
      </c>
      <c r="O2429" s="411">
        <f t="shared" si="860"/>
        <v>0</v>
      </c>
      <c r="P2429" s="411">
        <f t="shared" si="860"/>
        <v>0</v>
      </c>
      <c r="Q2429" s="385">
        <f t="shared" si="845"/>
        <v>649283.35793400009</v>
      </c>
    </row>
    <row r="2430" spans="1:17" ht="31.5" customHeight="1" x14ac:dyDescent="0.25">
      <c r="A2430" s="664"/>
      <c r="B2430" s="579">
        <v>71920000</v>
      </c>
      <c r="C2430" s="338" t="s">
        <v>6</v>
      </c>
      <c r="D2430" s="338"/>
      <c r="E2430" s="372"/>
      <c r="F2430" s="372"/>
      <c r="G2430" s="372"/>
      <c r="H2430" s="372"/>
      <c r="I2430" s="372"/>
      <c r="J2430" s="570" t="s">
        <v>406</v>
      </c>
      <c r="K2430" s="345" t="s">
        <v>213</v>
      </c>
      <c r="L2430" s="411">
        <v>635679.81000000006</v>
      </c>
      <c r="M2430" s="362">
        <f t="shared" ref="M2430:M2431" si="861">L2430</f>
        <v>635679.81000000006</v>
      </c>
      <c r="N2430" s="411"/>
      <c r="O2430" s="411"/>
      <c r="P2430" s="411"/>
      <c r="Q2430" s="385">
        <f t="shared" si="845"/>
        <v>635679.81000000006</v>
      </c>
    </row>
    <row r="2431" spans="1:17" ht="15.75" customHeight="1" x14ac:dyDescent="0.25">
      <c r="A2431" s="665"/>
      <c r="B2431" s="579">
        <v>71920000</v>
      </c>
      <c r="C2431" s="338" t="s">
        <v>6</v>
      </c>
      <c r="D2431" s="338"/>
      <c r="E2431" s="338"/>
      <c r="F2431" s="339"/>
      <c r="G2431" s="574"/>
      <c r="H2431" s="341"/>
      <c r="I2431" s="342"/>
      <c r="J2431" s="570" t="s">
        <v>400</v>
      </c>
      <c r="K2431" s="345" t="s">
        <v>304</v>
      </c>
      <c r="L2431" s="411">
        <v>13603.547934000002</v>
      </c>
      <c r="M2431" s="362">
        <f t="shared" si="861"/>
        <v>13603.547934000002</v>
      </c>
      <c r="N2431" s="411"/>
      <c r="O2431" s="411"/>
      <c r="P2431" s="411"/>
      <c r="Q2431" s="385">
        <f t="shared" si="845"/>
        <v>13603.547934000002</v>
      </c>
    </row>
    <row r="2432" spans="1:17" ht="15.75" customHeight="1" x14ac:dyDescent="0.25">
      <c r="A2432" s="567">
        <v>7</v>
      </c>
      <c r="B2432" s="579">
        <v>71920000</v>
      </c>
      <c r="C2432" s="338" t="s">
        <v>6</v>
      </c>
      <c r="D2432" s="372" t="s">
        <v>411</v>
      </c>
      <c r="E2432" s="372" t="s">
        <v>412</v>
      </c>
      <c r="F2432" s="387">
        <v>28</v>
      </c>
      <c r="G2432" s="384" t="s">
        <v>106</v>
      </c>
      <c r="H2432" s="391">
        <v>1011.8</v>
      </c>
      <c r="I2432" s="387">
        <v>39</v>
      </c>
      <c r="J2432" s="570" t="s">
        <v>107</v>
      </c>
      <c r="K2432" s="343" t="s">
        <v>2</v>
      </c>
      <c r="L2432" s="411">
        <f>L2433+L2434+L2435+L2436+L2437</f>
        <v>5562209.2378040003</v>
      </c>
      <c r="M2432" s="411">
        <f t="shared" ref="M2432:P2432" si="862">M2433+M2434+M2435+M2436+M2437</f>
        <v>5562209.2378040003</v>
      </c>
      <c r="N2432" s="411">
        <f t="shared" si="862"/>
        <v>0</v>
      </c>
      <c r="O2432" s="411">
        <f t="shared" si="862"/>
        <v>0</v>
      </c>
      <c r="P2432" s="411">
        <f t="shared" si="862"/>
        <v>0</v>
      </c>
      <c r="Q2432" s="385">
        <f t="shared" si="845"/>
        <v>5562209.2378040003</v>
      </c>
    </row>
    <row r="2433" spans="1:17" ht="31.5" customHeight="1" x14ac:dyDescent="0.25">
      <c r="A2433" s="568"/>
      <c r="B2433" s="579">
        <v>71920000</v>
      </c>
      <c r="C2433" s="338" t="s">
        <v>6</v>
      </c>
      <c r="D2433" s="372"/>
      <c r="E2433" s="372"/>
      <c r="F2433" s="372"/>
      <c r="G2433" s="372"/>
      <c r="H2433" s="372"/>
      <c r="I2433" s="372"/>
      <c r="J2433" s="570" t="s">
        <v>404</v>
      </c>
      <c r="K2433" s="468" t="s">
        <v>237</v>
      </c>
      <c r="L2433" s="362">
        <v>269513</v>
      </c>
      <c r="M2433" s="362">
        <f t="shared" ref="M2433:M2437" si="863">L2433</f>
        <v>269513</v>
      </c>
      <c r="N2433" s="411"/>
      <c r="O2433" s="411"/>
      <c r="P2433" s="411"/>
      <c r="Q2433" s="385">
        <f t="shared" si="845"/>
        <v>269513</v>
      </c>
    </row>
    <row r="2434" spans="1:17" ht="31.5" customHeight="1" x14ac:dyDescent="0.25">
      <c r="A2434" s="568"/>
      <c r="B2434" s="579">
        <v>71920000</v>
      </c>
      <c r="C2434" s="338" t="s">
        <v>6</v>
      </c>
      <c r="D2434" s="372"/>
      <c r="E2434" s="372"/>
      <c r="F2434" s="387"/>
      <c r="G2434" s="384"/>
      <c r="H2434" s="388"/>
      <c r="I2434" s="387"/>
      <c r="J2434" s="570" t="s">
        <v>402</v>
      </c>
      <c r="K2434" s="468" t="s">
        <v>211</v>
      </c>
      <c r="L2434" s="362">
        <v>775409.58</v>
      </c>
      <c r="M2434" s="362">
        <f t="shared" si="863"/>
        <v>775409.58</v>
      </c>
      <c r="N2434" s="411"/>
      <c r="O2434" s="411"/>
      <c r="P2434" s="411"/>
      <c r="Q2434" s="385">
        <f t="shared" si="845"/>
        <v>775409.58</v>
      </c>
    </row>
    <row r="2435" spans="1:17" ht="15.75" customHeight="1" x14ac:dyDescent="0.25">
      <c r="A2435" s="568"/>
      <c r="B2435" s="579">
        <v>71920000</v>
      </c>
      <c r="C2435" s="338" t="s">
        <v>6</v>
      </c>
      <c r="D2435" s="372"/>
      <c r="E2435" s="372"/>
      <c r="F2435" s="387"/>
      <c r="G2435" s="384"/>
      <c r="H2435" s="388"/>
      <c r="I2435" s="387"/>
      <c r="J2435" s="570" t="s">
        <v>403</v>
      </c>
      <c r="K2435" s="468" t="s">
        <v>209</v>
      </c>
      <c r="L2435" s="362">
        <v>2656770.12</v>
      </c>
      <c r="M2435" s="362">
        <f t="shared" si="863"/>
        <v>2656770.12</v>
      </c>
      <c r="N2435" s="411"/>
      <c r="O2435" s="411"/>
      <c r="P2435" s="411"/>
      <c r="Q2435" s="385">
        <f t="shared" si="845"/>
        <v>2656770.12</v>
      </c>
    </row>
    <row r="2436" spans="1:17" ht="15.75" x14ac:dyDescent="0.25">
      <c r="A2436" s="568"/>
      <c r="B2436" s="579">
        <v>71920000</v>
      </c>
      <c r="C2436" s="338" t="s">
        <v>6</v>
      </c>
      <c r="D2436" s="372"/>
      <c r="E2436" s="372"/>
      <c r="F2436" s="387"/>
      <c r="G2436" s="384"/>
      <c r="H2436" s="388"/>
      <c r="I2436" s="387"/>
      <c r="J2436" s="572" t="s">
        <v>217</v>
      </c>
      <c r="K2436" s="468" t="s">
        <v>218</v>
      </c>
      <c r="L2436" s="362">
        <v>1743979.16</v>
      </c>
      <c r="M2436" s="362">
        <f t="shared" si="863"/>
        <v>1743979.16</v>
      </c>
      <c r="N2436" s="411"/>
      <c r="O2436" s="411"/>
      <c r="P2436" s="411"/>
      <c r="Q2436" s="385">
        <f t="shared" si="845"/>
        <v>1743979.16</v>
      </c>
    </row>
    <row r="2437" spans="1:17" ht="15.75" customHeight="1" x14ac:dyDescent="0.25">
      <c r="A2437" s="569"/>
      <c r="B2437" s="579">
        <v>71920000</v>
      </c>
      <c r="C2437" s="338" t="s">
        <v>6</v>
      </c>
      <c r="D2437" s="372"/>
      <c r="E2437" s="372"/>
      <c r="F2437" s="387"/>
      <c r="G2437" s="384"/>
      <c r="H2437" s="388"/>
      <c r="I2437" s="387"/>
      <c r="J2437" s="570" t="s">
        <v>400</v>
      </c>
      <c r="K2437" s="468" t="s">
        <v>304</v>
      </c>
      <c r="L2437" s="362">
        <v>116537.37780400002</v>
      </c>
      <c r="M2437" s="362">
        <f t="shared" si="863"/>
        <v>116537.37780400002</v>
      </c>
      <c r="N2437" s="411"/>
      <c r="O2437" s="411"/>
      <c r="P2437" s="411"/>
      <c r="Q2437" s="385">
        <f t="shared" si="845"/>
        <v>116537.37780400002</v>
      </c>
    </row>
    <row r="2438" spans="1:17" ht="15.75" customHeight="1" x14ac:dyDescent="0.25">
      <c r="A2438" s="567">
        <f>A2432+1</f>
        <v>8</v>
      </c>
      <c r="B2438" s="579">
        <v>71920000</v>
      </c>
      <c r="C2438" s="338" t="s">
        <v>6</v>
      </c>
      <c r="D2438" s="372" t="s">
        <v>7</v>
      </c>
      <c r="E2438" s="372" t="s">
        <v>134</v>
      </c>
      <c r="F2438" s="387">
        <v>8</v>
      </c>
      <c r="G2438" s="384" t="s">
        <v>106</v>
      </c>
      <c r="H2438" s="391">
        <v>638.29999999999995</v>
      </c>
      <c r="I2438" s="387">
        <v>27</v>
      </c>
      <c r="J2438" s="570" t="s">
        <v>107</v>
      </c>
      <c r="K2438" s="343" t="s">
        <v>2</v>
      </c>
      <c r="L2438" s="411">
        <f>L2439+L2440+L2441+L2442</f>
        <v>5573196.2435379997</v>
      </c>
      <c r="M2438" s="411">
        <f t="shared" ref="M2438:P2438" si="864">M2439+M2440+M2441+M2442</f>
        <v>5573196.2435379997</v>
      </c>
      <c r="N2438" s="411">
        <f t="shared" si="864"/>
        <v>0</v>
      </c>
      <c r="O2438" s="411">
        <f t="shared" si="864"/>
        <v>0</v>
      </c>
      <c r="P2438" s="411">
        <f t="shared" si="864"/>
        <v>0</v>
      </c>
      <c r="Q2438" s="385">
        <f t="shared" si="845"/>
        <v>5573196.2435379997</v>
      </c>
    </row>
    <row r="2439" spans="1:17" ht="31.5" customHeight="1" x14ac:dyDescent="0.25">
      <c r="A2439" s="568"/>
      <c r="B2439" s="579">
        <v>71920000</v>
      </c>
      <c r="C2439" s="338" t="s">
        <v>6</v>
      </c>
      <c r="D2439" s="388"/>
      <c r="E2439" s="388"/>
      <c r="F2439" s="388"/>
      <c r="G2439" s="388"/>
      <c r="H2439" s="388"/>
      <c r="I2439" s="388"/>
      <c r="J2439" s="570" t="s">
        <v>402</v>
      </c>
      <c r="K2439" s="468" t="s">
        <v>211</v>
      </c>
      <c r="L2439" s="362">
        <v>547319.64</v>
      </c>
      <c r="M2439" s="362">
        <f t="shared" ref="M2439:M2442" si="865">L2439</f>
        <v>547319.64</v>
      </c>
      <c r="N2439" s="411"/>
      <c r="O2439" s="411"/>
      <c r="P2439" s="411"/>
      <c r="Q2439" s="385">
        <f t="shared" si="845"/>
        <v>547319.64</v>
      </c>
    </row>
    <row r="2440" spans="1:17" ht="15.75" customHeight="1" x14ac:dyDescent="0.25">
      <c r="A2440" s="568"/>
      <c r="B2440" s="579">
        <v>71920000</v>
      </c>
      <c r="C2440" s="338" t="s">
        <v>6</v>
      </c>
      <c r="D2440" s="372"/>
      <c r="E2440" s="372"/>
      <c r="F2440" s="387"/>
      <c r="G2440" s="384"/>
      <c r="H2440" s="388"/>
      <c r="I2440" s="387"/>
      <c r="J2440" s="570" t="s">
        <v>403</v>
      </c>
      <c r="K2440" s="384" t="s">
        <v>209</v>
      </c>
      <c r="L2440" s="362">
        <v>2941912.87</v>
      </c>
      <c r="M2440" s="362">
        <f t="shared" si="865"/>
        <v>2941912.87</v>
      </c>
      <c r="N2440" s="411"/>
      <c r="O2440" s="411"/>
      <c r="P2440" s="411"/>
      <c r="Q2440" s="385">
        <f t="shared" si="845"/>
        <v>2941912.87</v>
      </c>
    </row>
    <row r="2441" spans="1:17" ht="15.75" x14ac:dyDescent="0.25">
      <c r="A2441" s="568"/>
      <c r="B2441" s="579">
        <v>71920000</v>
      </c>
      <c r="C2441" s="338" t="s">
        <v>6</v>
      </c>
      <c r="D2441" s="372"/>
      <c r="E2441" s="372"/>
      <c r="F2441" s="387"/>
      <c r="G2441" s="384"/>
      <c r="H2441" s="388"/>
      <c r="I2441" s="387"/>
      <c r="J2441" s="572" t="s">
        <v>217</v>
      </c>
      <c r="K2441" s="384" t="s">
        <v>218</v>
      </c>
      <c r="L2441" s="362">
        <v>1967196.1599999999</v>
      </c>
      <c r="M2441" s="362">
        <f t="shared" si="865"/>
        <v>1967196.1599999999</v>
      </c>
      <c r="N2441" s="411"/>
      <c r="O2441" s="411"/>
      <c r="P2441" s="411"/>
      <c r="Q2441" s="385">
        <f t="shared" si="845"/>
        <v>1967196.1599999999</v>
      </c>
    </row>
    <row r="2442" spans="1:17" ht="15.75" customHeight="1" x14ac:dyDescent="0.25">
      <c r="A2442" s="569"/>
      <c r="B2442" s="579">
        <v>71920000</v>
      </c>
      <c r="C2442" s="338" t="s">
        <v>6</v>
      </c>
      <c r="D2442" s="372"/>
      <c r="E2442" s="372"/>
      <c r="F2442" s="387"/>
      <c r="G2442" s="384"/>
      <c r="H2442" s="388"/>
      <c r="I2442" s="387"/>
      <c r="J2442" s="570" t="s">
        <v>400</v>
      </c>
      <c r="K2442" s="384" t="s">
        <v>304</v>
      </c>
      <c r="L2442" s="362">
        <v>116767.57353800001</v>
      </c>
      <c r="M2442" s="362">
        <f t="shared" si="865"/>
        <v>116767.57353800001</v>
      </c>
      <c r="N2442" s="411"/>
      <c r="O2442" s="411"/>
      <c r="P2442" s="411"/>
      <c r="Q2442" s="385">
        <f t="shared" si="845"/>
        <v>116767.57353800001</v>
      </c>
    </row>
    <row r="2443" spans="1:17" ht="15.75" customHeight="1" x14ac:dyDescent="0.25">
      <c r="A2443" s="567">
        <f>A2438+1</f>
        <v>9</v>
      </c>
      <c r="B2443" s="579">
        <v>71920000</v>
      </c>
      <c r="C2443" s="338" t="s">
        <v>6</v>
      </c>
      <c r="D2443" s="372" t="s">
        <v>7</v>
      </c>
      <c r="E2443" s="372" t="s">
        <v>134</v>
      </c>
      <c r="F2443" s="387">
        <v>9</v>
      </c>
      <c r="G2443" s="384" t="s">
        <v>106</v>
      </c>
      <c r="H2443" s="391">
        <v>960.3</v>
      </c>
      <c r="I2443" s="387">
        <v>37</v>
      </c>
      <c r="J2443" s="570" t="s">
        <v>107</v>
      </c>
      <c r="K2443" s="343" t="s">
        <v>2</v>
      </c>
      <c r="L2443" s="411">
        <f>L2444+L2445</f>
        <v>64588.73</v>
      </c>
      <c r="M2443" s="411">
        <f t="shared" ref="M2443:P2443" si="866">M2444+M2445</f>
        <v>10000</v>
      </c>
      <c r="N2443" s="411">
        <f t="shared" si="866"/>
        <v>0</v>
      </c>
      <c r="O2443" s="411">
        <f t="shared" si="866"/>
        <v>51859.2935</v>
      </c>
      <c r="P2443" s="411">
        <f t="shared" si="866"/>
        <v>2729.4365000000003</v>
      </c>
      <c r="Q2443" s="385">
        <f t="shared" si="845"/>
        <v>64588.73</v>
      </c>
    </row>
    <row r="2444" spans="1:17" ht="50.25" customHeight="1" x14ac:dyDescent="0.25">
      <c r="A2444" s="568"/>
      <c r="B2444" s="579">
        <v>71920000</v>
      </c>
      <c r="C2444" s="338" t="s">
        <v>6</v>
      </c>
      <c r="D2444" s="372"/>
      <c r="E2444" s="372"/>
      <c r="F2444" s="388"/>
      <c r="G2444" s="388"/>
      <c r="H2444" s="388"/>
      <c r="I2444" s="388"/>
      <c r="J2444" s="570" t="s">
        <v>305</v>
      </c>
      <c r="K2444" s="384" t="s">
        <v>110</v>
      </c>
      <c r="L2444" s="362">
        <v>10000</v>
      </c>
      <c r="M2444" s="362">
        <f>L2444</f>
        <v>10000</v>
      </c>
      <c r="N2444" s="411"/>
      <c r="O2444" s="411"/>
      <c r="P2444" s="411"/>
      <c r="Q2444" s="385">
        <f t="shared" si="845"/>
        <v>10000</v>
      </c>
    </row>
    <row r="2445" spans="1:17" ht="51.75" customHeight="1" x14ac:dyDescent="0.25">
      <c r="A2445" s="569"/>
      <c r="B2445" s="579">
        <v>71920000</v>
      </c>
      <c r="C2445" s="338" t="s">
        <v>6</v>
      </c>
      <c r="D2445" s="372"/>
      <c r="E2445" s="372"/>
      <c r="F2445" s="387"/>
      <c r="G2445" s="384"/>
      <c r="H2445" s="388"/>
      <c r="I2445" s="387"/>
      <c r="J2445" s="570" t="s">
        <v>117</v>
      </c>
      <c r="K2445" s="384" t="s">
        <v>109</v>
      </c>
      <c r="L2445" s="362">
        <v>54588.73</v>
      </c>
      <c r="M2445" s="362"/>
      <c r="N2445" s="362"/>
      <c r="O2445" s="419">
        <f>L2445*0.95</f>
        <v>51859.2935</v>
      </c>
      <c r="P2445" s="419">
        <f>L2445*0.05</f>
        <v>2729.4365000000003</v>
      </c>
      <c r="Q2445" s="385">
        <f t="shared" si="845"/>
        <v>54588.73</v>
      </c>
    </row>
    <row r="2446" spans="1:17" ht="15.75" customHeight="1" x14ac:dyDescent="0.25">
      <c r="A2446" s="567">
        <f>A2443+1</f>
        <v>10</v>
      </c>
      <c r="B2446" s="579">
        <v>71920000</v>
      </c>
      <c r="C2446" s="338" t="s">
        <v>6</v>
      </c>
      <c r="D2446" s="372" t="s">
        <v>29</v>
      </c>
      <c r="E2446" s="372" t="s">
        <v>135</v>
      </c>
      <c r="F2446" s="387">
        <v>3</v>
      </c>
      <c r="G2446" s="384" t="s">
        <v>106</v>
      </c>
      <c r="H2446" s="391">
        <v>4292.2</v>
      </c>
      <c r="I2446" s="387">
        <v>227</v>
      </c>
      <c r="J2446" s="570" t="s">
        <v>107</v>
      </c>
      <c r="K2446" s="343" t="s">
        <v>2</v>
      </c>
      <c r="L2446" s="411">
        <f>L2447+L2448</f>
        <v>164442</v>
      </c>
      <c r="M2446" s="411">
        <f t="shared" ref="M2446:P2446" si="867">M2447+M2448</f>
        <v>20000</v>
      </c>
      <c r="N2446" s="411">
        <f t="shared" si="867"/>
        <v>0</v>
      </c>
      <c r="O2446" s="411">
        <f t="shared" si="867"/>
        <v>137219.9</v>
      </c>
      <c r="P2446" s="411">
        <f t="shared" si="867"/>
        <v>7222.1</v>
      </c>
      <c r="Q2446" s="385">
        <f t="shared" si="845"/>
        <v>164442</v>
      </c>
    </row>
    <row r="2447" spans="1:17" ht="50.25" customHeight="1" x14ac:dyDescent="0.25">
      <c r="A2447" s="568"/>
      <c r="B2447" s="579">
        <v>71920000</v>
      </c>
      <c r="C2447" s="338" t="s">
        <v>6</v>
      </c>
      <c r="D2447" s="372"/>
      <c r="E2447" s="388"/>
      <c r="F2447" s="387"/>
      <c r="G2447" s="384"/>
      <c r="H2447" s="388"/>
      <c r="I2447" s="387"/>
      <c r="J2447" s="570" t="s">
        <v>305</v>
      </c>
      <c r="K2447" s="384" t="s">
        <v>110</v>
      </c>
      <c r="L2447" s="362">
        <v>20000</v>
      </c>
      <c r="M2447" s="362">
        <f>L2447</f>
        <v>20000</v>
      </c>
      <c r="N2447" s="411"/>
      <c r="O2447" s="411"/>
      <c r="P2447" s="411"/>
      <c r="Q2447" s="385">
        <f t="shared" si="845"/>
        <v>20000</v>
      </c>
    </row>
    <row r="2448" spans="1:17" ht="51.75" customHeight="1" x14ac:dyDescent="0.25">
      <c r="A2448" s="568"/>
      <c r="B2448" s="579">
        <v>71920000</v>
      </c>
      <c r="C2448" s="338" t="s">
        <v>6</v>
      </c>
      <c r="D2448" s="372"/>
      <c r="E2448" s="372"/>
      <c r="F2448" s="387"/>
      <c r="G2448" s="384"/>
      <c r="H2448" s="388"/>
      <c r="I2448" s="387"/>
      <c r="J2448" s="570" t="s">
        <v>117</v>
      </c>
      <c r="K2448" s="384" t="s">
        <v>109</v>
      </c>
      <c r="L2448" s="362">
        <v>144442</v>
      </c>
      <c r="M2448" s="362"/>
      <c r="N2448" s="362"/>
      <c r="O2448" s="419">
        <f>L2448*0.95</f>
        <v>137219.9</v>
      </c>
      <c r="P2448" s="419">
        <f>L2448*0.05</f>
        <v>7222.1</v>
      </c>
      <c r="Q2448" s="385">
        <f t="shared" si="845"/>
        <v>144442</v>
      </c>
    </row>
    <row r="2449" spans="1:17" ht="15.75" customHeight="1" x14ac:dyDescent="0.25">
      <c r="A2449" s="567">
        <f>A2446+1</f>
        <v>11</v>
      </c>
      <c r="B2449" s="579">
        <v>71920000</v>
      </c>
      <c r="C2449" s="338" t="s">
        <v>6</v>
      </c>
      <c r="D2449" s="372" t="s">
        <v>29</v>
      </c>
      <c r="E2449" s="372" t="s">
        <v>135</v>
      </c>
      <c r="F2449" s="387">
        <v>5</v>
      </c>
      <c r="G2449" s="384" t="s">
        <v>106</v>
      </c>
      <c r="H2449" s="391">
        <v>2909.3</v>
      </c>
      <c r="I2449" s="387">
        <v>130</v>
      </c>
      <c r="J2449" s="570" t="s">
        <v>107</v>
      </c>
      <c r="K2449" s="343" t="s">
        <v>2</v>
      </c>
      <c r="L2449" s="411">
        <f>L2450+L2451</f>
        <v>198787</v>
      </c>
      <c r="M2449" s="411">
        <f t="shared" ref="M2449:P2449" si="868">M2450+M2451</f>
        <v>20000</v>
      </c>
      <c r="N2449" s="411">
        <f t="shared" si="868"/>
        <v>0</v>
      </c>
      <c r="O2449" s="411">
        <f t="shared" si="868"/>
        <v>169847.65</v>
      </c>
      <c r="P2449" s="411">
        <f t="shared" si="868"/>
        <v>8939.35</v>
      </c>
      <c r="Q2449" s="385">
        <f t="shared" si="845"/>
        <v>198787</v>
      </c>
    </row>
    <row r="2450" spans="1:17" ht="50.25" customHeight="1" x14ac:dyDescent="0.25">
      <c r="A2450" s="568"/>
      <c r="B2450" s="579">
        <v>71920000</v>
      </c>
      <c r="C2450" s="338" t="s">
        <v>6</v>
      </c>
      <c r="D2450" s="372"/>
      <c r="E2450" s="372"/>
      <c r="F2450" s="388"/>
      <c r="G2450" s="388"/>
      <c r="H2450" s="388"/>
      <c r="I2450" s="388"/>
      <c r="J2450" s="570" t="s">
        <v>305</v>
      </c>
      <c r="K2450" s="384" t="s">
        <v>110</v>
      </c>
      <c r="L2450" s="362">
        <v>20000</v>
      </c>
      <c r="M2450" s="362">
        <f>L2450</f>
        <v>20000</v>
      </c>
      <c r="N2450" s="411"/>
      <c r="O2450" s="411"/>
      <c r="P2450" s="411"/>
      <c r="Q2450" s="385">
        <f t="shared" si="845"/>
        <v>20000</v>
      </c>
    </row>
    <row r="2451" spans="1:17" ht="51.75" customHeight="1" x14ac:dyDescent="0.25">
      <c r="A2451" s="569"/>
      <c r="B2451" s="579">
        <v>71920000</v>
      </c>
      <c r="C2451" s="338" t="s">
        <v>6</v>
      </c>
      <c r="D2451" s="372"/>
      <c r="E2451" s="372"/>
      <c r="F2451" s="387"/>
      <c r="G2451" s="384"/>
      <c r="H2451" s="388"/>
      <c r="I2451" s="387"/>
      <c r="J2451" s="570" t="s">
        <v>117</v>
      </c>
      <c r="K2451" s="384" t="s">
        <v>109</v>
      </c>
      <c r="L2451" s="362">
        <v>178787</v>
      </c>
      <c r="M2451" s="362"/>
      <c r="N2451" s="362"/>
      <c r="O2451" s="419">
        <f>L2451*0.95</f>
        <v>169847.65</v>
      </c>
      <c r="P2451" s="419">
        <f>L2451*0.05</f>
        <v>8939.35</v>
      </c>
      <c r="Q2451" s="385">
        <f t="shared" si="845"/>
        <v>178787</v>
      </c>
    </row>
    <row r="2452" spans="1:17" ht="15.75" customHeight="1" x14ac:dyDescent="0.25">
      <c r="A2452" s="567">
        <f>A2449+1</f>
        <v>12</v>
      </c>
      <c r="B2452" s="579">
        <v>71920000</v>
      </c>
      <c r="C2452" s="338" t="s">
        <v>6</v>
      </c>
      <c r="D2452" s="372" t="s">
        <v>29</v>
      </c>
      <c r="E2452" s="372" t="s">
        <v>135</v>
      </c>
      <c r="F2452" s="387">
        <v>6</v>
      </c>
      <c r="G2452" s="384" t="s">
        <v>106</v>
      </c>
      <c r="H2452" s="391">
        <v>4793.8</v>
      </c>
      <c r="I2452" s="387">
        <v>190</v>
      </c>
      <c r="J2452" s="570" t="s">
        <v>107</v>
      </c>
      <c r="K2452" s="343" t="s">
        <v>2</v>
      </c>
      <c r="L2452" s="411">
        <f>L2453+L2454</f>
        <v>237448</v>
      </c>
      <c r="M2452" s="411">
        <f t="shared" ref="M2452:P2452" si="869">M2453+M2454</f>
        <v>20000</v>
      </c>
      <c r="N2452" s="411">
        <f t="shared" si="869"/>
        <v>0</v>
      </c>
      <c r="O2452" s="411">
        <f t="shared" si="869"/>
        <v>206575.59999999998</v>
      </c>
      <c r="P2452" s="411">
        <f t="shared" si="869"/>
        <v>10872.400000000001</v>
      </c>
      <c r="Q2452" s="385">
        <f t="shared" si="845"/>
        <v>237447.99999999997</v>
      </c>
    </row>
    <row r="2453" spans="1:17" ht="50.25" customHeight="1" x14ac:dyDescent="0.25">
      <c r="A2453" s="568"/>
      <c r="B2453" s="579">
        <v>71920000</v>
      </c>
      <c r="C2453" s="338" t="s">
        <v>6</v>
      </c>
      <c r="D2453" s="372"/>
      <c r="E2453" s="372"/>
      <c r="F2453" s="388"/>
      <c r="G2453" s="388"/>
      <c r="H2453" s="388"/>
      <c r="I2453" s="388"/>
      <c r="J2453" s="570" t="s">
        <v>305</v>
      </c>
      <c r="K2453" s="384" t="s">
        <v>110</v>
      </c>
      <c r="L2453" s="362">
        <v>20000</v>
      </c>
      <c r="M2453" s="362">
        <f>L2453</f>
        <v>20000</v>
      </c>
      <c r="N2453" s="411"/>
      <c r="O2453" s="411"/>
      <c r="P2453" s="411"/>
      <c r="Q2453" s="385">
        <f t="shared" si="845"/>
        <v>20000</v>
      </c>
    </row>
    <row r="2454" spans="1:17" ht="51.75" customHeight="1" x14ac:dyDescent="0.25">
      <c r="A2454" s="569"/>
      <c r="B2454" s="579">
        <v>71920000</v>
      </c>
      <c r="C2454" s="338" t="s">
        <v>6</v>
      </c>
      <c r="D2454" s="372"/>
      <c r="E2454" s="372"/>
      <c r="F2454" s="387"/>
      <c r="G2454" s="384"/>
      <c r="H2454" s="388"/>
      <c r="I2454" s="387"/>
      <c r="J2454" s="570" t="s">
        <v>117</v>
      </c>
      <c r="K2454" s="384" t="s">
        <v>109</v>
      </c>
      <c r="L2454" s="362">
        <v>217448</v>
      </c>
      <c r="M2454" s="362"/>
      <c r="N2454" s="362"/>
      <c r="O2454" s="419">
        <f>L2454*0.95</f>
        <v>206575.59999999998</v>
      </c>
      <c r="P2454" s="419">
        <f>L2454*0.05</f>
        <v>10872.400000000001</v>
      </c>
      <c r="Q2454" s="385">
        <f t="shared" si="845"/>
        <v>217447.99999999997</v>
      </c>
    </row>
    <row r="2455" spans="1:17" ht="15.75" customHeight="1" x14ac:dyDescent="0.25">
      <c r="A2455" s="567">
        <f>A2452+1</f>
        <v>13</v>
      </c>
      <c r="B2455" s="579">
        <v>71920000</v>
      </c>
      <c r="C2455" s="338" t="s">
        <v>6</v>
      </c>
      <c r="D2455" s="372" t="s">
        <v>29</v>
      </c>
      <c r="E2455" s="372" t="s">
        <v>246</v>
      </c>
      <c r="F2455" s="387" t="s">
        <v>409</v>
      </c>
      <c r="G2455" s="384" t="s">
        <v>106</v>
      </c>
      <c r="H2455" s="391">
        <v>489.2</v>
      </c>
      <c r="I2455" s="387">
        <v>18</v>
      </c>
      <c r="J2455" s="570" t="s">
        <v>107</v>
      </c>
      <c r="K2455" s="343" t="s">
        <v>2</v>
      </c>
      <c r="L2455" s="411">
        <f>L2456+L2457+L2458+L2459+L2461+L2460</f>
        <v>2815414.3502019998</v>
      </c>
      <c r="M2455" s="411">
        <f t="shared" ref="M2455:P2455" si="870">M2456+M2457+M2458+M2459+M2461+M2460</f>
        <v>2815414.3502019998</v>
      </c>
      <c r="N2455" s="411">
        <f t="shared" si="870"/>
        <v>0</v>
      </c>
      <c r="O2455" s="411">
        <f t="shared" si="870"/>
        <v>0</v>
      </c>
      <c r="P2455" s="411">
        <f t="shared" si="870"/>
        <v>0</v>
      </c>
      <c r="Q2455" s="385">
        <f t="shared" si="845"/>
        <v>2815414.3502019998</v>
      </c>
    </row>
    <row r="2456" spans="1:17" ht="31.5" customHeight="1" x14ac:dyDescent="0.25">
      <c r="A2456" s="568"/>
      <c r="B2456" s="579">
        <v>71920000</v>
      </c>
      <c r="C2456" s="338" t="s">
        <v>6</v>
      </c>
      <c r="D2456" s="372"/>
      <c r="E2456" s="388"/>
      <c r="F2456" s="388"/>
      <c r="G2456" s="388"/>
      <c r="H2456" s="388"/>
      <c r="I2456" s="388"/>
      <c r="J2456" s="572" t="s">
        <v>405</v>
      </c>
      <c r="K2456" s="384" t="s">
        <v>215</v>
      </c>
      <c r="L2456" s="362">
        <v>164914.66</v>
      </c>
      <c r="M2456" s="362">
        <f t="shared" ref="M2456:M2461" si="871">L2456</f>
        <v>164914.66</v>
      </c>
      <c r="N2456" s="411"/>
      <c r="O2456" s="411"/>
      <c r="P2456" s="411"/>
      <c r="Q2456" s="385">
        <f t="shared" ref="Q2456:Q2520" si="872">M2456+N2456+O2456+P2456</f>
        <v>164914.66</v>
      </c>
    </row>
    <row r="2457" spans="1:17" ht="31.5" customHeight="1" x14ac:dyDescent="0.25">
      <c r="A2457" s="568"/>
      <c r="B2457" s="579">
        <v>71920000</v>
      </c>
      <c r="C2457" s="338" t="s">
        <v>6</v>
      </c>
      <c r="D2457" s="372"/>
      <c r="E2457" s="372"/>
      <c r="F2457" s="387"/>
      <c r="G2457" s="384"/>
      <c r="H2457" s="388"/>
      <c r="I2457" s="387"/>
      <c r="J2457" s="572" t="s">
        <v>406</v>
      </c>
      <c r="K2457" s="384" t="s">
        <v>213</v>
      </c>
      <c r="L2457" s="362">
        <v>621379.16</v>
      </c>
      <c r="M2457" s="362">
        <f t="shared" si="871"/>
        <v>621379.16</v>
      </c>
      <c r="N2457" s="411"/>
      <c r="O2457" s="411"/>
      <c r="P2457" s="411"/>
      <c r="Q2457" s="385">
        <f t="shared" si="872"/>
        <v>621379.16</v>
      </c>
    </row>
    <row r="2458" spans="1:17" ht="31.5" customHeight="1" x14ac:dyDescent="0.25">
      <c r="A2458" s="568"/>
      <c r="B2458" s="579">
        <v>71920000</v>
      </c>
      <c r="C2458" s="338" t="s">
        <v>6</v>
      </c>
      <c r="D2458" s="372"/>
      <c r="E2458" s="372"/>
      <c r="F2458" s="387"/>
      <c r="G2458" s="384"/>
      <c r="H2458" s="388"/>
      <c r="I2458" s="387"/>
      <c r="J2458" s="572" t="s">
        <v>317</v>
      </c>
      <c r="K2458" s="384" t="s">
        <v>220</v>
      </c>
      <c r="L2458" s="362">
        <v>697180.35</v>
      </c>
      <c r="M2458" s="362">
        <f t="shared" si="871"/>
        <v>697180.35</v>
      </c>
      <c r="N2458" s="411"/>
      <c r="O2458" s="411"/>
      <c r="P2458" s="411"/>
      <c r="Q2458" s="385">
        <f t="shared" si="872"/>
        <v>697180.35</v>
      </c>
    </row>
    <row r="2459" spans="1:17" ht="31.5" customHeight="1" x14ac:dyDescent="0.25">
      <c r="A2459" s="568"/>
      <c r="B2459" s="579">
        <v>71920000</v>
      </c>
      <c r="C2459" s="338" t="s">
        <v>6</v>
      </c>
      <c r="D2459" s="372"/>
      <c r="E2459" s="372"/>
      <c r="F2459" s="387"/>
      <c r="G2459" s="384"/>
      <c r="H2459" s="388"/>
      <c r="I2459" s="387"/>
      <c r="J2459" s="572" t="s">
        <v>402</v>
      </c>
      <c r="K2459" s="384" t="s">
        <v>211</v>
      </c>
      <c r="L2459" s="362">
        <v>383391.26</v>
      </c>
      <c r="M2459" s="362">
        <f t="shared" si="871"/>
        <v>383391.26</v>
      </c>
      <c r="N2459" s="411"/>
      <c r="O2459" s="411"/>
      <c r="P2459" s="411"/>
      <c r="Q2459" s="385">
        <f t="shared" si="872"/>
        <v>383391.26</v>
      </c>
    </row>
    <row r="2460" spans="1:17" ht="15.75" customHeight="1" x14ac:dyDescent="0.25">
      <c r="A2460" s="568"/>
      <c r="B2460" s="579">
        <v>71920000</v>
      </c>
      <c r="C2460" s="338" t="s">
        <v>6</v>
      </c>
      <c r="D2460" s="372"/>
      <c r="E2460" s="372"/>
      <c r="F2460" s="387"/>
      <c r="G2460" s="384"/>
      <c r="H2460" s="388"/>
      <c r="I2460" s="387"/>
      <c r="J2460" s="572" t="s">
        <v>403</v>
      </c>
      <c r="K2460" s="384" t="s">
        <v>209</v>
      </c>
      <c r="L2460" s="362">
        <v>908598</v>
      </c>
      <c r="M2460" s="362">
        <f t="shared" si="871"/>
        <v>908598</v>
      </c>
      <c r="N2460" s="411"/>
      <c r="O2460" s="411"/>
      <c r="P2460" s="411"/>
      <c r="Q2460" s="385">
        <f t="shared" si="872"/>
        <v>908598</v>
      </c>
    </row>
    <row r="2461" spans="1:17" ht="15.75" customHeight="1" x14ac:dyDescent="0.25">
      <c r="A2461" s="569"/>
      <c r="B2461" s="579">
        <v>71920000</v>
      </c>
      <c r="C2461" s="338" t="s">
        <v>6</v>
      </c>
      <c r="D2461" s="372"/>
      <c r="E2461" s="372"/>
      <c r="F2461" s="387"/>
      <c r="G2461" s="384"/>
      <c r="H2461" s="388"/>
      <c r="I2461" s="387"/>
      <c r="J2461" s="572" t="s">
        <v>400</v>
      </c>
      <c r="K2461" s="384" t="s">
        <v>304</v>
      </c>
      <c r="L2461" s="362">
        <v>39950.920202000008</v>
      </c>
      <c r="M2461" s="362">
        <f t="shared" si="871"/>
        <v>39950.920202000008</v>
      </c>
      <c r="N2461" s="411"/>
      <c r="O2461" s="411"/>
      <c r="P2461" s="411"/>
      <c r="Q2461" s="385">
        <f t="shared" si="872"/>
        <v>39950.920202000008</v>
      </c>
    </row>
    <row r="2462" spans="1:17" ht="15.75" customHeight="1" x14ac:dyDescent="0.25">
      <c r="A2462" s="567">
        <f>A2455+1</f>
        <v>14</v>
      </c>
      <c r="B2462" s="579">
        <v>71920000</v>
      </c>
      <c r="C2462" s="338" t="s">
        <v>6</v>
      </c>
      <c r="D2462" s="372" t="s">
        <v>136</v>
      </c>
      <c r="E2462" s="372" t="s">
        <v>246</v>
      </c>
      <c r="F2462" s="387">
        <v>4</v>
      </c>
      <c r="G2462" s="384" t="s">
        <v>106</v>
      </c>
      <c r="H2462" s="391">
        <v>3324.2</v>
      </c>
      <c r="I2462" s="387">
        <v>83</v>
      </c>
      <c r="J2462" s="570" t="s">
        <v>107</v>
      </c>
      <c r="K2462" s="343" t="s">
        <v>2</v>
      </c>
      <c r="L2462" s="411">
        <f>L2463+L2464</f>
        <v>1665112.2235599998</v>
      </c>
      <c r="M2462" s="411">
        <f t="shared" ref="M2462:P2462" si="873">M2463+M2464</f>
        <v>1665112.2235599998</v>
      </c>
      <c r="N2462" s="411">
        <f t="shared" si="873"/>
        <v>0</v>
      </c>
      <c r="O2462" s="411">
        <f t="shared" si="873"/>
        <v>0</v>
      </c>
      <c r="P2462" s="411">
        <f t="shared" si="873"/>
        <v>0</v>
      </c>
      <c r="Q2462" s="385">
        <f t="shared" si="872"/>
        <v>1665112.2235599998</v>
      </c>
    </row>
    <row r="2463" spans="1:17" ht="31.5" customHeight="1" x14ac:dyDescent="0.25">
      <c r="A2463" s="568"/>
      <c r="B2463" s="579">
        <v>71920000</v>
      </c>
      <c r="C2463" s="338" t="s">
        <v>6</v>
      </c>
      <c r="D2463" s="388"/>
      <c r="E2463" s="388"/>
      <c r="F2463" s="388"/>
      <c r="G2463" s="388"/>
      <c r="H2463" s="388"/>
      <c r="I2463" s="388"/>
      <c r="J2463" s="572" t="s">
        <v>402</v>
      </c>
      <c r="K2463" s="384" t="s">
        <v>211</v>
      </c>
      <c r="L2463" s="362">
        <v>1630225.4</v>
      </c>
      <c r="M2463" s="362">
        <f t="shared" ref="M2463:M2464" si="874">L2463</f>
        <v>1630225.4</v>
      </c>
      <c r="N2463" s="411"/>
      <c r="O2463" s="411"/>
      <c r="P2463" s="411"/>
      <c r="Q2463" s="385">
        <f t="shared" si="872"/>
        <v>1630225.4</v>
      </c>
    </row>
    <row r="2464" spans="1:17" ht="15.75" customHeight="1" x14ac:dyDescent="0.25">
      <c r="A2464" s="569"/>
      <c r="B2464" s="579">
        <v>71920000</v>
      </c>
      <c r="C2464" s="338" t="s">
        <v>6</v>
      </c>
      <c r="D2464" s="372"/>
      <c r="E2464" s="372"/>
      <c r="F2464" s="387"/>
      <c r="G2464" s="384"/>
      <c r="H2464" s="388"/>
      <c r="I2464" s="387"/>
      <c r="J2464" s="572" t="s">
        <v>400</v>
      </c>
      <c r="K2464" s="384" t="s">
        <v>304</v>
      </c>
      <c r="L2464" s="362">
        <v>34886.823560000004</v>
      </c>
      <c r="M2464" s="362">
        <f t="shared" si="874"/>
        <v>34886.823560000004</v>
      </c>
      <c r="N2464" s="411"/>
      <c r="O2464" s="411"/>
      <c r="P2464" s="411"/>
      <c r="Q2464" s="385">
        <f t="shared" si="872"/>
        <v>34886.823560000004</v>
      </c>
    </row>
    <row r="2465" spans="1:17" ht="15.75" customHeight="1" x14ac:dyDescent="0.25">
      <c r="A2465" s="567">
        <f>A2462+1</f>
        <v>15</v>
      </c>
      <c r="B2465" s="579">
        <v>71920000</v>
      </c>
      <c r="C2465" s="338" t="s">
        <v>6</v>
      </c>
      <c r="D2465" s="372" t="s">
        <v>136</v>
      </c>
      <c r="E2465" s="372" t="s">
        <v>255</v>
      </c>
      <c r="F2465" s="387" t="s">
        <v>414</v>
      </c>
      <c r="G2465" s="384" t="s">
        <v>106</v>
      </c>
      <c r="H2465" s="391">
        <v>1467.6</v>
      </c>
      <c r="I2465" s="387">
        <v>12</v>
      </c>
      <c r="J2465" s="570" t="s">
        <v>107</v>
      </c>
      <c r="K2465" s="343" t="s">
        <v>2</v>
      </c>
      <c r="L2465" s="411">
        <f>L2466+L2467</f>
        <v>1384604.467436</v>
      </c>
      <c r="M2465" s="411">
        <f t="shared" ref="M2465:P2465" si="875">M2466+M2467</f>
        <v>1384604.467436</v>
      </c>
      <c r="N2465" s="411">
        <f t="shared" si="875"/>
        <v>0</v>
      </c>
      <c r="O2465" s="411">
        <f t="shared" si="875"/>
        <v>0</v>
      </c>
      <c r="P2465" s="411">
        <f t="shared" si="875"/>
        <v>0</v>
      </c>
      <c r="Q2465" s="385">
        <f t="shared" si="872"/>
        <v>1384604.467436</v>
      </c>
    </row>
    <row r="2466" spans="1:17" ht="31.5" customHeight="1" x14ac:dyDescent="0.25">
      <c r="A2466" s="568"/>
      <c r="B2466" s="579">
        <v>71920000</v>
      </c>
      <c r="C2466" s="338" t="s">
        <v>6</v>
      </c>
      <c r="D2466" s="372"/>
      <c r="E2466" s="388"/>
      <c r="F2466" s="388"/>
      <c r="G2466" s="388"/>
      <c r="H2466" s="388"/>
      <c r="I2466" s="388"/>
      <c r="J2466" s="572" t="s">
        <v>406</v>
      </c>
      <c r="K2466" s="384" t="s">
        <v>213</v>
      </c>
      <c r="L2466" s="362">
        <v>1355594.74</v>
      </c>
      <c r="M2466" s="362">
        <f t="shared" ref="M2466:M2467" si="876">L2466</f>
        <v>1355594.74</v>
      </c>
      <c r="N2466" s="411"/>
      <c r="O2466" s="411"/>
      <c r="P2466" s="411"/>
      <c r="Q2466" s="385">
        <f t="shared" si="872"/>
        <v>1355594.74</v>
      </c>
    </row>
    <row r="2467" spans="1:17" ht="15.75" customHeight="1" x14ac:dyDescent="0.25">
      <c r="A2467" s="569"/>
      <c r="B2467" s="579">
        <v>71920000</v>
      </c>
      <c r="C2467" s="338" t="s">
        <v>6</v>
      </c>
      <c r="D2467" s="372"/>
      <c r="E2467" s="372"/>
      <c r="F2467" s="387"/>
      <c r="G2467" s="384"/>
      <c r="H2467" s="388"/>
      <c r="I2467" s="387"/>
      <c r="J2467" s="572" t="s">
        <v>400</v>
      </c>
      <c r="K2467" s="384" t="s">
        <v>304</v>
      </c>
      <c r="L2467" s="362">
        <v>29009.727436000005</v>
      </c>
      <c r="M2467" s="362">
        <f t="shared" si="876"/>
        <v>29009.727436000005</v>
      </c>
      <c r="N2467" s="411"/>
      <c r="O2467" s="411"/>
      <c r="P2467" s="411"/>
      <c r="Q2467" s="385">
        <f t="shared" si="872"/>
        <v>29009.727436000005</v>
      </c>
    </row>
    <row r="2468" spans="1:17" ht="15.75" customHeight="1" x14ac:dyDescent="0.25">
      <c r="A2468" s="567">
        <v>16</v>
      </c>
      <c r="B2468" s="579">
        <v>71920000</v>
      </c>
      <c r="C2468" s="338" t="s">
        <v>6</v>
      </c>
      <c r="D2468" s="372" t="s">
        <v>5</v>
      </c>
      <c r="E2468" s="372" t="s">
        <v>138</v>
      </c>
      <c r="F2468" s="387">
        <v>6</v>
      </c>
      <c r="G2468" s="384" t="s">
        <v>106</v>
      </c>
      <c r="H2468" s="391">
        <v>1490.3</v>
      </c>
      <c r="I2468" s="387">
        <v>81</v>
      </c>
      <c r="J2468" s="570" t="s">
        <v>107</v>
      </c>
      <c r="K2468" s="343" t="s">
        <v>2</v>
      </c>
      <c r="L2468" s="411">
        <f>L2469+L2470</f>
        <v>1144812.197314</v>
      </c>
      <c r="M2468" s="411">
        <f t="shared" ref="M2468:P2468" si="877">M2469+M2470</f>
        <v>1144812.197314</v>
      </c>
      <c r="N2468" s="411">
        <f t="shared" si="877"/>
        <v>0</v>
      </c>
      <c r="O2468" s="411">
        <f t="shared" si="877"/>
        <v>0</v>
      </c>
      <c r="P2468" s="411">
        <f t="shared" si="877"/>
        <v>0</v>
      </c>
      <c r="Q2468" s="385">
        <f t="shared" si="872"/>
        <v>1144812.197314</v>
      </c>
    </row>
    <row r="2469" spans="1:17" ht="31.5" customHeight="1" x14ac:dyDescent="0.25">
      <c r="A2469" s="568"/>
      <c r="B2469" s="579">
        <v>71920000</v>
      </c>
      <c r="C2469" s="338" t="s">
        <v>6</v>
      </c>
      <c r="D2469" s="372"/>
      <c r="E2469" s="388"/>
      <c r="F2469" s="388"/>
      <c r="G2469" s="388"/>
      <c r="H2469" s="388"/>
      <c r="I2469" s="388"/>
      <c r="J2469" s="572" t="s">
        <v>402</v>
      </c>
      <c r="K2469" s="384" t="s">
        <v>211</v>
      </c>
      <c r="L2469" s="362">
        <v>1120826.51</v>
      </c>
      <c r="M2469" s="362">
        <f t="shared" ref="M2469:M2470" si="878">L2469</f>
        <v>1120826.51</v>
      </c>
      <c r="N2469" s="411"/>
      <c r="O2469" s="411"/>
      <c r="P2469" s="411"/>
      <c r="Q2469" s="385">
        <f t="shared" si="872"/>
        <v>1120826.51</v>
      </c>
    </row>
    <row r="2470" spans="1:17" ht="15.75" customHeight="1" x14ac:dyDescent="0.25">
      <c r="A2470" s="569"/>
      <c r="B2470" s="579">
        <v>71920000</v>
      </c>
      <c r="C2470" s="338" t="s">
        <v>6</v>
      </c>
      <c r="D2470" s="372"/>
      <c r="E2470" s="372"/>
      <c r="F2470" s="387"/>
      <c r="G2470" s="384"/>
      <c r="H2470" s="388"/>
      <c r="I2470" s="387"/>
      <c r="J2470" s="572" t="s">
        <v>400</v>
      </c>
      <c r="K2470" s="384" t="s">
        <v>304</v>
      </c>
      <c r="L2470" s="362">
        <v>23985.687314000003</v>
      </c>
      <c r="M2470" s="362">
        <f t="shared" si="878"/>
        <v>23985.687314000003</v>
      </c>
      <c r="N2470" s="411"/>
      <c r="O2470" s="411"/>
      <c r="P2470" s="411"/>
      <c r="Q2470" s="385">
        <f t="shared" si="872"/>
        <v>23985.687314000003</v>
      </c>
    </row>
    <row r="2471" spans="1:17" ht="15.75" customHeight="1" x14ac:dyDescent="0.25">
      <c r="A2471" s="567">
        <f>A2468+1</f>
        <v>17</v>
      </c>
      <c r="B2471" s="579">
        <v>71920000</v>
      </c>
      <c r="C2471" s="338" t="s">
        <v>6</v>
      </c>
      <c r="D2471" s="372" t="s">
        <v>5</v>
      </c>
      <c r="E2471" s="372" t="s">
        <v>138</v>
      </c>
      <c r="F2471" s="387">
        <v>8</v>
      </c>
      <c r="G2471" s="384" t="s">
        <v>106</v>
      </c>
      <c r="H2471" s="391">
        <v>2917.4</v>
      </c>
      <c r="I2471" s="387">
        <v>110</v>
      </c>
      <c r="J2471" s="570" t="s">
        <v>107</v>
      </c>
      <c r="K2471" s="343" t="s">
        <v>2</v>
      </c>
      <c r="L2471" s="411">
        <f>L2472+L2473</f>
        <v>1583466.706486</v>
      </c>
      <c r="M2471" s="411">
        <f t="shared" ref="M2471:P2471" si="879">M2472+M2473</f>
        <v>1583466.706486</v>
      </c>
      <c r="N2471" s="411">
        <f t="shared" si="879"/>
        <v>0</v>
      </c>
      <c r="O2471" s="411">
        <f t="shared" si="879"/>
        <v>0</v>
      </c>
      <c r="P2471" s="411">
        <f t="shared" si="879"/>
        <v>0</v>
      </c>
      <c r="Q2471" s="385">
        <f t="shared" si="872"/>
        <v>1583466.706486</v>
      </c>
    </row>
    <row r="2472" spans="1:17" ht="31.5" customHeight="1" x14ac:dyDescent="0.25">
      <c r="A2472" s="568"/>
      <c r="B2472" s="579">
        <v>71920000</v>
      </c>
      <c r="C2472" s="338" t="s">
        <v>6</v>
      </c>
      <c r="D2472" s="372"/>
      <c r="E2472" s="372"/>
      <c r="F2472" s="388"/>
      <c r="G2472" s="388"/>
      <c r="H2472" s="388"/>
      <c r="I2472" s="388"/>
      <c r="J2472" s="572" t="s">
        <v>402</v>
      </c>
      <c r="K2472" s="384" t="s">
        <v>211</v>
      </c>
      <c r="L2472" s="362">
        <v>1550290.49</v>
      </c>
      <c r="M2472" s="362">
        <f t="shared" ref="M2472:M2473" si="880">L2472</f>
        <v>1550290.49</v>
      </c>
      <c r="N2472" s="411"/>
      <c r="O2472" s="411"/>
      <c r="P2472" s="411"/>
      <c r="Q2472" s="385">
        <f t="shared" si="872"/>
        <v>1550290.49</v>
      </c>
    </row>
    <row r="2473" spans="1:17" ht="15.75" customHeight="1" x14ac:dyDescent="0.25">
      <c r="A2473" s="569"/>
      <c r="B2473" s="579">
        <v>71920000</v>
      </c>
      <c r="C2473" s="338" t="s">
        <v>6</v>
      </c>
      <c r="D2473" s="372"/>
      <c r="E2473" s="372"/>
      <c r="F2473" s="387"/>
      <c r="G2473" s="384"/>
      <c r="H2473" s="388"/>
      <c r="I2473" s="387"/>
      <c r="J2473" s="572" t="s">
        <v>400</v>
      </c>
      <c r="K2473" s="384" t="s">
        <v>304</v>
      </c>
      <c r="L2473" s="362">
        <v>33176.216486000005</v>
      </c>
      <c r="M2473" s="362">
        <f t="shared" si="880"/>
        <v>33176.216486000005</v>
      </c>
      <c r="N2473" s="411"/>
      <c r="O2473" s="411"/>
      <c r="P2473" s="411"/>
      <c r="Q2473" s="385">
        <f t="shared" si="872"/>
        <v>33176.216486000005</v>
      </c>
    </row>
    <row r="2474" spans="1:17" ht="15.75" customHeight="1" x14ac:dyDescent="0.25">
      <c r="A2474" s="567">
        <f>A2471+1</f>
        <v>18</v>
      </c>
      <c r="B2474" s="579">
        <v>71920000</v>
      </c>
      <c r="C2474" s="338" t="s">
        <v>6</v>
      </c>
      <c r="D2474" s="372" t="s">
        <v>5</v>
      </c>
      <c r="E2474" s="372" t="s">
        <v>138</v>
      </c>
      <c r="F2474" s="387">
        <v>11</v>
      </c>
      <c r="G2474" s="384" t="s">
        <v>106</v>
      </c>
      <c r="H2474" s="391">
        <v>2881.9</v>
      </c>
      <c r="I2474" s="387">
        <v>97</v>
      </c>
      <c r="J2474" s="570" t="s">
        <v>107</v>
      </c>
      <c r="K2474" s="343" t="s">
        <v>2</v>
      </c>
      <c r="L2474" s="411">
        <f>L2475+L2476</f>
        <v>6014388.1145899994</v>
      </c>
      <c r="M2474" s="411">
        <f t="shared" ref="M2474:P2474" si="881">M2475+M2476</f>
        <v>6014388.1145899994</v>
      </c>
      <c r="N2474" s="411">
        <f t="shared" si="881"/>
        <v>0</v>
      </c>
      <c r="O2474" s="411">
        <f t="shared" si="881"/>
        <v>0</v>
      </c>
      <c r="P2474" s="411">
        <f t="shared" si="881"/>
        <v>0</v>
      </c>
      <c r="Q2474" s="385">
        <f t="shared" si="872"/>
        <v>6014388.1145899994</v>
      </c>
    </row>
    <row r="2475" spans="1:17" ht="15.75" customHeight="1" x14ac:dyDescent="0.25">
      <c r="A2475" s="568"/>
      <c r="B2475" s="579">
        <v>71920000</v>
      </c>
      <c r="C2475" s="338" t="s">
        <v>6</v>
      </c>
      <c r="D2475" s="372"/>
      <c r="E2475" s="372"/>
      <c r="F2475" s="388"/>
      <c r="G2475" s="388"/>
      <c r="H2475" s="388"/>
      <c r="I2475" s="388"/>
      <c r="J2475" s="572" t="s">
        <v>403</v>
      </c>
      <c r="K2475" s="384" t="s">
        <v>209</v>
      </c>
      <c r="L2475" s="362">
        <v>5888376.8499999996</v>
      </c>
      <c r="M2475" s="362">
        <f t="shared" ref="M2475:M2476" si="882">L2475</f>
        <v>5888376.8499999996</v>
      </c>
      <c r="N2475" s="411"/>
      <c r="O2475" s="411"/>
      <c r="P2475" s="411"/>
      <c r="Q2475" s="385">
        <f t="shared" si="872"/>
        <v>5888376.8499999996</v>
      </c>
    </row>
    <row r="2476" spans="1:17" ht="15.75" customHeight="1" x14ac:dyDescent="0.25">
      <c r="A2476" s="569"/>
      <c r="B2476" s="579">
        <v>71920000</v>
      </c>
      <c r="C2476" s="338" t="s">
        <v>6</v>
      </c>
      <c r="D2476" s="372"/>
      <c r="E2476" s="372"/>
      <c r="F2476" s="387"/>
      <c r="G2476" s="384"/>
      <c r="H2476" s="388"/>
      <c r="I2476" s="387"/>
      <c r="J2476" s="572" t="s">
        <v>400</v>
      </c>
      <c r="K2476" s="384" t="s">
        <v>304</v>
      </c>
      <c r="L2476" s="362">
        <v>126011.26459000001</v>
      </c>
      <c r="M2476" s="362">
        <f t="shared" si="882"/>
        <v>126011.26459000001</v>
      </c>
      <c r="N2476" s="411"/>
      <c r="O2476" s="411"/>
      <c r="P2476" s="411"/>
      <c r="Q2476" s="385">
        <f t="shared" si="872"/>
        <v>126011.26459000001</v>
      </c>
    </row>
    <row r="2477" spans="1:17" ht="15.75" customHeight="1" x14ac:dyDescent="0.25">
      <c r="A2477" s="567">
        <f>A2474+1</f>
        <v>19</v>
      </c>
      <c r="B2477" s="579">
        <v>71920000</v>
      </c>
      <c r="C2477" s="338" t="s">
        <v>6</v>
      </c>
      <c r="D2477" s="372" t="s">
        <v>5</v>
      </c>
      <c r="E2477" s="372" t="s">
        <v>138</v>
      </c>
      <c r="F2477" s="387">
        <v>13</v>
      </c>
      <c r="G2477" s="384" t="s">
        <v>106</v>
      </c>
      <c r="H2477" s="391">
        <v>2341.6</v>
      </c>
      <c r="I2477" s="387">
        <v>57</v>
      </c>
      <c r="J2477" s="570" t="s">
        <v>107</v>
      </c>
      <c r="K2477" s="343" t="s">
        <v>2</v>
      </c>
      <c r="L2477" s="411">
        <f>L2478+L2479</f>
        <v>1466661.2103639999</v>
      </c>
      <c r="M2477" s="411">
        <f t="shared" ref="M2477:P2477" si="883">M2478+M2479</f>
        <v>1466661.2103639999</v>
      </c>
      <c r="N2477" s="411">
        <f t="shared" si="883"/>
        <v>0</v>
      </c>
      <c r="O2477" s="411">
        <f t="shared" si="883"/>
        <v>0</v>
      </c>
      <c r="P2477" s="411">
        <f t="shared" si="883"/>
        <v>0</v>
      </c>
      <c r="Q2477" s="385">
        <f t="shared" si="872"/>
        <v>1466661.2103639999</v>
      </c>
    </row>
    <row r="2478" spans="1:17" ht="31.5" customHeight="1" x14ac:dyDescent="0.25">
      <c r="A2478" s="568"/>
      <c r="B2478" s="579">
        <v>71920000</v>
      </c>
      <c r="C2478" s="338" t="s">
        <v>6</v>
      </c>
      <c r="D2478" s="372"/>
      <c r="E2478" s="372"/>
      <c r="F2478" s="388"/>
      <c r="G2478" s="388"/>
      <c r="H2478" s="388"/>
      <c r="I2478" s="388"/>
      <c r="J2478" s="572" t="s">
        <v>402</v>
      </c>
      <c r="K2478" s="384" t="s">
        <v>211</v>
      </c>
      <c r="L2478" s="362">
        <v>1435932.26</v>
      </c>
      <c r="M2478" s="362">
        <f t="shared" ref="M2478:M2479" si="884">L2478</f>
        <v>1435932.26</v>
      </c>
      <c r="N2478" s="411"/>
      <c r="O2478" s="411"/>
      <c r="P2478" s="411"/>
      <c r="Q2478" s="385">
        <f t="shared" si="872"/>
        <v>1435932.26</v>
      </c>
    </row>
    <row r="2479" spans="1:17" ht="15.75" customHeight="1" x14ac:dyDescent="0.25">
      <c r="A2479" s="569"/>
      <c r="B2479" s="579">
        <v>71920000</v>
      </c>
      <c r="C2479" s="338" t="s">
        <v>6</v>
      </c>
      <c r="D2479" s="372"/>
      <c r="E2479" s="372"/>
      <c r="F2479" s="387"/>
      <c r="G2479" s="384"/>
      <c r="H2479" s="388"/>
      <c r="I2479" s="387"/>
      <c r="J2479" s="572" t="s">
        <v>400</v>
      </c>
      <c r="K2479" s="384" t="s">
        <v>304</v>
      </c>
      <c r="L2479" s="362">
        <v>30728.950364000004</v>
      </c>
      <c r="M2479" s="362">
        <f t="shared" si="884"/>
        <v>30728.950364000004</v>
      </c>
      <c r="N2479" s="411"/>
      <c r="O2479" s="411"/>
      <c r="P2479" s="411"/>
      <c r="Q2479" s="385">
        <f t="shared" si="872"/>
        <v>30728.950364000004</v>
      </c>
    </row>
    <row r="2480" spans="1:17" ht="15.75" customHeight="1" x14ac:dyDescent="0.25">
      <c r="A2480" s="567">
        <f>A2477+1</f>
        <v>20</v>
      </c>
      <c r="B2480" s="579">
        <v>71920000</v>
      </c>
      <c r="C2480" s="338" t="s">
        <v>6</v>
      </c>
      <c r="D2480" s="372" t="s">
        <v>5</v>
      </c>
      <c r="E2480" s="372" t="s">
        <v>138</v>
      </c>
      <c r="F2480" s="387">
        <v>14</v>
      </c>
      <c r="G2480" s="384" t="s">
        <v>106</v>
      </c>
      <c r="H2480" s="391">
        <v>1652.1</v>
      </c>
      <c r="I2480" s="387">
        <v>47</v>
      </c>
      <c r="J2480" s="570" t="s">
        <v>107</v>
      </c>
      <c r="K2480" s="343" t="s">
        <v>2</v>
      </c>
      <c r="L2480" s="411">
        <f>L2481+L2482</f>
        <v>932669.07198200002</v>
      </c>
      <c r="M2480" s="411">
        <f t="shared" ref="M2480:P2480" si="885">M2481+M2482</f>
        <v>932669.07198200002</v>
      </c>
      <c r="N2480" s="411">
        <f t="shared" si="885"/>
        <v>0</v>
      </c>
      <c r="O2480" s="411">
        <f t="shared" si="885"/>
        <v>0</v>
      </c>
      <c r="P2480" s="411">
        <f t="shared" si="885"/>
        <v>0</v>
      </c>
      <c r="Q2480" s="385">
        <f t="shared" si="872"/>
        <v>932669.07198200002</v>
      </c>
    </row>
    <row r="2481" spans="1:17" ht="31.5" customHeight="1" x14ac:dyDescent="0.25">
      <c r="A2481" s="568"/>
      <c r="B2481" s="579">
        <v>71920000</v>
      </c>
      <c r="C2481" s="338" t="s">
        <v>6</v>
      </c>
      <c r="D2481" s="372"/>
      <c r="E2481" s="372"/>
      <c r="F2481" s="372"/>
      <c r="G2481" s="372"/>
      <c r="H2481" s="372"/>
      <c r="I2481" s="372"/>
      <c r="J2481" s="572" t="s">
        <v>402</v>
      </c>
      <c r="K2481" s="384" t="s">
        <v>211</v>
      </c>
      <c r="L2481" s="362">
        <v>913128.13</v>
      </c>
      <c r="M2481" s="362">
        <f t="shared" ref="M2481:M2482" si="886">L2481</f>
        <v>913128.13</v>
      </c>
      <c r="N2481" s="411"/>
      <c r="O2481" s="411"/>
      <c r="P2481" s="411"/>
      <c r="Q2481" s="385">
        <f t="shared" si="872"/>
        <v>913128.13</v>
      </c>
    </row>
    <row r="2482" spans="1:17" ht="15.75" customHeight="1" x14ac:dyDescent="0.25">
      <c r="A2482" s="569"/>
      <c r="B2482" s="579">
        <v>71920000</v>
      </c>
      <c r="C2482" s="338" t="s">
        <v>6</v>
      </c>
      <c r="D2482" s="372"/>
      <c r="E2482" s="372"/>
      <c r="F2482" s="387"/>
      <c r="G2482" s="384"/>
      <c r="H2482" s="388"/>
      <c r="I2482" s="387"/>
      <c r="J2482" s="572" t="s">
        <v>400</v>
      </c>
      <c r="K2482" s="384" t="s">
        <v>304</v>
      </c>
      <c r="L2482" s="362">
        <v>19540.941982000004</v>
      </c>
      <c r="M2482" s="362">
        <f t="shared" si="886"/>
        <v>19540.941982000004</v>
      </c>
      <c r="N2482" s="411"/>
      <c r="O2482" s="411"/>
      <c r="P2482" s="411"/>
      <c r="Q2482" s="385">
        <f t="shared" si="872"/>
        <v>19540.941982000004</v>
      </c>
    </row>
    <row r="2483" spans="1:17" ht="15.75" customHeight="1" x14ac:dyDescent="0.25">
      <c r="A2483" s="567">
        <f>A2480+1</f>
        <v>21</v>
      </c>
      <c r="B2483" s="579">
        <v>71920000</v>
      </c>
      <c r="C2483" s="338" t="s">
        <v>6</v>
      </c>
      <c r="D2483" s="372" t="s">
        <v>5</v>
      </c>
      <c r="E2483" s="372" t="s">
        <v>246</v>
      </c>
      <c r="F2483" s="387">
        <v>2</v>
      </c>
      <c r="G2483" s="384" t="s">
        <v>106</v>
      </c>
      <c r="H2483" s="391">
        <v>1014.8</v>
      </c>
      <c r="I2483" s="387">
        <v>51</v>
      </c>
      <c r="J2483" s="570" t="s">
        <v>107</v>
      </c>
      <c r="K2483" s="343" t="s">
        <v>2</v>
      </c>
      <c r="L2483" s="411">
        <f>L2484+L2485</f>
        <v>209140</v>
      </c>
      <c r="M2483" s="411">
        <f t="shared" ref="M2483:P2483" si="887">M2484+M2485</f>
        <v>20000</v>
      </c>
      <c r="N2483" s="411">
        <f t="shared" si="887"/>
        <v>0</v>
      </c>
      <c r="O2483" s="411">
        <f t="shared" si="887"/>
        <v>179683</v>
      </c>
      <c r="P2483" s="411">
        <f t="shared" si="887"/>
        <v>9457</v>
      </c>
      <c r="Q2483" s="385">
        <f t="shared" si="872"/>
        <v>209140</v>
      </c>
    </row>
    <row r="2484" spans="1:17" ht="50.25" customHeight="1" x14ac:dyDescent="0.25">
      <c r="A2484" s="568"/>
      <c r="B2484" s="579">
        <v>71920000</v>
      </c>
      <c r="C2484" s="338" t="s">
        <v>6</v>
      </c>
      <c r="D2484" s="372"/>
      <c r="E2484" s="372"/>
      <c r="F2484" s="372"/>
      <c r="G2484" s="372"/>
      <c r="H2484" s="372"/>
      <c r="I2484" s="387"/>
      <c r="J2484" s="570" t="s">
        <v>305</v>
      </c>
      <c r="K2484" s="384" t="s">
        <v>110</v>
      </c>
      <c r="L2484" s="362">
        <v>20000</v>
      </c>
      <c r="M2484" s="362">
        <f>L2484</f>
        <v>20000</v>
      </c>
      <c r="N2484" s="411"/>
      <c r="O2484" s="411"/>
      <c r="P2484" s="411"/>
      <c r="Q2484" s="385">
        <f t="shared" si="872"/>
        <v>20000</v>
      </c>
    </row>
    <row r="2485" spans="1:17" ht="51.75" customHeight="1" x14ac:dyDescent="0.25">
      <c r="A2485" s="569"/>
      <c r="B2485" s="579">
        <v>71920000</v>
      </c>
      <c r="C2485" s="338" t="s">
        <v>6</v>
      </c>
      <c r="D2485" s="372"/>
      <c r="E2485" s="372"/>
      <c r="F2485" s="387"/>
      <c r="G2485" s="384"/>
      <c r="H2485" s="388"/>
      <c r="I2485" s="372"/>
      <c r="J2485" s="570" t="s">
        <v>117</v>
      </c>
      <c r="K2485" s="384" t="s">
        <v>109</v>
      </c>
      <c r="L2485" s="362">
        <v>189140</v>
      </c>
      <c r="M2485" s="362"/>
      <c r="N2485" s="362"/>
      <c r="O2485" s="419">
        <f>L2485*0.95</f>
        <v>179683</v>
      </c>
      <c r="P2485" s="419">
        <f>L2485*0.05</f>
        <v>9457</v>
      </c>
      <c r="Q2485" s="385">
        <f t="shared" si="872"/>
        <v>189140</v>
      </c>
    </row>
    <row r="2486" spans="1:17" ht="15.75" customHeight="1" x14ac:dyDescent="0.25">
      <c r="A2486" s="567">
        <f>A2483+1</f>
        <v>22</v>
      </c>
      <c r="B2486" s="579">
        <v>71920000</v>
      </c>
      <c r="C2486" s="338" t="s">
        <v>6</v>
      </c>
      <c r="D2486" s="372" t="s">
        <v>5</v>
      </c>
      <c r="E2486" s="372" t="s">
        <v>246</v>
      </c>
      <c r="F2486" s="387">
        <v>11</v>
      </c>
      <c r="G2486" s="384" t="s">
        <v>106</v>
      </c>
      <c r="H2486" s="391">
        <v>713.6</v>
      </c>
      <c r="I2486" s="387">
        <v>22</v>
      </c>
      <c r="J2486" s="570" t="s">
        <v>107</v>
      </c>
      <c r="K2486" s="343" t="s">
        <v>2</v>
      </c>
      <c r="L2486" s="411">
        <f>L2487+L2488</f>
        <v>638158.37127400003</v>
      </c>
      <c r="M2486" s="411">
        <f t="shared" ref="M2486:P2486" si="888">M2487+M2488</f>
        <v>638158.37127400003</v>
      </c>
      <c r="N2486" s="411">
        <f t="shared" si="888"/>
        <v>0</v>
      </c>
      <c r="O2486" s="411">
        <f t="shared" si="888"/>
        <v>0</v>
      </c>
      <c r="P2486" s="411">
        <f t="shared" si="888"/>
        <v>0</v>
      </c>
      <c r="Q2486" s="385">
        <f t="shared" si="872"/>
        <v>638158.37127400003</v>
      </c>
    </row>
    <row r="2487" spans="1:17" ht="31.5" customHeight="1" x14ac:dyDescent="0.25">
      <c r="A2487" s="568"/>
      <c r="B2487" s="579">
        <v>71920000</v>
      </c>
      <c r="C2487" s="338" t="s">
        <v>6</v>
      </c>
      <c r="D2487" s="372"/>
      <c r="E2487" s="372"/>
      <c r="F2487" s="372"/>
      <c r="G2487" s="372"/>
      <c r="H2487" s="372"/>
      <c r="I2487" s="372"/>
      <c r="J2487" s="572" t="s">
        <v>402</v>
      </c>
      <c r="K2487" s="384" t="s">
        <v>211</v>
      </c>
      <c r="L2487" s="362">
        <v>624787.91</v>
      </c>
      <c r="M2487" s="362">
        <f t="shared" ref="M2487:M2488" si="889">L2487</f>
        <v>624787.91</v>
      </c>
      <c r="N2487" s="411"/>
      <c r="O2487" s="411"/>
      <c r="P2487" s="411"/>
      <c r="Q2487" s="385">
        <f t="shared" si="872"/>
        <v>624787.91</v>
      </c>
    </row>
    <row r="2488" spans="1:17" ht="15.75" customHeight="1" x14ac:dyDescent="0.25">
      <c r="A2488" s="569"/>
      <c r="B2488" s="579">
        <v>71920000</v>
      </c>
      <c r="C2488" s="338" t="s">
        <v>6</v>
      </c>
      <c r="D2488" s="372"/>
      <c r="E2488" s="372"/>
      <c r="F2488" s="387"/>
      <c r="G2488" s="384"/>
      <c r="H2488" s="388"/>
      <c r="I2488" s="387"/>
      <c r="J2488" s="572" t="s">
        <v>400</v>
      </c>
      <c r="K2488" s="384" t="s">
        <v>304</v>
      </c>
      <c r="L2488" s="362">
        <v>13370.461274000003</v>
      </c>
      <c r="M2488" s="362">
        <f t="shared" si="889"/>
        <v>13370.461274000003</v>
      </c>
      <c r="N2488" s="411"/>
      <c r="O2488" s="411"/>
      <c r="P2488" s="411"/>
      <c r="Q2488" s="385">
        <f t="shared" si="872"/>
        <v>13370.461274000003</v>
      </c>
    </row>
    <row r="2489" spans="1:17" ht="15.75" customHeight="1" x14ac:dyDescent="0.25">
      <c r="A2489" s="567">
        <f>A2486+1</f>
        <v>23</v>
      </c>
      <c r="B2489" s="579">
        <v>71920000</v>
      </c>
      <c r="C2489" s="338" t="s">
        <v>6</v>
      </c>
      <c r="D2489" s="372" t="s">
        <v>5</v>
      </c>
      <c r="E2489" s="372" t="s">
        <v>246</v>
      </c>
      <c r="F2489" s="387">
        <v>13</v>
      </c>
      <c r="G2489" s="384" t="s">
        <v>106</v>
      </c>
      <c r="H2489" s="391">
        <v>713.6</v>
      </c>
      <c r="I2489" s="387">
        <v>28</v>
      </c>
      <c r="J2489" s="570" t="s">
        <v>107</v>
      </c>
      <c r="K2489" s="343" t="s">
        <v>2</v>
      </c>
      <c r="L2489" s="411">
        <f>L2490+L2491</f>
        <v>638158.37127400003</v>
      </c>
      <c r="M2489" s="411">
        <f t="shared" ref="M2489:P2489" si="890">M2490+M2491</f>
        <v>638158.37127400003</v>
      </c>
      <c r="N2489" s="411">
        <f t="shared" si="890"/>
        <v>0</v>
      </c>
      <c r="O2489" s="411">
        <f t="shared" si="890"/>
        <v>0</v>
      </c>
      <c r="P2489" s="411">
        <f t="shared" si="890"/>
        <v>0</v>
      </c>
      <c r="Q2489" s="385">
        <f t="shared" si="872"/>
        <v>638158.37127400003</v>
      </c>
    </row>
    <row r="2490" spans="1:17" ht="31.5" customHeight="1" x14ac:dyDescent="0.25">
      <c r="A2490" s="568"/>
      <c r="B2490" s="579">
        <v>71920000</v>
      </c>
      <c r="C2490" s="338" t="s">
        <v>6</v>
      </c>
      <c r="D2490" s="372"/>
      <c r="E2490" s="372"/>
      <c r="F2490" s="372"/>
      <c r="G2490" s="372"/>
      <c r="H2490" s="372"/>
      <c r="I2490" s="372"/>
      <c r="J2490" s="572" t="s">
        <v>402</v>
      </c>
      <c r="K2490" s="384" t="s">
        <v>211</v>
      </c>
      <c r="L2490" s="362">
        <v>624787.91</v>
      </c>
      <c r="M2490" s="362">
        <f t="shared" ref="M2490:M2491" si="891">L2490</f>
        <v>624787.91</v>
      </c>
      <c r="N2490" s="411"/>
      <c r="O2490" s="411"/>
      <c r="P2490" s="411"/>
      <c r="Q2490" s="385">
        <f t="shared" si="872"/>
        <v>624787.91</v>
      </c>
    </row>
    <row r="2491" spans="1:17" ht="15.75" customHeight="1" x14ac:dyDescent="0.25">
      <c r="A2491" s="569"/>
      <c r="B2491" s="579">
        <v>71920000</v>
      </c>
      <c r="C2491" s="338" t="s">
        <v>6</v>
      </c>
      <c r="D2491" s="372"/>
      <c r="E2491" s="372"/>
      <c r="F2491" s="387"/>
      <c r="G2491" s="384"/>
      <c r="H2491" s="388"/>
      <c r="I2491" s="387"/>
      <c r="J2491" s="572" t="s">
        <v>400</v>
      </c>
      <c r="K2491" s="384" t="s">
        <v>304</v>
      </c>
      <c r="L2491" s="362">
        <v>13370.461274000003</v>
      </c>
      <c r="M2491" s="362">
        <f t="shared" si="891"/>
        <v>13370.461274000003</v>
      </c>
      <c r="N2491" s="411"/>
      <c r="O2491" s="411"/>
      <c r="P2491" s="411"/>
      <c r="Q2491" s="385">
        <f t="shared" si="872"/>
        <v>13370.461274000003</v>
      </c>
    </row>
    <row r="2492" spans="1:17" ht="15.75" customHeight="1" x14ac:dyDescent="0.25">
      <c r="A2492" s="567">
        <f>A2489+1</f>
        <v>24</v>
      </c>
      <c r="B2492" s="579">
        <v>71920000</v>
      </c>
      <c r="C2492" s="338" t="s">
        <v>6</v>
      </c>
      <c r="D2492" s="372" t="s">
        <v>5</v>
      </c>
      <c r="E2492" s="372" t="s">
        <v>246</v>
      </c>
      <c r="F2492" s="387" t="s">
        <v>415</v>
      </c>
      <c r="G2492" s="384" t="s">
        <v>106</v>
      </c>
      <c r="H2492" s="391">
        <v>1806.8</v>
      </c>
      <c r="I2492" s="387">
        <v>88</v>
      </c>
      <c r="J2492" s="570" t="s">
        <v>107</v>
      </c>
      <c r="K2492" s="343" t="s">
        <v>2</v>
      </c>
      <c r="L2492" s="411">
        <f>L2493+L2494</f>
        <v>1174647.464952</v>
      </c>
      <c r="M2492" s="411">
        <f t="shared" ref="M2492:P2492" si="892">M2493+M2494</f>
        <v>1174647.464952</v>
      </c>
      <c r="N2492" s="411">
        <f t="shared" si="892"/>
        <v>0</v>
      </c>
      <c r="O2492" s="411">
        <f t="shared" si="892"/>
        <v>0</v>
      </c>
      <c r="P2492" s="411">
        <f t="shared" si="892"/>
        <v>0</v>
      </c>
      <c r="Q2492" s="385">
        <f t="shared" si="872"/>
        <v>1174647.464952</v>
      </c>
    </row>
    <row r="2493" spans="1:17" ht="31.5" customHeight="1" x14ac:dyDescent="0.25">
      <c r="A2493" s="568"/>
      <c r="B2493" s="579">
        <v>71920000</v>
      </c>
      <c r="C2493" s="338" t="s">
        <v>6</v>
      </c>
      <c r="D2493" s="372"/>
      <c r="E2493" s="372"/>
      <c r="F2493" s="372"/>
      <c r="G2493" s="372"/>
      <c r="H2493" s="372"/>
      <c r="I2493" s="372"/>
      <c r="J2493" s="572" t="s">
        <v>402</v>
      </c>
      <c r="K2493" s="384" t="s">
        <v>211</v>
      </c>
      <c r="L2493" s="362">
        <v>1150036.68</v>
      </c>
      <c r="M2493" s="362">
        <f t="shared" ref="M2493:M2494" si="893">L2493</f>
        <v>1150036.68</v>
      </c>
      <c r="N2493" s="411"/>
      <c r="O2493" s="411"/>
      <c r="P2493" s="411"/>
      <c r="Q2493" s="385">
        <f t="shared" si="872"/>
        <v>1150036.68</v>
      </c>
    </row>
    <row r="2494" spans="1:17" ht="15.75" customHeight="1" x14ac:dyDescent="0.25">
      <c r="A2494" s="569"/>
      <c r="B2494" s="579">
        <v>71920000</v>
      </c>
      <c r="C2494" s="338" t="s">
        <v>6</v>
      </c>
      <c r="D2494" s="372"/>
      <c r="E2494" s="372"/>
      <c r="F2494" s="387"/>
      <c r="G2494" s="384"/>
      <c r="H2494" s="388"/>
      <c r="I2494" s="387"/>
      <c r="J2494" s="572" t="s">
        <v>400</v>
      </c>
      <c r="K2494" s="384" t="s">
        <v>304</v>
      </c>
      <c r="L2494" s="362">
        <v>24610.784952000002</v>
      </c>
      <c r="M2494" s="362">
        <f t="shared" si="893"/>
        <v>24610.784952000002</v>
      </c>
      <c r="N2494" s="411"/>
      <c r="O2494" s="411"/>
      <c r="P2494" s="411"/>
      <c r="Q2494" s="385">
        <f t="shared" si="872"/>
        <v>24610.784952000002</v>
      </c>
    </row>
    <row r="2495" spans="1:17" ht="15.75" customHeight="1" x14ac:dyDescent="0.25">
      <c r="A2495" s="654" t="s">
        <v>417</v>
      </c>
      <c r="B2495" s="655"/>
      <c r="C2495" s="655"/>
      <c r="D2495" s="655"/>
      <c r="E2495" s="656"/>
      <c r="F2495" s="342">
        <v>3</v>
      </c>
      <c r="G2495" s="579" t="s">
        <v>2</v>
      </c>
      <c r="H2495" s="359">
        <f>H2497+H2500+H2503</f>
        <v>4726.6000000000004</v>
      </c>
      <c r="I2495" s="359">
        <f>I2497+I2500+I2503</f>
        <v>184</v>
      </c>
      <c r="J2495" s="579" t="s">
        <v>2</v>
      </c>
      <c r="K2495" s="343" t="s">
        <v>2</v>
      </c>
      <c r="L2495" s="415">
        <f t="shared" ref="L2495:P2495" si="894">L2497+L2500+L2503</f>
        <v>6107192.4299999997</v>
      </c>
      <c r="M2495" s="415">
        <f t="shared" si="894"/>
        <v>5758051.1499999994</v>
      </c>
      <c r="N2495" s="415">
        <f t="shared" si="894"/>
        <v>0</v>
      </c>
      <c r="O2495" s="415">
        <f>O2497+O2500+O2503+O2496</f>
        <v>331999.99600000004</v>
      </c>
      <c r="P2495" s="415">
        <f t="shared" si="894"/>
        <v>17457.064000000002</v>
      </c>
      <c r="Q2495" s="385">
        <f t="shared" si="872"/>
        <v>6107508.21</v>
      </c>
    </row>
    <row r="2496" spans="1:17" ht="15.75" customHeight="1" x14ac:dyDescent="0.25">
      <c r="A2496" s="560"/>
      <c r="B2496" s="654" t="s">
        <v>432</v>
      </c>
      <c r="C2496" s="655"/>
      <c r="D2496" s="655"/>
      <c r="E2496" s="655"/>
      <c r="F2496" s="655"/>
      <c r="G2496" s="655"/>
      <c r="H2496" s="655"/>
      <c r="I2496" s="656"/>
      <c r="J2496" s="560" t="s">
        <v>2</v>
      </c>
      <c r="K2496" s="544" t="s">
        <v>2</v>
      </c>
      <c r="L2496" s="478"/>
      <c r="M2496" s="478"/>
      <c r="N2496" s="478"/>
      <c r="O2496" s="478">
        <v>315.77999999999997</v>
      </c>
      <c r="P2496" s="478"/>
      <c r="Q2496" s="385">
        <f t="shared" si="872"/>
        <v>315.77999999999997</v>
      </c>
    </row>
    <row r="2497" spans="1:17" ht="15.75" customHeight="1" x14ac:dyDescent="0.25">
      <c r="A2497" s="560">
        <v>1</v>
      </c>
      <c r="B2497" s="384">
        <v>71923000</v>
      </c>
      <c r="C2497" s="570" t="s">
        <v>4</v>
      </c>
      <c r="D2497" s="570" t="s">
        <v>416</v>
      </c>
      <c r="E2497" s="338" t="s">
        <v>399</v>
      </c>
      <c r="F2497" s="339">
        <v>14</v>
      </c>
      <c r="G2497" s="355" t="s">
        <v>106</v>
      </c>
      <c r="H2497" s="575">
        <v>1298.5</v>
      </c>
      <c r="I2497" s="342">
        <v>40</v>
      </c>
      <c r="J2497" s="570" t="s">
        <v>107</v>
      </c>
      <c r="K2497" s="343" t="s">
        <v>2</v>
      </c>
      <c r="L2497" s="411">
        <f>L2498+L2499</f>
        <v>5718051.1499999994</v>
      </c>
      <c r="M2497" s="411">
        <f t="shared" ref="M2497:P2497" si="895">M2498+M2499</f>
        <v>5718051.1499999994</v>
      </c>
      <c r="N2497" s="411">
        <f t="shared" si="895"/>
        <v>0</v>
      </c>
      <c r="O2497" s="411">
        <f t="shared" si="895"/>
        <v>0</v>
      </c>
      <c r="P2497" s="411">
        <f t="shared" si="895"/>
        <v>0</v>
      </c>
      <c r="Q2497" s="385">
        <f t="shared" si="872"/>
        <v>5718051.1499999994</v>
      </c>
    </row>
    <row r="2498" spans="1:17" ht="15.75" customHeight="1" x14ac:dyDescent="0.25">
      <c r="A2498" s="561"/>
      <c r="B2498" s="384">
        <v>71923001</v>
      </c>
      <c r="C2498" s="570" t="s">
        <v>4</v>
      </c>
      <c r="D2498" s="338"/>
      <c r="E2498" s="338"/>
      <c r="F2498" s="339"/>
      <c r="G2498" s="355"/>
      <c r="H2498" s="341"/>
      <c r="I2498" s="342"/>
      <c r="J2498" s="570" t="s">
        <v>205</v>
      </c>
      <c r="K2498" s="346">
        <v>10</v>
      </c>
      <c r="L2498" s="411">
        <f t="shared" ref="L2498:L2505" si="896">Q2498</f>
        <v>5598248.6299999999</v>
      </c>
      <c r="M2498" s="411">
        <v>5598248.6299999999</v>
      </c>
      <c r="N2498" s="411"/>
      <c r="O2498" s="411"/>
      <c r="P2498" s="411"/>
      <c r="Q2498" s="385">
        <f t="shared" si="872"/>
        <v>5598248.6299999999</v>
      </c>
    </row>
    <row r="2499" spans="1:17" ht="15.75" customHeight="1" x14ac:dyDescent="0.25">
      <c r="A2499" s="561"/>
      <c r="B2499" s="384">
        <v>71923002</v>
      </c>
      <c r="C2499" s="570" t="s">
        <v>4</v>
      </c>
      <c r="D2499" s="338"/>
      <c r="E2499" s="338"/>
      <c r="F2499" s="339"/>
      <c r="G2499" s="355"/>
      <c r="H2499" s="341"/>
      <c r="I2499" s="342"/>
      <c r="J2499" s="570" t="s">
        <v>207</v>
      </c>
      <c r="K2499" s="355">
        <v>21</v>
      </c>
      <c r="L2499" s="411">
        <f t="shared" si="896"/>
        <v>119802.52</v>
      </c>
      <c r="M2499" s="411">
        <v>119802.52</v>
      </c>
      <c r="N2499" s="411"/>
      <c r="O2499" s="411"/>
      <c r="P2499" s="411"/>
      <c r="Q2499" s="385">
        <f t="shared" si="872"/>
        <v>119802.52</v>
      </c>
    </row>
    <row r="2500" spans="1:17" ht="15.75" customHeight="1" x14ac:dyDescent="0.25">
      <c r="A2500" s="560">
        <v>2</v>
      </c>
      <c r="B2500" s="384">
        <v>71923000</v>
      </c>
      <c r="C2500" s="570" t="s">
        <v>4</v>
      </c>
      <c r="D2500" s="570" t="s">
        <v>416</v>
      </c>
      <c r="E2500" s="338" t="s">
        <v>399</v>
      </c>
      <c r="F2500" s="339">
        <v>12</v>
      </c>
      <c r="G2500" s="355" t="s">
        <v>106</v>
      </c>
      <c r="H2500" s="575">
        <v>649.29999999999995</v>
      </c>
      <c r="I2500" s="342">
        <v>31</v>
      </c>
      <c r="J2500" s="570" t="s">
        <v>107</v>
      </c>
      <c r="K2500" s="346" t="s">
        <v>2</v>
      </c>
      <c r="L2500" s="411">
        <f>L2501+L2502</f>
        <v>146776</v>
      </c>
      <c r="M2500" s="411">
        <f t="shared" ref="M2500:P2500" si="897">M2501+M2502</f>
        <v>20000</v>
      </c>
      <c r="N2500" s="411">
        <f t="shared" si="897"/>
        <v>0</v>
      </c>
      <c r="O2500" s="411">
        <f t="shared" si="897"/>
        <v>120437.2</v>
      </c>
      <c r="P2500" s="411">
        <f t="shared" si="897"/>
        <v>6338.8</v>
      </c>
      <c r="Q2500" s="385">
        <f t="shared" si="872"/>
        <v>146776</v>
      </c>
    </row>
    <row r="2501" spans="1:17" ht="51.75" customHeight="1" x14ac:dyDescent="0.25">
      <c r="A2501" s="561"/>
      <c r="B2501" s="384">
        <v>71923000</v>
      </c>
      <c r="C2501" s="570" t="s">
        <v>4</v>
      </c>
      <c r="D2501" s="338"/>
      <c r="E2501" s="338"/>
      <c r="F2501" s="339"/>
      <c r="G2501" s="355"/>
      <c r="H2501" s="341"/>
      <c r="I2501" s="342"/>
      <c r="J2501" s="570" t="s">
        <v>117</v>
      </c>
      <c r="K2501" s="346" t="s">
        <v>109</v>
      </c>
      <c r="L2501" s="411">
        <v>126776</v>
      </c>
      <c r="M2501" s="411"/>
      <c r="N2501" s="411"/>
      <c r="O2501" s="419">
        <f>L2501*0.95</f>
        <v>120437.2</v>
      </c>
      <c r="P2501" s="419">
        <f>L2501*0.05</f>
        <v>6338.8</v>
      </c>
      <c r="Q2501" s="385">
        <f t="shared" si="872"/>
        <v>126776</v>
      </c>
    </row>
    <row r="2502" spans="1:17" ht="50.25" customHeight="1" x14ac:dyDescent="0.25">
      <c r="A2502" s="561"/>
      <c r="B2502" s="384">
        <v>71923000</v>
      </c>
      <c r="C2502" s="570" t="s">
        <v>4</v>
      </c>
      <c r="D2502" s="338"/>
      <c r="E2502" s="338"/>
      <c r="F2502" s="339"/>
      <c r="G2502" s="355"/>
      <c r="H2502" s="341"/>
      <c r="I2502" s="342"/>
      <c r="J2502" s="570" t="s">
        <v>305</v>
      </c>
      <c r="K2502" s="345" t="s">
        <v>312</v>
      </c>
      <c r="L2502" s="411">
        <f t="shared" si="896"/>
        <v>20000</v>
      </c>
      <c r="M2502" s="411">
        <v>20000</v>
      </c>
      <c r="N2502" s="411"/>
      <c r="O2502" s="411"/>
      <c r="P2502" s="411"/>
      <c r="Q2502" s="385">
        <f t="shared" si="872"/>
        <v>20000</v>
      </c>
    </row>
    <row r="2503" spans="1:17" ht="15.75" customHeight="1" x14ac:dyDescent="0.25">
      <c r="A2503" s="560">
        <v>3</v>
      </c>
      <c r="B2503" s="384">
        <v>71923000</v>
      </c>
      <c r="C2503" s="570" t="s">
        <v>4</v>
      </c>
      <c r="D2503" s="570" t="s">
        <v>416</v>
      </c>
      <c r="E2503" s="338" t="s">
        <v>145</v>
      </c>
      <c r="F2503" s="339">
        <v>18</v>
      </c>
      <c r="G2503" s="355" t="s">
        <v>106</v>
      </c>
      <c r="H2503" s="575">
        <v>2778.8</v>
      </c>
      <c r="I2503" s="342">
        <v>113</v>
      </c>
      <c r="J2503" s="570" t="s">
        <v>107</v>
      </c>
      <c r="K2503" s="346" t="s">
        <v>2</v>
      </c>
      <c r="L2503" s="411">
        <f t="shared" ref="L2503:P2503" si="898">L2504+L2505</f>
        <v>242365.28</v>
      </c>
      <c r="M2503" s="411">
        <f t="shared" si="898"/>
        <v>20000</v>
      </c>
      <c r="N2503" s="411">
        <f t="shared" si="898"/>
        <v>0</v>
      </c>
      <c r="O2503" s="411">
        <f t="shared" si="898"/>
        <v>211247.016</v>
      </c>
      <c r="P2503" s="411">
        <f t="shared" si="898"/>
        <v>11118.264000000001</v>
      </c>
      <c r="Q2503" s="385">
        <f t="shared" si="872"/>
        <v>242365.28</v>
      </c>
    </row>
    <row r="2504" spans="1:17" ht="51.75" customHeight="1" x14ac:dyDescent="0.25">
      <c r="A2504" s="561"/>
      <c r="B2504" s="384">
        <v>71923000</v>
      </c>
      <c r="C2504" s="570" t="s">
        <v>4</v>
      </c>
      <c r="D2504" s="356"/>
      <c r="E2504" s="356"/>
      <c r="F2504" s="339"/>
      <c r="G2504" s="355"/>
      <c r="H2504" s="357"/>
      <c r="I2504" s="342"/>
      <c r="J2504" s="570" t="s">
        <v>117</v>
      </c>
      <c r="K2504" s="346" t="s">
        <v>109</v>
      </c>
      <c r="L2504" s="411">
        <v>222365.28</v>
      </c>
      <c r="M2504" s="411"/>
      <c r="N2504" s="411"/>
      <c r="O2504" s="419">
        <f>L2504*0.95</f>
        <v>211247.016</v>
      </c>
      <c r="P2504" s="419">
        <f>L2504*0.05</f>
        <v>11118.264000000001</v>
      </c>
      <c r="Q2504" s="385">
        <f t="shared" si="872"/>
        <v>222365.28</v>
      </c>
    </row>
    <row r="2505" spans="1:17" ht="50.25" customHeight="1" x14ac:dyDescent="0.25">
      <c r="A2505" s="562"/>
      <c r="B2505" s="384">
        <v>71923000</v>
      </c>
      <c r="C2505" s="570" t="s">
        <v>4</v>
      </c>
      <c r="D2505" s="356"/>
      <c r="E2505" s="356"/>
      <c r="F2505" s="339"/>
      <c r="G2505" s="355"/>
      <c r="H2505" s="357"/>
      <c r="I2505" s="342"/>
      <c r="J2505" s="570" t="s">
        <v>305</v>
      </c>
      <c r="K2505" s="345" t="s">
        <v>312</v>
      </c>
      <c r="L2505" s="411">
        <f t="shared" si="896"/>
        <v>20000</v>
      </c>
      <c r="M2505" s="411">
        <v>20000</v>
      </c>
      <c r="N2505" s="411"/>
      <c r="O2505" s="411"/>
      <c r="P2505" s="411"/>
      <c r="Q2505" s="385">
        <f t="shared" si="872"/>
        <v>20000</v>
      </c>
    </row>
    <row r="2506" spans="1:17" s="198" customFormat="1" ht="15.75" customHeight="1" x14ac:dyDescent="0.25">
      <c r="A2506" s="670" t="s">
        <v>429</v>
      </c>
      <c r="B2506" s="671"/>
      <c r="C2506" s="671"/>
      <c r="D2506" s="671"/>
      <c r="E2506" s="672"/>
      <c r="F2506" s="342">
        <v>2</v>
      </c>
      <c r="G2506" s="579" t="s">
        <v>2</v>
      </c>
      <c r="H2506" s="359">
        <f>H2508+H2511</f>
        <v>3142.5</v>
      </c>
      <c r="I2506" s="359">
        <f>I2508+I2511</f>
        <v>107</v>
      </c>
      <c r="J2506" s="579" t="s">
        <v>2</v>
      </c>
      <c r="K2506" s="343" t="s">
        <v>2</v>
      </c>
      <c r="L2506" s="415">
        <f t="shared" ref="L2506:P2506" si="899">L2508+L2511</f>
        <v>2099580.6119999997</v>
      </c>
      <c r="M2506" s="415">
        <f t="shared" si="899"/>
        <v>2099580.6119999997</v>
      </c>
      <c r="N2506" s="415">
        <f t="shared" si="899"/>
        <v>0</v>
      </c>
      <c r="O2506" s="415">
        <f>O2508+O2511+O2507</f>
        <v>0</v>
      </c>
      <c r="P2506" s="415">
        <f t="shared" si="899"/>
        <v>0</v>
      </c>
      <c r="Q2506" s="385">
        <f t="shared" si="872"/>
        <v>2099580.6119999997</v>
      </c>
    </row>
    <row r="2507" spans="1:17" s="198" customFormat="1" ht="15.75" customHeight="1" x14ac:dyDescent="0.25">
      <c r="A2507" s="560"/>
      <c r="B2507" s="654" t="s">
        <v>431</v>
      </c>
      <c r="C2507" s="655"/>
      <c r="D2507" s="655"/>
      <c r="E2507" s="655"/>
      <c r="F2507" s="655"/>
      <c r="G2507" s="655"/>
      <c r="H2507" s="655"/>
      <c r="I2507" s="656"/>
      <c r="J2507" s="579" t="s">
        <v>2</v>
      </c>
      <c r="K2507" s="343" t="s">
        <v>2</v>
      </c>
      <c r="L2507" s="419"/>
      <c r="M2507" s="419"/>
      <c r="N2507" s="419"/>
      <c r="O2507" s="477">
        <v>0</v>
      </c>
      <c r="P2507" s="478"/>
      <c r="Q2507" s="385">
        <f t="shared" si="872"/>
        <v>0</v>
      </c>
    </row>
    <row r="2508" spans="1:17" s="198" customFormat="1" ht="15.75" customHeight="1" x14ac:dyDescent="0.25">
      <c r="A2508" s="560">
        <v>1</v>
      </c>
      <c r="B2508" s="337">
        <v>71926000</v>
      </c>
      <c r="C2508" s="338" t="s">
        <v>3</v>
      </c>
      <c r="D2508" s="338" t="s">
        <v>44</v>
      </c>
      <c r="E2508" s="338" t="s">
        <v>127</v>
      </c>
      <c r="F2508" s="339" t="s">
        <v>418</v>
      </c>
      <c r="G2508" s="340" t="s">
        <v>106</v>
      </c>
      <c r="H2508" s="575">
        <v>701.7</v>
      </c>
      <c r="I2508" s="342">
        <v>24</v>
      </c>
      <c r="J2508" s="570" t="s">
        <v>107</v>
      </c>
      <c r="K2508" s="343" t="s">
        <v>2</v>
      </c>
      <c r="L2508" s="411">
        <f>L2509+L2510</f>
        <v>512754</v>
      </c>
      <c r="M2508" s="411">
        <f t="shared" ref="M2508:P2508" si="900">M2509+M2510</f>
        <v>512754</v>
      </c>
      <c r="N2508" s="411">
        <f t="shared" si="900"/>
        <v>0</v>
      </c>
      <c r="O2508" s="411">
        <f t="shared" si="900"/>
        <v>0</v>
      </c>
      <c r="P2508" s="411">
        <f t="shared" si="900"/>
        <v>0</v>
      </c>
      <c r="Q2508" s="385">
        <f t="shared" si="872"/>
        <v>512754</v>
      </c>
    </row>
    <row r="2509" spans="1:17" s="198" customFormat="1" ht="31.5" customHeight="1" x14ac:dyDescent="0.25">
      <c r="A2509" s="561"/>
      <c r="B2509" s="337">
        <v>71926000</v>
      </c>
      <c r="C2509" s="338" t="s">
        <v>3</v>
      </c>
      <c r="D2509" s="450"/>
      <c r="E2509" s="450"/>
      <c r="F2509" s="450"/>
      <c r="G2509" s="450"/>
      <c r="H2509" s="450"/>
      <c r="I2509" s="479"/>
      <c r="J2509" s="572" t="s">
        <v>402</v>
      </c>
      <c r="K2509" s="384" t="s">
        <v>211</v>
      </c>
      <c r="L2509" s="411">
        <v>502011</v>
      </c>
      <c r="M2509" s="411">
        <f>L2509</f>
        <v>502011</v>
      </c>
      <c r="N2509" s="412"/>
      <c r="O2509" s="412"/>
      <c r="P2509" s="412"/>
      <c r="Q2509" s="385">
        <f t="shared" si="872"/>
        <v>502011</v>
      </c>
    </row>
    <row r="2510" spans="1:17" s="198" customFormat="1" ht="15.75" customHeight="1" x14ac:dyDescent="0.25">
      <c r="A2510" s="561"/>
      <c r="B2510" s="337">
        <v>71926000</v>
      </c>
      <c r="C2510" s="338" t="s">
        <v>3</v>
      </c>
      <c r="D2510" s="450"/>
      <c r="E2510" s="450"/>
      <c r="F2510" s="450"/>
      <c r="G2510" s="450"/>
      <c r="H2510" s="450"/>
      <c r="I2510" s="479"/>
      <c r="J2510" s="570" t="s">
        <v>207</v>
      </c>
      <c r="K2510" s="345" t="s">
        <v>304</v>
      </c>
      <c r="L2510" s="411">
        <v>10743</v>
      </c>
      <c r="M2510" s="411">
        <f t="shared" ref="M2510" si="901">L2510</f>
        <v>10743</v>
      </c>
      <c r="N2510" s="412"/>
      <c r="O2510" s="412"/>
      <c r="P2510" s="412"/>
      <c r="Q2510" s="385">
        <f t="shared" si="872"/>
        <v>10743</v>
      </c>
    </row>
    <row r="2511" spans="1:17" s="198" customFormat="1" ht="15.75" customHeight="1" x14ac:dyDescent="0.25">
      <c r="A2511" s="560">
        <v>2</v>
      </c>
      <c r="B2511" s="337">
        <v>71926000</v>
      </c>
      <c r="C2511" s="338" t="s">
        <v>3</v>
      </c>
      <c r="D2511" s="338" t="s">
        <v>44</v>
      </c>
      <c r="E2511" s="338" t="s">
        <v>127</v>
      </c>
      <c r="F2511" s="339">
        <v>5</v>
      </c>
      <c r="G2511" s="340" t="s">
        <v>106</v>
      </c>
      <c r="H2511" s="575">
        <v>2440.8000000000002</v>
      </c>
      <c r="I2511" s="342">
        <v>83</v>
      </c>
      <c r="J2511" s="570" t="s">
        <v>107</v>
      </c>
      <c r="K2511" s="343" t="s">
        <v>2</v>
      </c>
      <c r="L2511" s="411">
        <f>L2512+L2513</f>
        <v>1586826.612</v>
      </c>
      <c r="M2511" s="411">
        <f t="shared" ref="M2511:P2511" si="902">M2512+M2513</f>
        <v>1586826.612</v>
      </c>
      <c r="N2511" s="411">
        <f t="shared" si="902"/>
        <v>0</v>
      </c>
      <c r="O2511" s="411">
        <f t="shared" si="902"/>
        <v>0</v>
      </c>
      <c r="P2511" s="411">
        <f t="shared" si="902"/>
        <v>0</v>
      </c>
      <c r="Q2511" s="385">
        <f t="shared" si="872"/>
        <v>1586826.612</v>
      </c>
    </row>
    <row r="2512" spans="1:17" s="198" customFormat="1" ht="31.5" customHeight="1" x14ac:dyDescent="0.25">
      <c r="A2512" s="561"/>
      <c r="B2512" s="337">
        <v>71926000</v>
      </c>
      <c r="C2512" s="338" t="s">
        <v>3</v>
      </c>
      <c r="D2512" s="338"/>
      <c r="E2512" s="338"/>
      <c r="F2512" s="339"/>
      <c r="G2512" s="340"/>
      <c r="H2512" s="341"/>
      <c r="I2512" s="480"/>
      <c r="J2512" s="572" t="s">
        <v>402</v>
      </c>
      <c r="K2512" s="384" t="s">
        <v>211</v>
      </c>
      <c r="L2512" s="411">
        <v>1553580</v>
      </c>
      <c r="M2512" s="411">
        <f>L2512</f>
        <v>1553580</v>
      </c>
      <c r="N2512" s="412"/>
      <c r="O2512" s="412"/>
      <c r="P2512" s="412"/>
      <c r="Q2512" s="385">
        <f t="shared" si="872"/>
        <v>1553580</v>
      </c>
    </row>
    <row r="2513" spans="1:17" s="198" customFormat="1" ht="15.75" customHeight="1" x14ac:dyDescent="0.25">
      <c r="A2513" s="562"/>
      <c r="B2513" s="337">
        <v>71926000</v>
      </c>
      <c r="C2513" s="338" t="s">
        <v>3</v>
      </c>
      <c r="D2513" s="338"/>
      <c r="E2513" s="338"/>
      <c r="F2513" s="339"/>
      <c r="G2513" s="340"/>
      <c r="H2513" s="341"/>
      <c r="I2513" s="480"/>
      <c r="J2513" s="570" t="s">
        <v>207</v>
      </c>
      <c r="K2513" s="345" t="s">
        <v>304</v>
      </c>
      <c r="L2513" s="411">
        <f>(L2512)*0.0214</f>
        <v>33246.612000000001</v>
      </c>
      <c r="M2513" s="411">
        <f>L2513</f>
        <v>33246.612000000001</v>
      </c>
      <c r="N2513" s="412"/>
      <c r="O2513" s="412"/>
      <c r="P2513" s="412"/>
      <c r="Q2513" s="385">
        <f t="shared" si="872"/>
        <v>33246.612000000001</v>
      </c>
    </row>
    <row r="2514" spans="1:17" ht="15.75" customHeight="1" x14ac:dyDescent="0.25">
      <c r="A2514" s="654" t="s">
        <v>88</v>
      </c>
      <c r="B2514" s="655"/>
      <c r="C2514" s="655"/>
      <c r="D2514" s="655"/>
      <c r="E2514" s="656"/>
      <c r="F2514" s="342">
        <v>3</v>
      </c>
      <c r="G2514" s="579" t="s">
        <v>2</v>
      </c>
      <c r="H2514" s="415">
        <f>H2516+H2523+H2526</f>
        <v>3331.8</v>
      </c>
      <c r="I2514" s="415">
        <f>I2516+I2523+I2526</f>
        <v>152</v>
      </c>
      <c r="J2514" s="579" t="s">
        <v>2</v>
      </c>
      <c r="K2514" s="343" t="s">
        <v>2</v>
      </c>
      <c r="L2514" s="415">
        <f t="shared" ref="L2514:P2514" si="903">L2516+L2523+L2526</f>
        <v>9049461.4910000004</v>
      </c>
      <c r="M2514" s="415">
        <f t="shared" si="903"/>
        <v>8749461.4910000004</v>
      </c>
      <c r="N2514" s="415">
        <f t="shared" si="903"/>
        <v>0</v>
      </c>
      <c r="O2514" s="415">
        <f>O2516+O2523+O2526+O2515</f>
        <v>285000</v>
      </c>
      <c r="P2514" s="415">
        <f t="shared" si="903"/>
        <v>15000</v>
      </c>
      <c r="Q2514" s="385">
        <f t="shared" si="872"/>
        <v>9049461.4910000004</v>
      </c>
    </row>
    <row r="2515" spans="1:17" s="198" customFormat="1" ht="15.75" customHeight="1" x14ac:dyDescent="0.25">
      <c r="A2515" s="560"/>
      <c r="B2515" s="654" t="s">
        <v>430</v>
      </c>
      <c r="C2515" s="655"/>
      <c r="D2515" s="655"/>
      <c r="E2515" s="655"/>
      <c r="F2515" s="655"/>
      <c r="G2515" s="655"/>
      <c r="H2515" s="655"/>
      <c r="I2515" s="656"/>
      <c r="J2515" s="579" t="s">
        <v>2</v>
      </c>
      <c r="K2515" s="343" t="s">
        <v>2</v>
      </c>
      <c r="L2515" s="419"/>
      <c r="M2515" s="419"/>
      <c r="N2515" s="419"/>
      <c r="O2515" s="477">
        <v>0</v>
      </c>
      <c r="P2515" s="478"/>
      <c r="Q2515" s="385">
        <f t="shared" ref="Q2515" si="904">M2515+N2515+O2515+P2515</f>
        <v>0</v>
      </c>
    </row>
    <row r="2516" spans="1:17" ht="15.75" customHeight="1" x14ac:dyDescent="0.25">
      <c r="A2516" s="663">
        <v>1</v>
      </c>
      <c r="B2516" s="384">
        <v>71928000</v>
      </c>
      <c r="C2516" s="372" t="s">
        <v>1</v>
      </c>
      <c r="D2516" s="372" t="s">
        <v>419</v>
      </c>
      <c r="E2516" s="372" t="s">
        <v>474</v>
      </c>
      <c r="F2516" s="387">
        <v>5</v>
      </c>
      <c r="G2516" s="384" t="s">
        <v>106</v>
      </c>
      <c r="H2516" s="391">
        <v>683.6</v>
      </c>
      <c r="I2516" s="387">
        <v>46</v>
      </c>
      <c r="J2516" s="570" t="s">
        <v>107</v>
      </c>
      <c r="K2516" s="384" t="s">
        <v>2</v>
      </c>
      <c r="L2516" s="362">
        <f t="shared" ref="L2516:P2516" si="905">SUM(L2517:L2522)</f>
        <v>4922708.7980000004</v>
      </c>
      <c r="M2516" s="362">
        <f t="shared" si="905"/>
        <v>4922708.7980000004</v>
      </c>
      <c r="N2516" s="362">
        <f t="shared" si="905"/>
        <v>0</v>
      </c>
      <c r="O2516" s="362">
        <f t="shared" si="905"/>
        <v>0</v>
      </c>
      <c r="P2516" s="362">
        <f t="shared" si="905"/>
        <v>0</v>
      </c>
      <c r="Q2516" s="385">
        <f t="shared" si="872"/>
        <v>4922708.7980000004</v>
      </c>
    </row>
    <row r="2517" spans="1:17" ht="15.75" customHeight="1" x14ac:dyDescent="0.25">
      <c r="A2517" s="664"/>
      <c r="B2517" s="384">
        <v>71928000</v>
      </c>
      <c r="C2517" s="372" t="s">
        <v>1</v>
      </c>
      <c r="D2517" s="372"/>
      <c r="E2517" s="372"/>
      <c r="F2517" s="387"/>
      <c r="G2517" s="384"/>
      <c r="H2517" s="362"/>
      <c r="I2517" s="387"/>
      <c r="J2517" s="572" t="s">
        <v>208</v>
      </c>
      <c r="K2517" s="363" t="s">
        <v>209</v>
      </c>
      <c r="L2517" s="362">
        <v>2405390</v>
      </c>
      <c r="M2517" s="419">
        <f t="shared" ref="M2517:M2522" si="906">L2517</f>
        <v>2405390</v>
      </c>
      <c r="N2517" s="362"/>
      <c r="O2517" s="362"/>
      <c r="P2517" s="362"/>
      <c r="Q2517" s="385">
        <f t="shared" si="872"/>
        <v>2405390</v>
      </c>
    </row>
    <row r="2518" spans="1:17" ht="31.5" customHeight="1" x14ac:dyDescent="0.25">
      <c r="A2518" s="568"/>
      <c r="B2518" s="384">
        <v>71928000</v>
      </c>
      <c r="C2518" s="372" t="s">
        <v>1</v>
      </c>
      <c r="D2518" s="372"/>
      <c r="E2518" s="372"/>
      <c r="F2518" s="391"/>
      <c r="G2518" s="384"/>
      <c r="H2518" s="388"/>
      <c r="I2518" s="387"/>
      <c r="J2518" s="570" t="s">
        <v>212</v>
      </c>
      <c r="K2518" s="360" t="s">
        <v>213</v>
      </c>
      <c r="L2518" s="362">
        <v>222500</v>
      </c>
      <c r="M2518" s="419">
        <f t="shared" si="906"/>
        <v>222500</v>
      </c>
      <c r="N2518" s="362"/>
      <c r="O2518" s="362"/>
      <c r="P2518" s="362"/>
      <c r="Q2518" s="385">
        <f t="shared" si="872"/>
        <v>222500</v>
      </c>
    </row>
    <row r="2519" spans="1:17" ht="31.5" customHeight="1" x14ac:dyDescent="0.25">
      <c r="A2519" s="568"/>
      <c r="B2519" s="384">
        <v>71928000</v>
      </c>
      <c r="C2519" s="372" t="s">
        <v>1</v>
      </c>
      <c r="D2519" s="372"/>
      <c r="E2519" s="372"/>
      <c r="F2519" s="391"/>
      <c r="G2519" s="384"/>
      <c r="H2519" s="388"/>
      <c r="I2519" s="387"/>
      <c r="J2519" s="570" t="s">
        <v>219</v>
      </c>
      <c r="K2519" s="498" t="s">
        <v>220</v>
      </c>
      <c r="L2519" s="362">
        <v>1259880</v>
      </c>
      <c r="M2519" s="419">
        <f t="shared" si="906"/>
        <v>1259880</v>
      </c>
      <c r="N2519" s="362"/>
      <c r="O2519" s="362"/>
      <c r="P2519" s="362"/>
      <c r="Q2519" s="385">
        <f t="shared" si="872"/>
        <v>1259880</v>
      </c>
    </row>
    <row r="2520" spans="1:17" ht="31.5" customHeight="1" x14ac:dyDescent="0.25">
      <c r="A2520" s="568"/>
      <c r="B2520" s="384">
        <v>71928000</v>
      </c>
      <c r="C2520" s="372" t="s">
        <v>1</v>
      </c>
      <c r="D2520" s="372"/>
      <c r="E2520" s="372"/>
      <c r="F2520" s="391"/>
      <c r="G2520" s="384"/>
      <c r="H2520" s="388"/>
      <c r="I2520" s="387"/>
      <c r="J2520" s="570" t="s">
        <v>210</v>
      </c>
      <c r="K2520" s="498" t="s">
        <v>211</v>
      </c>
      <c r="L2520" s="362">
        <v>757490</v>
      </c>
      <c r="M2520" s="419">
        <f t="shared" si="906"/>
        <v>757490</v>
      </c>
      <c r="N2520" s="362"/>
      <c r="O2520" s="362"/>
      <c r="P2520" s="362"/>
      <c r="Q2520" s="385">
        <f t="shared" si="872"/>
        <v>757490</v>
      </c>
    </row>
    <row r="2521" spans="1:17" ht="31.5" customHeight="1" x14ac:dyDescent="0.25">
      <c r="A2521" s="568"/>
      <c r="B2521" s="384">
        <v>71928000</v>
      </c>
      <c r="C2521" s="372" t="s">
        <v>1</v>
      </c>
      <c r="D2521" s="372"/>
      <c r="E2521" s="372"/>
      <c r="F2521" s="391"/>
      <c r="G2521" s="384"/>
      <c r="H2521" s="388"/>
      <c r="I2521" s="387"/>
      <c r="J2521" s="570" t="s">
        <v>214</v>
      </c>
      <c r="K2521" s="542" t="s">
        <v>215</v>
      </c>
      <c r="L2521" s="362">
        <v>174310</v>
      </c>
      <c r="M2521" s="419">
        <f t="shared" si="906"/>
        <v>174310</v>
      </c>
      <c r="N2521" s="362"/>
      <c r="O2521" s="362"/>
      <c r="P2521" s="362"/>
      <c r="Q2521" s="385">
        <f t="shared" ref="Q2521:Q2529" si="907">M2521+N2521+O2521+P2521</f>
        <v>174310</v>
      </c>
    </row>
    <row r="2522" spans="1:17" ht="15.75" customHeight="1" x14ac:dyDescent="0.25">
      <c r="A2522" s="569"/>
      <c r="B2522" s="384">
        <v>71928000</v>
      </c>
      <c r="C2522" s="372" t="s">
        <v>1</v>
      </c>
      <c r="D2522" s="372"/>
      <c r="E2522" s="372"/>
      <c r="F2522" s="391"/>
      <c r="G2522" s="384"/>
      <c r="H2522" s="388"/>
      <c r="I2522" s="387"/>
      <c r="J2522" s="481" t="s">
        <v>207</v>
      </c>
      <c r="K2522" s="384">
        <v>21</v>
      </c>
      <c r="L2522" s="362">
        <f>(L2517+L2518+L2519+L2520+L2521)*0.0214</f>
        <v>103138.798</v>
      </c>
      <c r="M2522" s="419">
        <f t="shared" si="906"/>
        <v>103138.798</v>
      </c>
      <c r="N2522" s="362"/>
      <c r="O2522" s="362"/>
      <c r="P2522" s="362"/>
      <c r="Q2522" s="385">
        <f t="shared" si="907"/>
        <v>103138.798</v>
      </c>
    </row>
    <row r="2523" spans="1:17" ht="15.75" customHeight="1" x14ac:dyDescent="0.25">
      <c r="A2523" s="567">
        <v>2</v>
      </c>
      <c r="B2523" s="384">
        <v>71928000</v>
      </c>
      <c r="C2523" s="372" t="s">
        <v>1</v>
      </c>
      <c r="D2523" s="372" t="s">
        <v>0</v>
      </c>
      <c r="E2523" s="372" t="s">
        <v>203</v>
      </c>
      <c r="F2523" s="384">
        <v>19</v>
      </c>
      <c r="G2523" s="384" t="s">
        <v>106</v>
      </c>
      <c r="H2523" s="391">
        <v>691.7</v>
      </c>
      <c r="I2523" s="387">
        <v>34</v>
      </c>
      <c r="J2523" s="570" t="s">
        <v>107</v>
      </c>
      <c r="K2523" s="384" t="s">
        <v>2</v>
      </c>
      <c r="L2523" s="362">
        <f>L2524+L2525</f>
        <v>320000</v>
      </c>
      <c r="M2523" s="362">
        <f t="shared" ref="M2523:P2523" si="908">M2524+M2525</f>
        <v>20000</v>
      </c>
      <c r="N2523" s="362">
        <f t="shared" si="908"/>
        <v>0</v>
      </c>
      <c r="O2523" s="362">
        <f t="shared" si="908"/>
        <v>285000</v>
      </c>
      <c r="P2523" s="362">
        <f t="shared" si="908"/>
        <v>15000</v>
      </c>
      <c r="Q2523" s="385">
        <f t="shared" si="907"/>
        <v>320000</v>
      </c>
    </row>
    <row r="2524" spans="1:17" ht="51.75" customHeight="1" x14ac:dyDescent="0.25">
      <c r="A2524" s="568"/>
      <c r="B2524" s="384">
        <v>71928000</v>
      </c>
      <c r="C2524" s="372" t="s">
        <v>1</v>
      </c>
      <c r="D2524" s="372"/>
      <c r="E2524" s="372"/>
      <c r="F2524" s="384"/>
      <c r="G2524" s="384"/>
      <c r="H2524" s="388"/>
      <c r="I2524" s="387"/>
      <c r="J2524" s="570" t="s">
        <v>117</v>
      </c>
      <c r="K2524" s="545"/>
      <c r="L2524" s="419">
        <v>300000</v>
      </c>
      <c r="M2524" s="419">
        <v>0</v>
      </c>
      <c r="N2524" s="419">
        <v>0</v>
      </c>
      <c r="O2524" s="419">
        <f>L2524*0.95</f>
        <v>285000</v>
      </c>
      <c r="P2524" s="419">
        <f>L2524*0.05</f>
        <v>15000</v>
      </c>
      <c r="Q2524" s="385">
        <f t="shared" si="907"/>
        <v>300000</v>
      </c>
    </row>
    <row r="2525" spans="1:17" ht="50.25" customHeight="1" x14ac:dyDescent="0.25">
      <c r="A2525" s="569"/>
      <c r="B2525" s="384">
        <v>71928000</v>
      </c>
      <c r="C2525" s="372" t="s">
        <v>1</v>
      </c>
      <c r="D2525" s="372"/>
      <c r="E2525" s="372"/>
      <c r="F2525" s="391"/>
      <c r="G2525" s="384"/>
      <c r="H2525" s="388"/>
      <c r="I2525" s="387"/>
      <c r="J2525" s="570" t="s">
        <v>305</v>
      </c>
      <c r="K2525" s="363" t="s">
        <v>110</v>
      </c>
      <c r="L2525" s="362">
        <v>20000</v>
      </c>
      <c r="M2525" s="419">
        <f t="shared" ref="M2525" si="909">L2525</f>
        <v>20000</v>
      </c>
      <c r="N2525" s="419"/>
      <c r="O2525" s="419"/>
      <c r="P2525" s="419"/>
      <c r="Q2525" s="385">
        <f t="shared" si="907"/>
        <v>20000</v>
      </c>
    </row>
    <row r="2526" spans="1:17" ht="15.75" customHeight="1" x14ac:dyDescent="0.25">
      <c r="A2526" s="567">
        <v>3</v>
      </c>
      <c r="B2526" s="384">
        <v>71928000</v>
      </c>
      <c r="C2526" s="372" t="s">
        <v>1</v>
      </c>
      <c r="D2526" s="372" t="s">
        <v>0</v>
      </c>
      <c r="E2526" s="446" t="s">
        <v>149</v>
      </c>
      <c r="F2526" s="387" t="s">
        <v>216</v>
      </c>
      <c r="G2526" s="384" t="s">
        <v>106</v>
      </c>
      <c r="H2526" s="391">
        <v>1956.5</v>
      </c>
      <c r="I2526" s="387">
        <v>72</v>
      </c>
      <c r="J2526" s="570" t="s">
        <v>107</v>
      </c>
      <c r="K2526" s="384" t="s">
        <v>2</v>
      </c>
      <c r="L2526" s="362">
        <f>SUM(L2527:L2529)</f>
        <v>3806752.693</v>
      </c>
      <c r="M2526" s="362">
        <f t="shared" ref="M2526:P2526" si="910">SUM(M2527:M2529)</f>
        <v>3806752.693</v>
      </c>
      <c r="N2526" s="362">
        <f t="shared" si="910"/>
        <v>0</v>
      </c>
      <c r="O2526" s="362">
        <f t="shared" si="910"/>
        <v>0</v>
      </c>
      <c r="P2526" s="362">
        <f t="shared" si="910"/>
        <v>0</v>
      </c>
      <c r="Q2526" s="385">
        <f t="shared" si="907"/>
        <v>3806752.693</v>
      </c>
    </row>
    <row r="2527" spans="1:17" ht="31.5" customHeight="1" x14ac:dyDescent="0.25">
      <c r="A2527" s="568"/>
      <c r="B2527" s="546">
        <v>71928000</v>
      </c>
      <c r="C2527" s="547" t="s">
        <v>1</v>
      </c>
      <c r="D2527" s="366"/>
      <c r="E2527" s="366"/>
      <c r="F2527" s="367"/>
      <c r="G2527" s="389"/>
      <c r="H2527" s="390"/>
      <c r="I2527" s="497"/>
      <c r="J2527" s="570" t="s">
        <v>212</v>
      </c>
      <c r="K2527" s="360" t="s">
        <v>213</v>
      </c>
      <c r="L2527" s="362">
        <v>870036</v>
      </c>
      <c r="M2527" s="362">
        <v>870036</v>
      </c>
      <c r="N2527" s="362">
        <v>0</v>
      </c>
      <c r="O2527" s="362">
        <v>0</v>
      </c>
      <c r="P2527" s="362">
        <v>0</v>
      </c>
      <c r="Q2527" s="385">
        <f t="shared" si="907"/>
        <v>870036</v>
      </c>
    </row>
    <row r="2528" spans="1:17" ht="31.5" customHeight="1" x14ac:dyDescent="0.25">
      <c r="A2528" s="568"/>
      <c r="B2528" s="482">
        <v>71928000</v>
      </c>
      <c r="C2528" s="372" t="s">
        <v>1</v>
      </c>
      <c r="D2528" s="372"/>
      <c r="E2528" s="372"/>
      <c r="F2528" s="387"/>
      <c r="G2528" s="384"/>
      <c r="H2528" s="388"/>
      <c r="I2528" s="387"/>
      <c r="J2528" s="570" t="s">
        <v>219</v>
      </c>
      <c r="K2528" s="498" t="s">
        <v>220</v>
      </c>
      <c r="L2528" s="362">
        <v>2856959</v>
      </c>
      <c r="M2528" s="362">
        <v>2856959</v>
      </c>
      <c r="N2528" s="362">
        <v>0</v>
      </c>
      <c r="O2528" s="362">
        <v>0</v>
      </c>
      <c r="P2528" s="362">
        <v>0</v>
      </c>
      <c r="Q2528" s="385">
        <f t="shared" si="907"/>
        <v>2856959</v>
      </c>
    </row>
    <row r="2529" spans="1:17" ht="15.75" customHeight="1" x14ac:dyDescent="0.25">
      <c r="A2529" s="569"/>
      <c r="B2529" s="482">
        <v>71928001</v>
      </c>
      <c r="C2529" s="372" t="s">
        <v>1</v>
      </c>
      <c r="D2529" s="372"/>
      <c r="E2529" s="372"/>
      <c r="F2529" s="391"/>
      <c r="G2529" s="384"/>
      <c r="H2529" s="388"/>
      <c r="I2529" s="387"/>
      <c r="J2529" s="481" t="s">
        <v>207</v>
      </c>
      <c r="K2529" s="384">
        <v>21</v>
      </c>
      <c r="L2529" s="362">
        <f>(L2528+L2527)*0.0214</f>
        <v>79757.692999999999</v>
      </c>
      <c r="M2529" s="362">
        <f t="shared" ref="M2529:O2529" si="911">(M2528+M2527)*0.0214</f>
        <v>79757.692999999999</v>
      </c>
      <c r="N2529" s="362">
        <f t="shared" si="911"/>
        <v>0</v>
      </c>
      <c r="O2529" s="362">
        <f t="shared" si="911"/>
        <v>0</v>
      </c>
      <c r="P2529" s="362">
        <v>0</v>
      </c>
      <c r="Q2529" s="385">
        <f t="shared" si="907"/>
        <v>79757.692999999999</v>
      </c>
    </row>
    <row r="2530" spans="1:17" ht="26.25" customHeight="1" x14ac:dyDescent="0.25">
      <c r="A2530" s="543"/>
      <c r="B2530" s="543"/>
      <c r="C2530" s="548"/>
      <c r="D2530" s="548"/>
      <c r="E2530" s="548"/>
      <c r="F2530" s="649"/>
      <c r="G2530" s="543"/>
      <c r="H2530" s="649"/>
      <c r="I2530" s="650"/>
      <c r="J2530" s="549"/>
      <c r="K2530" s="550"/>
      <c r="L2530" s="551"/>
      <c r="M2530" s="551"/>
      <c r="N2530" s="551"/>
      <c r="O2530" s="551"/>
      <c r="P2530" s="551"/>
      <c r="Q2530" s="552" t="s">
        <v>420</v>
      </c>
    </row>
  </sheetData>
  <autoFilter ref="A22:Q2530"/>
  <mergeCells count="661">
    <mergeCell ref="A126:A128"/>
    <mergeCell ref="A851:A855"/>
    <mergeCell ref="A2506:E2506"/>
    <mergeCell ref="B2507:I2507"/>
    <mergeCell ref="A94:A96"/>
    <mergeCell ref="A97:A99"/>
    <mergeCell ref="A100:A102"/>
    <mergeCell ref="A103:A112"/>
    <mergeCell ref="A113:A115"/>
    <mergeCell ref="A116:A119"/>
    <mergeCell ref="A120:A122"/>
    <mergeCell ref="A123:A125"/>
    <mergeCell ref="A129:A131"/>
    <mergeCell ref="A132:A134"/>
    <mergeCell ref="A135:A137"/>
    <mergeCell ref="A138:A140"/>
    <mergeCell ref="A141:A142"/>
    <mergeCell ref="A143:A145"/>
    <mergeCell ref="A2346:A2348"/>
    <mergeCell ref="A2349:A2351"/>
    <mergeCell ref="A2352:A2354"/>
    <mergeCell ref="A2355:A2357"/>
    <mergeCell ref="A2358:A2360"/>
    <mergeCell ref="A2361:A2363"/>
    <mergeCell ref="A1919:A1922"/>
    <mergeCell ref="A1923:A1926"/>
    <mergeCell ref="A1927:A1930"/>
    <mergeCell ref="A1931:A1933"/>
    <mergeCell ref="A1934:A1937"/>
    <mergeCell ref="A1997:A1999"/>
    <mergeCell ref="A2364:A2366"/>
    <mergeCell ref="A2367:A2369"/>
    <mergeCell ref="A1811:A1813"/>
    <mergeCell ref="A1891:A1893"/>
    <mergeCell ref="A1894:A1896"/>
    <mergeCell ref="A1897:A1899"/>
    <mergeCell ref="A1900:A1902"/>
    <mergeCell ref="A1883:A1886"/>
    <mergeCell ref="A1887:A1890"/>
    <mergeCell ref="A1854:E1854"/>
    <mergeCell ref="A1856:A1858"/>
    <mergeCell ref="A1859:A1861"/>
    <mergeCell ref="A1862:A1864"/>
    <mergeCell ref="A1865:A1867"/>
    <mergeCell ref="A1868:A1870"/>
    <mergeCell ref="A1871:A1874"/>
    <mergeCell ref="B1830:I1830"/>
    <mergeCell ref="A237:A239"/>
    <mergeCell ref="A1848:A1853"/>
    <mergeCell ref="A1704:E1704"/>
    <mergeCell ref="A1494:A1496"/>
    <mergeCell ref="A1497:A1499"/>
    <mergeCell ref="A932:A934"/>
    <mergeCell ref="A872:E872"/>
    <mergeCell ref="A252:A254"/>
    <mergeCell ref="A255:A257"/>
    <mergeCell ref="A258:A260"/>
    <mergeCell ref="A261:A264"/>
    <mergeCell ref="A265:A267"/>
    <mergeCell ref="A268:A270"/>
    <mergeCell ref="A271:A273"/>
    <mergeCell ref="A1710:A1712"/>
    <mergeCell ref="A1719:A1722"/>
    <mergeCell ref="A1025:E1025"/>
    <mergeCell ref="A1044:A1048"/>
    <mergeCell ref="A1027:A1031"/>
    <mergeCell ref="A1038:A1039"/>
    <mergeCell ref="A1040:A1041"/>
    <mergeCell ref="B1026:I1026"/>
    <mergeCell ref="B1003:I1003"/>
    <mergeCell ref="A1015:A1017"/>
    <mergeCell ref="A203:A204"/>
    <mergeCell ref="A201:A202"/>
    <mergeCell ref="A207:A212"/>
    <mergeCell ref="A231:A233"/>
    <mergeCell ref="A234:A236"/>
    <mergeCell ref="A194:A196"/>
    <mergeCell ref="A219:A221"/>
    <mergeCell ref="A222:A224"/>
    <mergeCell ref="A1002:E1002"/>
    <mergeCell ref="A669:A671"/>
    <mergeCell ref="A871:E871"/>
    <mergeCell ref="A225:A227"/>
    <mergeCell ref="A894:A901"/>
    <mergeCell ref="A902:A909"/>
    <mergeCell ref="A228:A230"/>
    <mergeCell ref="A274:A276"/>
    <mergeCell ref="A277:A280"/>
    <mergeCell ref="A281:A283"/>
    <mergeCell ref="A925:A928"/>
    <mergeCell ref="A935:A937"/>
    <mergeCell ref="A938:A940"/>
    <mergeCell ref="A351:A353"/>
    <mergeCell ref="A354:A357"/>
    <mergeCell ref="A358:A361"/>
    <mergeCell ref="B1804:I1804"/>
    <mergeCell ref="A2334:A2336"/>
    <mergeCell ref="A2337:A2339"/>
    <mergeCell ref="A2340:A2342"/>
    <mergeCell ref="A2343:A2345"/>
    <mergeCell ref="A1875:A1878"/>
    <mergeCell ref="A1879:A1882"/>
    <mergeCell ref="A1829:E1829"/>
    <mergeCell ref="A1836:A1839"/>
    <mergeCell ref="A1840:A1841"/>
    <mergeCell ref="A1831:A1835"/>
    <mergeCell ref="A1842:A1847"/>
    <mergeCell ref="A2310:A2312"/>
    <mergeCell ref="A2313:A2315"/>
    <mergeCell ref="A2316:A2318"/>
    <mergeCell ref="A2319:A2321"/>
    <mergeCell ref="A2322:A2324"/>
    <mergeCell ref="A2325:A2327"/>
    <mergeCell ref="A2328:A2330"/>
    <mergeCell ref="A2331:A2333"/>
    <mergeCell ref="A1903:A1906"/>
    <mergeCell ref="A1907:A1910"/>
    <mergeCell ref="A1911:A1914"/>
    <mergeCell ref="A1915:A1918"/>
    <mergeCell ref="A1732:A1734"/>
    <mergeCell ref="A1004:A1008"/>
    <mergeCell ref="A1009:A1014"/>
    <mergeCell ref="A1018:A1021"/>
    <mergeCell ref="A1042:A1043"/>
    <mergeCell ref="A1032:A1037"/>
    <mergeCell ref="A1049:A1054"/>
    <mergeCell ref="A1564:A1566"/>
    <mergeCell ref="A1803:E1803"/>
    <mergeCell ref="A1756:E1756"/>
    <mergeCell ref="A1788:A1790"/>
    <mergeCell ref="A1791:A1793"/>
    <mergeCell ref="A1797:A1799"/>
    <mergeCell ref="A1800:A1802"/>
    <mergeCell ref="B1757:I1757"/>
    <mergeCell ref="A1055:A1057"/>
    <mergeCell ref="A1723:A1725"/>
    <mergeCell ref="A1726:A1728"/>
    <mergeCell ref="A1729:A1731"/>
    <mergeCell ref="B1706:I1706"/>
    <mergeCell ref="A1735:A1737"/>
    <mergeCell ref="A1738:A1740"/>
    <mergeCell ref="N2:O2"/>
    <mergeCell ref="A23:E23"/>
    <mergeCell ref="I17:I21"/>
    <mergeCell ref="J17:K20"/>
    <mergeCell ref="L17:L20"/>
    <mergeCell ref="H17:H21"/>
    <mergeCell ref="G18:G21"/>
    <mergeCell ref="B17:B21"/>
    <mergeCell ref="C17:C21"/>
    <mergeCell ref="A12:Q13"/>
    <mergeCell ref="A14:Q14"/>
    <mergeCell ref="A15:Q15"/>
    <mergeCell ref="M17:Q17"/>
    <mergeCell ref="D18:D21"/>
    <mergeCell ref="E18:E21"/>
    <mergeCell ref="F18:F21"/>
    <mergeCell ref="D17:G17"/>
    <mergeCell ref="M18:M20"/>
    <mergeCell ref="N18:N20"/>
    <mergeCell ref="O18:O20"/>
    <mergeCell ref="P18:P20"/>
    <mergeCell ref="Q18:Q20"/>
    <mergeCell ref="A17:A21"/>
    <mergeCell ref="A24:E24"/>
    <mergeCell ref="A672:A674"/>
    <mergeCell ref="A675:A677"/>
    <mergeCell ref="A678:A680"/>
    <mergeCell ref="A681:A683"/>
    <mergeCell ref="A684:A686"/>
    <mergeCell ref="A146:E146"/>
    <mergeCell ref="A147:I147"/>
    <mergeCell ref="A174:E174"/>
    <mergeCell ref="A191:A193"/>
    <mergeCell ref="A187:A188"/>
    <mergeCell ref="A197:A200"/>
    <mergeCell ref="A176:A181"/>
    <mergeCell ref="A182:A186"/>
    <mergeCell ref="A213:A218"/>
    <mergeCell ref="A92:E92"/>
    <mergeCell ref="A25:E25"/>
    <mergeCell ref="A39:A41"/>
    <mergeCell ref="A42:A44"/>
    <mergeCell ref="A45:A47"/>
    <mergeCell ref="A48:A52"/>
    <mergeCell ref="A53:A57"/>
    <mergeCell ref="A175:I175"/>
    <mergeCell ref="A189:A190"/>
    <mergeCell ref="A58:A60"/>
    <mergeCell ref="A89:A91"/>
    <mergeCell ref="A26:I26"/>
    <mergeCell ref="A61:A64"/>
    <mergeCell ref="A65:A67"/>
    <mergeCell ref="A68:A70"/>
    <mergeCell ref="A71:A73"/>
    <mergeCell ref="A74:A76"/>
    <mergeCell ref="A77:A79"/>
    <mergeCell ref="A80:A82"/>
    <mergeCell ref="A83:A85"/>
    <mergeCell ref="A86:A88"/>
    <mergeCell ref="A1705:E1705"/>
    <mergeCell ref="A1707:A1709"/>
    <mergeCell ref="B942:I942"/>
    <mergeCell ref="A1567:A1569"/>
    <mergeCell ref="A1570:A1572"/>
    <mergeCell ref="A1506:A1508"/>
    <mergeCell ref="A1084:A1087"/>
    <mergeCell ref="A1088:A1090"/>
    <mergeCell ref="A1091:A1094"/>
    <mergeCell ref="A1095:A1097"/>
    <mergeCell ref="A1060:A1064"/>
    <mergeCell ref="A1065:A1068"/>
    <mergeCell ref="A1069:A1072"/>
    <mergeCell ref="A1073:A1076"/>
    <mergeCell ref="A1077:A1080"/>
    <mergeCell ref="A1081:A1083"/>
    <mergeCell ref="A1098:A1100"/>
    <mergeCell ref="A1101:A1104"/>
    <mergeCell ref="A1105:A1108"/>
    <mergeCell ref="A1109:A1112"/>
    <mergeCell ref="A1113:A1117"/>
    <mergeCell ref="A1118:A1120"/>
    <mergeCell ref="A1121:A1124"/>
    <mergeCell ref="A1125:A1127"/>
    <mergeCell ref="A93:I93"/>
    <mergeCell ref="A941:E941"/>
    <mergeCell ref="A503:A507"/>
    <mergeCell ref="A205:A206"/>
    <mergeCell ref="A240:E240"/>
    <mergeCell ref="A242:A244"/>
    <mergeCell ref="B873:I873"/>
    <mergeCell ref="A882:A888"/>
    <mergeCell ref="A889:A893"/>
    <mergeCell ref="A910:A912"/>
    <mergeCell ref="A920:A924"/>
    <mergeCell ref="A657:A659"/>
    <mergeCell ref="A660:A662"/>
    <mergeCell ref="A663:A665"/>
    <mergeCell ref="A730:A733"/>
    <mergeCell ref="A734:A736"/>
    <mergeCell ref="A737:A739"/>
    <mergeCell ref="A740:A742"/>
    <mergeCell ref="A245:A248"/>
    <mergeCell ref="A249:A251"/>
    <mergeCell ref="A336:A339"/>
    <mergeCell ref="A340:A343"/>
    <mergeCell ref="A344:A347"/>
    <mergeCell ref="A348:A350"/>
    <mergeCell ref="A1741:A1743"/>
    <mergeCell ref="A1744:A1746"/>
    <mergeCell ref="A1747:A1749"/>
    <mergeCell ref="A1750:A1752"/>
    <mergeCell ref="A1753:A1755"/>
    <mergeCell ref="A1769:A1774"/>
    <mergeCell ref="A1775:A1783"/>
    <mergeCell ref="A1784:A1787"/>
    <mergeCell ref="A284:A286"/>
    <mergeCell ref="A287:A289"/>
    <mergeCell ref="A290:A292"/>
    <mergeCell ref="A293:A295"/>
    <mergeCell ref="A296:A298"/>
    <mergeCell ref="A299:A301"/>
    <mergeCell ref="A302:A305"/>
    <mergeCell ref="A306:A309"/>
    <mergeCell ref="A310:A312"/>
    <mergeCell ref="A313:A315"/>
    <mergeCell ref="A316:A319"/>
    <mergeCell ref="A320:A323"/>
    <mergeCell ref="A324:A326"/>
    <mergeCell ref="A327:A329"/>
    <mergeCell ref="A330:A332"/>
    <mergeCell ref="A333:A335"/>
    <mergeCell ref="A362:A364"/>
    <mergeCell ref="A365:A369"/>
    <mergeCell ref="A370:A372"/>
    <mergeCell ref="A373:A375"/>
    <mergeCell ref="A376:A378"/>
    <mergeCell ref="A379:A381"/>
    <mergeCell ref="A382:A384"/>
    <mergeCell ref="A385:A387"/>
    <mergeCell ref="A388:A390"/>
    <mergeCell ref="A391:A393"/>
    <mergeCell ref="A394:A396"/>
    <mergeCell ref="A397:A399"/>
    <mergeCell ref="A400:A402"/>
    <mergeCell ref="A403:A405"/>
    <mergeCell ref="A406:A408"/>
    <mergeCell ref="A409:A411"/>
    <mergeCell ref="A412:A414"/>
    <mergeCell ref="A415:A417"/>
    <mergeCell ref="A418:A420"/>
    <mergeCell ref="A421:A423"/>
    <mergeCell ref="A424:A426"/>
    <mergeCell ref="A427:A429"/>
    <mergeCell ref="A430:A432"/>
    <mergeCell ref="A433:A435"/>
    <mergeCell ref="A436:A438"/>
    <mergeCell ref="A439:A441"/>
    <mergeCell ref="A442:A444"/>
    <mergeCell ref="A445:A447"/>
    <mergeCell ref="A448:A450"/>
    <mergeCell ref="A451:A453"/>
    <mergeCell ref="A454:A456"/>
    <mergeCell ref="A457:A459"/>
    <mergeCell ref="A460:A462"/>
    <mergeCell ref="A463:A465"/>
    <mergeCell ref="A466:A468"/>
    <mergeCell ref="A469:A471"/>
    <mergeCell ref="A472:A474"/>
    <mergeCell ref="A475:A477"/>
    <mergeCell ref="A241:I241"/>
    <mergeCell ref="A1058:E1058"/>
    <mergeCell ref="A582:A584"/>
    <mergeCell ref="A585:A587"/>
    <mergeCell ref="A588:A590"/>
    <mergeCell ref="A591:A593"/>
    <mergeCell ref="A594:A596"/>
    <mergeCell ref="A597:A599"/>
    <mergeCell ref="A600:A602"/>
    <mergeCell ref="A603:A605"/>
    <mergeCell ref="A606:A608"/>
    <mergeCell ref="A609:A611"/>
    <mergeCell ref="A612:A614"/>
    <mergeCell ref="A615:A617"/>
    <mergeCell ref="A618:A620"/>
    <mergeCell ref="A621:A623"/>
    <mergeCell ref="A726:A729"/>
    <mergeCell ref="A576:A578"/>
    <mergeCell ref="A579:A581"/>
    <mergeCell ref="A716:A718"/>
    <mergeCell ref="A719:A721"/>
    <mergeCell ref="A722:A725"/>
    <mergeCell ref="A1128:A1130"/>
    <mergeCell ref="A1131:A1133"/>
    <mergeCell ref="A1134:A1137"/>
    <mergeCell ref="A1138:A1140"/>
    <mergeCell ref="A1141:A1144"/>
    <mergeCell ref="A1145:A1147"/>
    <mergeCell ref="A1185:A1187"/>
    <mergeCell ref="A1188:A1190"/>
    <mergeCell ref="A1191:A1193"/>
    <mergeCell ref="A1194:A1196"/>
    <mergeCell ref="A1197:A1199"/>
    <mergeCell ref="A1200:A1202"/>
    <mergeCell ref="A1203:A1205"/>
    <mergeCell ref="A1148:A1150"/>
    <mergeCell ref="A1151:A1153"/>
    <mergeCell ref="A1154:A1156"/>
    <mergeCell ref="A1157:A1159"/>
    <mergeCell ref="A1160:A1162"/>
    <mergeCell ref="A1163:A1165"/>
    <mergeCell ref="A1166:A1170"/>
    <mergeCell ref="A1171:A1175"/>
    <mergeCell ref="A1176:A1178"/>
    <mergeCell ref="A1260:A1262"/>
    <mergeCell ref="A1263:A1265"/>
    <mergeCell ref="A1266:A1268"/>
    <mergeCell ref="B1059:I1059"/>
    <mergeCell ref="A1233:A1235"/>
    <mergeCell ref="A1236:A1238"/>
    <mergeCell ref="A1239:A1241"/>
    <mergeCell ref="A1242:A1244"/>
    <mergeCell ref="A1245:A1247"/>
    <mergeCell ref="A1248:A1250"/>
    <mergeCell ref="A1251:A1253"/>
    <mergeCell ref="A1254:A1256"/>
    <mergeCell ref="A1257:A1259"/>
    <mergeCell ref="A1206:A1208"/>
    <mergeCell ref="A1209:A1211"/>
    <mergeCell ref="A1212:A1214"/>
    <mergeCell ref="A1215:A1217"/>
    <mergeCell ref="A1218:A1220"/>
    <mergeCell ref="A1221:A1223"/>
    <mergeCell ref="A1224:A1226"/>
    <mergeCell ref="A1227:A1229"/>
    <mergeCell ref="A1230:A1232"/>
    <mergeCell ref="A1179:A1181"/>
    <mergeCell ref="A1182:A1184"/>
    <mergeCell ref="A1938:A1942"/>
    <mergeCell ref="A1943:A1947"/>
    <mergeCell ref="A1948:A1952"/>
    <mergeCell ref="A1953:A1955"/>
    <mergeCell ref="A1956:A1960"/>
    <mergeCell ref="A1961:A1963"/>
    <mergeCell ref="A1964:A1966"/>
    <mergeCell ref="A1967:A1969"/>
    <mergeCell ref="A1970:A1972"/>
    <mergeCell ref="A2060:A2062"/>
    <mergeCell ref="A2063:A2065"/>
    <mergeCell ref="A2066:A2068"/>
    <mergeCell ref="A2069:A2071"/>
    <mergeCell ref="A2072:A2074"/>
    <mergeCell ref="A2027:A2029"/>
    <mergeCell ref="A2030:A2032"/>
    <mergeCell ref="A2033:A2035"/>
    <mergeCell ref="A2036:A2038"/>
    <mergeCell ref="A2039:A2041"/>
    <mergeCell ref="A2042:A2044"/>
    <mergeCell ref="A2045:A2047"/>
    <mergeCell ref="A2048:A2050"/>
    <mergeCell ref="A2051:A2053"/>
    <mergeCell ref="A1344:A1351"/>
    <mergeCell ref="A1352:A1359"/>
    <mergeCell ref="A1360:A1364"/>
    <mergeCell ref="A1365:A1369"/>
    <mergeCell ref="A1370:A1374"/>
    <mergeCell ref="A1375:A1377"/>
    <mergeCell ref="A1528:A1530"/>
    <mergeCell ref="A1531:A1533"/>
    <mergeCell ref="A1534:A1538"/>
    <mergeCell ref="A1289:A1293"/>
    <mergeCell ref="A1294:A1298"/>
    <mergeCell ref="A1299:A1303"/>
    <mergeCell ref="A1304:A1308"/>
    <mergeCell ref="A1309:A1313"/>
    <mergeCell ref="A1314:A1318"/>
    <mergeCell ref="A1319:A1327"/>
    <mergeCell ref="A1328:A1335"/>
    <mergeCell ref="A1336:A1343"/>
    <mergeCell ref="A2084:A2086"/>
    <mergeCell ref="B1855:I1855"/>
    <mergeCell ref="A478:E478"/>
    <mergeCell ref="B479:I479"/>
    <mergeCell ref="A480:A482"/>
    <mergeCell ref="A483:A487"/>
    <mergeCell ref="A488:A492"/>
    <mergeCell ref="A493:A497"/>
    <mergeCell ref="A498:A502"/>
    <mergeCell ref="A508:A510"/>
    <mergeCell ref="A511:A513"/>
    <mergeCell ref="A514:A516"/>
    <mergeCell ref="A517:A525"/>
    <mergeCell ref="A526:A534"/>
    <mergeCell ref="A535:A543"/>
    <mergeCell ref="A544:A552"/>
    <mergeCell ref="A553:A555"/>
    <mergeCell ref="A556:A560"/>
    <mergeCell ref="A561:A569"/>
    <mergeCell ref="A570:A572"/>
    <mergeCell ref="A573:A575"/>
    <mergeCell ref="A1387:A1389"/>
    <mergeCell ref="A1390:A1392"/>
    <mergeCell ref="A1393:A1395"/>
    <mergeCell ref="A1466:A1470"/>
    <mergeCell ref="A1471:A1475"/>
    <mergeCell ref="A2081:A2083"/>
    <mergeCell ref="A2075:A2077"/>
    <mergeCell ref="A2078:A2080"/>
    <mergeCell ref="A2018:A2020"/>
    <mergeCell ref="A2021:A2023"/>
    <mergeCell ref="A2024:A2026"/>
    <mergeCell ref="A1973:A1975"/>
    <mergeCell ref="A1976:A1978"/>
    <mergeCell ref="A1979:A1981"/>
    <mergeCell ref="A1982:A1984"/>
    <mergeCell ref="A1985:A1987"/>
    <mergeCell ref="A1988:A1990"/>
    <mergeCell ref="A1991:A1993"/>
    <mergeCell ref="A1994:A1996"/>
    <mergeCell ref="A2000:A2002"/>
    <mergeCell ref="A2003:A2005"/>
    <mergeCell ref="A2006:A2008"/>
    <mergeCell ref="A2009:A2011"/>
    <mergeCell ref="A2012:A2014"/>
    <mergeCell ref="A2015:A2017"/>
    <mergeCell ref="A2054:A2056"/>
    <mergeCell ref="A2057:A2059"/>
    <mergeCell ref="A743:E743"/>
    <mergeCell ref="A1384:A1386"/>
    <mergeCell ref="A624:E624"/>
    <mergeCell ref="A626:A628"/>
    <mergeCell ref="A629:A631"/>
    <mergeCell ref="A632:A634"/>
    <mergeCell ref="A635:A637"/>
    <mergeCell ref="A638:A641"/>
    <mergeCell ref="A642:A644"/>
    <mergeCell ref="A645:A648"/>
    <mergeCell ref="A649:A652"/>
    <mergeCell ref="A625:I625"/>
    <mergeCell ref="A1269:E1269"/>
    <mergeCell ref="B1270:I1270"/>
    <mergeCell ref="A1271:A1274"/>
    <mergeCell ref="A1275:A1278"/>
    <mergeCell ref="A1279:A1283"/>
    <mergeCell ref="A1284:A1288"/>
    <mergeCell ref="A653:A656"/>
    <mergeCell ref="A687:A690"/>
    <mergeCell ref="A691:A694"/>
    <mergeCell ref="A695:A698"/>
    <mergeCell ref="A699:A702"/>
    <mergeCell ref="A703:A705"/>
    <mergeCell ref="A706:A708"/>
    <mergeCell ref="A709:A711"/>
    <mergeCell ref="A712:A715"/>
    <mergeCell ref="A2154:A2156"/>
    <mergeCell ref="A2157:A2159"/>
    <mergeCell ref="A2160:A2162"/>
    <mergeCell ref="A2163:A2165"/>
    <mergeCell ref="A2166:A2168"/>
    <mergeCell ref="A2169:A2171"/>
    <mergeCell ref="A745:A750"/>
    <mergeCell ref="A751:A753"/>
    <mergeCell ref="A754:A756"/>
    <mergeCell ref="A757:A759"/>
    <mergeCell ref="A1579:E1579"/>
    <mergeCell ref="B1580:I1580"/>
    <mergeCell ref="A859:E859"/>
    <mergeCell ref="B860:I860"/>
    <mergeCell ref="B1692:I1692"/>
    <mergeCell ref="A1509:A1512"/>
    <mergeCell ref="A1513:A1515"/>
    <mergeCell ref="A1516:A1518"/>
    <mergeCell ref="A1519:A1521"/>
    <mergeCell ref="A1522:A1524"/>
    <mergeCell ref="A1525:A1527"/>
    <mergeCell ref="A1378:A1380"/>
    <mergeCell ref="A1381:A1383"/>
    <mergeCell ref="A760:E760"/>
    <mergeCell ref="B761:I761"/>
    <mergeCell ref="A839:E839"/>
    <mergeCell ref="A844:E844"/>
    <mergeCell ref="B845:I845"/>
    <mergeCell ref="A2172:A2174"/>
    <mergeCell ref="A2089:A2097"/>
    <mergeCell ref="A2098:A2105"/>
    <mergeCell ref="A2106:A2114"/>
    <mergeCell ref="A2115:A2123"/>
    <mergeCell ref="A2124:A2132"/>
    <mergeCell ref="A2133:A2141"/>
    <mergeCell ref="A2142:A2150"/>
    <mergeCell ref="A2151:A2153"/>
    <mergeCell ref="A2087:E2087"/>
    <mergeCell ref="B2088:I2088"/>
    <mergeCell ref="A1443:A1446"/>
    <mergeCell ref="A1447:A1449"/>
    <mergeCell ref="A1450:A1452"/>
    <mergeCell ref="A1453:A1455"/>
    <mergeCell ref="A1456:A1460"/>
    <mergeCell ref="A1461:A1465"/>
    <mergeCell ref="A2197:A2199"/>
    <mergeCell ref="A2200:A2204"/>
    <mergeCell ref="A2205:A2207"/>
    <mergeCell ref="A2209:A2213"/>
    <mergeCell ref="A1686:E1686"/>
    <mergeCell ref="A1688:A1690"/>
    <mergeCell ref="B1687:I1687"/>
    <mergeCell ref="A1691:E1691"/>
    <mergeCell ref="B744:I744"/>
    <mergeCell ref="A1556:E1556"/>
    <mergeCell ref="A1558:A1560"/>
    <mergeCell ref="A1561:A1563"/>
    <mergeCell ref="B1557:I1557"/>
    <mergeCell ref="A1539:A1541"/>
    <mergeCell ref="A1542:A1546"/>
    <mergeCell ref="A1547:A1551"/>
    <mergeCell ref="A1552:A1555"/>
    <mergeCell ref="B1418:I1418"/>
    <mergeCell ref="A1476:A1480"/>
    <mergeCell ref="A1481:A1483"/>
    <mergeCell ref="A1484:A1486"/>
    <mergeCell ref="A1487:A1489"/>
    <mergeCell ref="A1490:A1493"/>
    <mergeCell ref="A1500:A1502"/>
    <mergeCell ref="A2235:A2237"/>
    <mergeCell ref="A2238:A2241"/>
    <mergeCell ref="A2242:A2245"/>
    <mergeCell ref="A2246:A2248"/>
    <mergeCell ref="A2249:A2251"/>
    <mergeCell ref="A2252:A2254"/>
    <mergeCell ref="A2255:A2257"/>
    <mergeCell ref="A2258:A2261"/>
    <mergeCell ref="A2262:A2265"/>
    <mergeCell ref="A666:A668"/>
    <mergeCell ref="A2230:A2234"/>
    <mergeCell ref="A2514:E2514"/>
    <mergeCell ref="A2226:A2229"/>
    <mergeCell ref="A2184:E2184"/>
    <mergeCell ref="A2186:A2188"/>
    <mergeCell ref="A2189:A2192"/>
    <mergeCell ref="B840:I840"/>
    <mergeCell ref="A1678:E1678"/>
    <mergeCell ref="B1679:I1679"/>
    <mergeCell ref="A950:A953"/>
    <mergeCell ref="A1683:A1685"/>
    <mergeCell ref="A1713:A1718"/>
    <mergeCell ref="A1758:A1763"/>
    <mergeCell ref="A1764:A1768"/>
    <mergeCell ref="A913:A919"/>
    <mergeCell ref="A943:A946"/>
    <mergeCell ref="A947:A949"/>
    <mergeCell ref="A2266:A2269"/>
    <mergeCell ref="A2270:A2272"/>
    <mergeCell ref="A2273:A2276"/>
    <mergeCell ref="A2277:A2279"/>
    <mergeCell ref="B2185:I2185"/>
    <mergeCell ref="A1573:A1575"/>
    <mergeCell ref="A2516:A2517"/>
    <mergeCell ref="A2280:A2282"/>
    <mergeCell ref="A2283:A2285"/>
    <mergeCell ref="A2286:A2288"/>
    <mergeCell ref="A2289:A2291"/>
    <mergeCell ref="A2292:A2294"/>
    <mergeCell ref="A2295:A2297"/>
    <mergeCell ref="A2298:A2300"/>
    <mergeCell ref="A2301:A2303"/>
    <mergeCell ref="A2304:A2306"/>
    <mergeCell ref="A2307:A2309"/>
    <mergeCell ref="A2408:E2408"/>
    <mergeCell ref="A2429:A2431"/>
    <mergeCell ref="B2409:I2409"/>
    <mergeCell ref="A2370:E2370"/>
    <mergeCell ref="A2378:A2380"/>
    <mergeCell ref="A2381:A2383"/>
    <mergeCell ref="A954:A961"/>
    <mergeCell ref="A962:A965"/>
    <mergeCell ref="A966:A973"/>
    <mergeCell ref="A974:A983"/>
    <mergeCell ref="A984:A986"/>
    <mergeCell ref="A987:A989"/>
    <mergeCell ref="A1693:A1697"/>
    <mergeCell ref="A1434:A1438"/>
    <mergeCell ref="A1439:A1442"/>
    <mergeCell ref="A1396:A1398"/>
    <mergeCell ref="A1399:A1401"/>
    <mergeCell ref="A1402:A1404"/>
    <mergeCell ref="A1405:A1407"/>
    <mergeCell ref="A1408:A1410"/>
    <mergeCell ref="A1411:A1413"/>
    <mergeCell ref="A1414:A1416"/>
    <mergeCell ref="A1417:E1417"/>
    <mergeCell ref="A1419:A1421"/>
    <mergeCell ref="A1422:A1424"/>
    <mergeCell ref="A1425:A1427"/>
    <mergeCell ref="A1428:A1430"/>
    <mergeCell ref="A1431:A1433"/>
    <mergeCell ref="A1576:A1578"/>
    <mergeCell ref="A1503:A1505"/>
    <mergeCell ref="A1814:A1816"/>
    <mergeCell ref="A1817:A1819"/>
    <mergeCell ref="A1820:A1822"/>
    <mergeCell ref="A1823:A1825"/>
    <mergeCell ref="A1826:A1828"/>
    <mergeCell ref="B2515:I2515"/>
    <mergeCell ref="A990:A992"/>
    <mergeCell ref="A993:A995"/>
    <mergeCell ref="A996:A998"/>
    <mergeCell ref="A999:A1001"/>
    <mergeCell ref="A2495:E2495"/>
    <mergeCell ref="B2496:I2496"/>
    <mergeCell ref="A2384:A2386"/>
    <mergeCell ref="A2387:A2389"/>
    <mergeCell ref="A2390:A2395"/>
    <mergeCell ref="A2396:A2401"/>
    <mergeCell ref="B2371:I2371"/>
    <mergeCell ref="A2214:A2216"/>
    <mergeCell ref="A2217:A2221"/>
    <mergeCell ref="A2222:A2224"/>
    <mergeCell ref="A2193:A2196"/>
    <mergeCell ref="A2175:A2177"/>
    <mergeCell ref="A2178:A2180"/>
    <mergeCell ref="A2181:A2183"/>
  </mergeCells>
  <pageMargins left="1.1811023622047245" right="0.39370078740157483" top="0.78740157480314965" bottom="0.78740157480314965" header="0" footer="0"/>
  <pageSetup paperSize="9" scale="37" fitToHeight="60" orientation="landscape" useFirstPageNumber="1" r:id="rId1"/>
  <headerFooter differentFirst="1">
    <oddHeader>&amp;C&amp;P</oddHeader>
  </headerFooter>
  <rowBreaks count="50" manualBreakCount="50">
    <brk id="47" max="16" man="1"/>
    <brk id="82" max="16" man="1"/>
    <brk id="128" max="16" man="1"/>
    <brk id="167" max="16" man="1"/>
    <brk id="206" max="16" man="1"/>
    <brk id="244" max="16" man="1"/>
    <brk id="312" max="16" man="1"/>
    <brk id="378" max="16" man="1"/>
    <brk id="411" max="16" man="1"/>
    <brk id="444" max="16" man="1"/>
    <brk id="477" max="16" man="1"/>
    <brk id="525" max="16" man="1"/>
    <brk id="572" max="16" man="1"/>
    <brk id="602" max="16" man="1"/>
    <brk id="641" max="16" man="1"/>
    <brk id="683" max="16" man="1"/>
    <brk id="733" max="16" man="1"/>
    <brk id="770" max="16" man="1"/>
    <brk id="850" max="16" man="1"/>
    <brk id="893" max="16" man="1"/>
    <brk id="934" max="16" man="1"/>
    <brk id="983" max="16" man="1"/>
    <brk id="1097" max="16" man="1"/>
    <brk id="1165" max="16" man="1"/>
    <brk id="1205" max="16" man="1"/>
    <brk id="1238" max="16" man="1"/>
    <brk id="1274" max="16" man="1"/>
    <brk id="1335" max="16" man="1"/>
    <brk id="1383" max="16" man="1"/>
    <brk id="1416" max="16" man="1"/>
    <brk id="1460" max="16" man="1"/>
    <brk id="1508" max="16" man="1"/>
    <brk id="1546" max="16" man="1"/>
    <brk id="1594" max="16" man="1"/>
    <brk id="1639" max="16" man="1"/>
    <brk id="1734" max="16" man="1"/>
    <brk id="1774" max="16" man="1"/>
    <brk id="1819" max="16" man="1"/>
    <brk id="1867" max="16" man="1"/>
    <brk id="1984" max="16" man="1"/>
    <brk id="2017" max="16" man="1"/>
    <brk id="2050" max="16" man="1"/>
    <brk id="2083" max="16" man="1"/>
    <brk id="2132" max="16" man="1"/>
    <brk id="2171" max="16" man="1"/>
    <brk id="2279" max="16" man="1"/>
    <brk id="2312" max="16" man="1"/>
    <brk id="2345" max="16" man="1"/>
    <brk id="2437" max="16" man="1"/>
    <brk id="248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9"/>
  <sheetViews>
    <sheetView view="pageBreakPreview" topLeftCell="A64" zoomScale="70" zoomScaleNormal="76" zoomScaleSheetLayoutView="70" zoomScalePageLayoutView="60" workbookViewId="0">
      <selection activeCell="L90" sqref="L90"/>
    </sheetView>
  </sheetViews>
  <sheetFormatPr defaultColWidth="9.140625" defaultRowHeight="15" x14ac:dyDescent="0.25"/>
  <cols>
    <col min="1" max="1" width="4.5703125" style="40" customWidth="1"/>
    <col min="2" max="2" width="14.140625" style="47" customWidth="1"/>
    <col min="3" max="3" width="28.85546875" style="40" customWidth="1"/>
    <col min="4" max="4" width="22.28515625" style="40" customWidth="1"/>
    <col min="5" max="5" width="34.42578125" style="48" customWidth="1"/>
    <col min="6" max="6" width="19.42578125" style="82" customWidth="1"/>
    <col min="7" max="7" width="9.42578125" style="47" customWidth="1"/>
    <col min="8" max="8" width="16.42578125" style="87" customWidth="1"/>
    <col min="9" max="9" width="15.5703125" style="104" customWidth="1"/>
    <col min="10" max="10" width="50.5703125" style="48" customWidth="1"/>
    <col min="11" max="11" width="10" style="48" customWidth="1"/>
    <col min="12" max="12" width="19.5703125" style="99" customWidth="1"/>
    <col min="13" max="13" width="19.140625" style="99" customWidth="1"/>
    <col min="14" max="14" width="14.7109375" style="99" customWidth="1"/>
    <col min="15" max="15" width="18.140625" style="99" customWidth="1"/>
    <col min="16" max="16" width="21.5703125" style="99" customWidth="1"/>
    <col min="17" max="17" width="19.85546875" style="99" customWidth="1"/>
    <col min="18" max="18" width="38.7109375" style="40" customWidth="1"/>
    <col min="19" max="19" width="15.140625" style="40" bestFit="1" customWidth="1"/>
    <col min="20" max="20" width="9.140625" style="40"/>
    <col min="21" max="21" width="13.140625" style="40" customWidth="1"/>
    <col min="22" max="37" width="9.140625" style="40"/>
    <col min="38" max="38" width="17.42578125" style="40" customWidth="1"/>
    <col min="39" max="16384" width="9.140625" style="40"/>
  </cols>
  <sheetData>
    <row r="1" spans="1:17" ht="26.25" customHeight="1" x14ac:dyDescent="0.25">
      <c r="A1" s="41"/>
      <c r="B1" s="41"/>
      <c r="C1" s="41"/>
      <c r="D1" s="41"/>
      <c r="E1" s="41"/>
      <c r="F1" s="83"/>
      <c r="G1" s="41"/>
      <c r="H1" s="83"/>
      <c r="I1" s="105"/>
      <c r="J1" s="41"/>
      <c r="K1" s="41"/>
      <c r="L1" s="83"/>
      <c r="N1" s="760" t="s">
        <v>53</v>
      </c>
      <c r="O1" s="760"/>
      <c r="P1" s="191"/>
      <c r="Q1" s="83"/>
    </row>
    <row r="2" spans="1:17" ht="26.25" customHeight="1" x14ac:dyDescent="0.25">
      <c r="A2" s="41"/>
      <c r="B2" s="41"/>
      <c r="C2" s="41"/>
      <c r="D2" s="41"/>
      <c r="E2" s="41"/>
      <c r="F2" s="83"/>
      <c r="G2" s="41"/>
      <c r="H2" s="83"/>
      <c r="I2" s="105"/>
      <c r="J2" s="41"/>
      <c r="K2" s="41"/>
      <c r="L2" s="83"/>
      <c r="N2" s="100" t="s">
        <v>35</v>
      </c>
      <c r="O2" s="100"/>
      <c r="P2" s="100"/>
      <c r="Q2" s="83"/>
    </row>
    <row r="3" spans="1:17" ht="11.25" customHeight="1" x14ac:dyDescent="0.25">
      <c r="A3" s="41"/>
      <c r="B3" s="41"/>
      <c r="C3" s="41"/>
      <c r="D3" s="41"/>
      <c r="E3" s="41"/>
      <c r="F3" s="83"/>
      <c r="G3" s="41"/>
      <c r="H3" s="83"/>
      <c r="I3" s="105"/>
      <c r="J3" s="41"/>
      <c r="K3" s="41"/>
      <c r="L3" s="83"/>
      <c r="N3" s="83"/>
      <c r="O3" s="83"/>
      <c r="P3" s="83"/>
      <c r="Q3" s="83"/>
    </row>
    <row r="4" spans="1:17" ht="26.25" customHeight="1" x14ac:dyDescent="0.25">
      <c r="A4" s="41"/>
      <c r="B4" s="41"/>
      <c r="C4" s="41"/>
      <c r="D4" s="41"/>
      <c r="E4" s="41"/>
      <c r="F4" s="83"/>
      <c r="G4" s="41"/>
      <c r="H4" s="83"/>
      <c r="I4" s="105"/>
      <c r="J4" s="41"/>
      <c r="K4" s="41"/>
      <c r="L4" s="83"/>
      <c r="N4" s="100" t="s">
        <v>33</v>
      </c>
      <c r="O4" s="100"/>
      <c r="P4" s="100"/>
      <c r="Q4" s="83"/>
    </row>
    <row r="5" spans="1:17" ht="26.25" customHeight="1" x14ac:dyDescent="0.25">
      <c r="A5" s="41"/>
      <c r="B5" s="41"/>
      <c r="C5" s="41"/>
      <c r="D5" s="41"/>
      <c r="E5" s="41"/>
      <c r="F5" s="83"/>
      <c r="G5" s="41"/>
      <c r="H5" s="83"/>
      <c r="I5" s="105"/>
      <c r="J5" s="41"/>
      <c r="K5" s="41"/>
      <c r="L5" s="83"/>
      <c r="N5" s="100" t="s">
        <v>26</v>
      </c>
      <c r="O5" s="100"/>
      <c r="P5" s="100"/>
      <c r="Q5" s="83"/>
    </row>
    <row r="6" spans="1:17" ht="26.25" customHeight="1" x14ac:dyDescent="0.25">
      <c r="A6" s="41"/>
      <c r="B6" s="41"/>
      <c r="C6" s="41"/>
      <c r="D6" s="41"/>
      <c r="E6" s="41"/>
      <c r="F6" s="83"/>
      <c r="G6" s="41"/>
      <c r="H6" s="83"/>
      <c r="I6" s="105"/>
      <c r="J6" s="41"/>
      <c r="K6" s="41"/>
      <c r="L6" s="83"/>
      <c r="N6" s="100" t="s">
        <v>54</v>
      </c>
      <c r="O6" s="100"/>
      <c r="P6" s="100"/>
      <c r="Q6" s="83"/>
    </row>
    <row r="7" spans="1:17" ht="26.25" customHeight="1" x14ac:dyDescent="0.25">
      <c r="A7" s="41"/>
      <c r="B7" s="41"/>
      <c r="C7" s="41"/>
      <c r="D7" s="41"/>
      <c r="E7" s="41"/>
      <c r="F7" s="83"/>
      <c r="G7" s="41"/>
      <c r="H7" s="83"/>
      <c r="I7" s="105"/>
      <c r="J7" s="41"/>
      <c r="K7" s="41"/>
      <c r="L7" s="83"/>
      <c r="N7" s="100"/>
      <c r="O7" s="100"/>
      <c r="P7" s="100"/>
      <c r="Q7" s="83"/>
    </row>
    <row r="8" spans="1:17" ht="26.25" customHeight="1" x14ac:dyDescent="0.25">
      <c r="A8" s="41"/>
      <c r="B8" s="41"/>
      <c r="C8" s="41"/>
      <c r="D8" s="41"/>
      <c r="E8" s="41"/>
      <c r="F8" s="83"/>
      <c r="G8" s="41"/>
      <c r="H8" s="83"/>
      <c r="I8" s="105"/>
      <c r="J8" s="41"/>
      <c r="K8" s="41"/>
      <c r="L8" s="83"/>
      <c r="N8" s="100"/>
      <c r="O8" s="100"/>
      <c r="P8" s="100"/>
      <c r="Q8" s="83"/>
    </row>
    <row r="9" spans="1:17" ht="28.5" customHeight="1" x14ac:dyDescent="0.25">
      <c r="A9" s="41"/>
      <c r="B9" s="41"/>
      <c r="C9" s="41"/>
      <c r="D9" s="41"/>
      <c r="E9" s="41"/>
      <c r="F9" s="83"/>
      <c r="G9" s="41"/>
      <c r="H9" s="83"/>
      <c r="I9" s="105"/>
      <c r="J9" s="41"/>
      <c r="K9" s="41"/>
      <c r="L9" s="83"/>
      <c r="N9" s="100"/>
      <c r="O9" s="100"/>
      <c r="P9" s="100"/>
      <c r="Q9" s="100"/>
    </row>
    <row r="10" spans="1:17" ht="28.5" customHeight="1" x14ac:dyDescent="0.25">
      <c r="A10" s="41"/>
      <c r="B10" s="41"/>
      <c r="C10" s="41"/>
      <c r="D10" s="41"/>
      <c r="E10" s="41"/>
      <c r="F10" s="83"/>
      <c r="G10" s="41"/>
      <c r="H10" s="83"/>
      <c r="I10" s="105"/>
      <c r="J10" s="83"/>
      <c r="K10" s="83"/>
      <c r="L10" s="83"/>
      <c r="M10" s="190"/>
      <c r="N10" s="190"/>
      <c r="O10" s="190"/>
      <c r="P10" s="190"/>
      <c r="Q10" s="83"/>
    </row>
    <row r="11" spans="1:17" ht="11.25" customHeight="1" x14ac:dyDescent="0.25">
      <c r="A11" s="761" t="s">
        <v>25</v>
      </c>
      <c r="B11" s="761"/>
      <c r="C11" s="761"/>
      <c r="D11" s="761"/>
      <c r="E11" s="761"/>
      <c r="F11" s="761"/>
      <c r="G11" s="761"/>
      <c r="H11" s="761"/>
      <c r="I11" s="761"/>
      <c r="J11" s="761"/>
      <c r="K11" s="761"/>
      <c r="L11" s="761"/>
      <c r="M11" s="761"/>
      <c r="N11" s="761"/>
      <c r="O11" s="761"/>
      <c r="P11" s="761"/>
      <c r="Q11" s="761"/>
    </row>
    <row r="12" spans="1:17" ht="12" customHeight="1" x14ac:dyDescent="0.25">
      <c r="A12" s="761"/>
      <c r="B12" s="761"/>
      <c r="C12" s="761"/>
      <c r="D12" s="761"/>
      <c r="E12" s="761"/>
      <c r="F12" s="761"/>
      <c r="G12" s="761"/>
      <c r="H12" s="761"/>
      <c r="I12" s="761"/>
      <c r="J12" s="761"/>
      <c r="K12" s="761"/>
      <c r="L12" s="761"/>
      <c r="M12" s="761"/>
      <c r="N12" s="761"/>
      <c r="O12" s="761"/>
      <c r="P12" s="761"/>
      <c r="Q12" s="761"/>
    </row>
    <row r="13" spans="1:17" ht="32.25" customHeight="1" x14ac:dyDescent="0.25">
      <c r="A13" s="762" t="s">
        <v>24</v>
      </c>
      <c r="B13" s="762"/>
      <c r="C13" s="762"/>
      <c r="D13" s="762"/>
      <c r="E13" s="762"/>
      <c r="F13" s="762"/>
      <c r="G13" s="762"/>
      <c r="H13" s="762"/>
      <c r="I13" s="762"/>
      <c r="J13" s="762"/>
      <c r="K13" s="762"/>
      <c r="L13" s="762"/>
      <c r="M13" s="762"/>
      <c r="N13" s="762"/>
      <c r="O13" s="762"/>
      <c r="P13" s="762"/>
      <c r="Q13" s="762"/>
    </row>
    <row r="14" spans="1:17" ht="27" customHeight="1" x14ac:dyDescent="0.25">
      <c r="A14" s="762" t="s">
        <v>125</v>
      </c>
      <c r="B14" s="762"/>
      <c r="C14" s="762"/>
      <c r="D14" s="762"/>
      <c r="E14" s="762"/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</row>
    <row r="15" spans="1:17" ht="11.25" customHeight="1" x14ac:dyDescent="0.25">
      <c r="A15" s="50"/>
      <c r="B15" s="50"/>
      <c r="C15" s="49"/>
      <c r="D15" s="49"/>
      <c r="E15" s="49"/>
      <c r="F15" s="84"/>
      <c r="G15" s="50"/>
      <c r="H15" s="88"/>
      <c r="I15" s="106"/>
      <c r="J15" s="49"/>
      <c r="K15" s="49"/>
      <c r="L15" s="88"/>
      <c r="M15" s="88"/>
      <c r="N15" s="88"/>
      <c r="O15" s="88"/>
      <c r="P15" s="88"/>
      <c r="Q15" s="88"/>
    </row>
    <row r="16" spans="1:17" ht="62.25" customHeight="1" x14ac:dyDescent="0.25">
      <c r="A16" s="753" t="s">
        <v>30</v>
      </c>
      <c r="B16" s="753" t="s">
        <v>45</v>
      </c>
      <c r="C16" s="753" t="s">
        <v>36</v>
      </c>
      <c r="D16" s="763" t="s">
        <v>23</v>
      </c>
      <c r="E16" s="764"/>
      <c r="F16" s="764"/>
      <c r="G16" s="765"/>
      <c r="H16" s="754" t="s">
        <v>37</v>
      </c>
      <c r="I16" s="766" t="s">
        <v>38</v>
      </c>
      <c r="J16" s="753" t="s">
        <v>31</v>
      </c>
      <c r="K16" s="753"/>
      <c r="L16" s="754" t="s">
        <v>52</v>
      </c>
      <c r="M16" s="755" t="s">
        <v>32</v>
      </c>
      <c r="N16" s="755"/>
      <c r="O16" s="755"/>
      <c r="P16" s="755"/>
      <c r="Q16" s="755"/>
    </row>
    <row r="17" spans="1:41" ht="93.75" customHeight="1" x14ac:dyDescent="0.25">
      <c r="A17" s="753"/>
      <c r="B17" s="753"/>
      <c r="C17" s="753"/>
      <c r="D17" s="753" t="s">
        <v>39</v>
      </c>
      <c r="E17" s="753" t="s">
        <v>51</v>
      </c>
      <c r="F17" s="754" t="s">
        <v>40</v>
      </c>
      <c r="G17" s="753" t="s">
        <v>46</v>
      </c>
      <c r="H17" s="754"/>
      <c r="I17" s="766"/>
      <c r="J17" s="753"/>
      <c r="K17" s="753"/>
      <c r="L17" s="754"/>
      <c r="M17" s="756" t="s">
        <v>22</v>
      </c>
      <c r="N17" s="757" t="s">
        <v>27</v>
      </c>
      <c r="O17" s="756" t="s">
        <v>21</v>
      </c>
      <c r="P17" s="756" t="s">
        <v>20</v>
      </c>
      <c r="Q17" s="756" t="s">
        <v>17</v>
      </c>
    </row>
    <row r="18" spans="1:41" ht="70.5" customHeight="1" x14ac:dyDescent="0.25">
      <c r="A18" s="753"/>
      <c r="B18" s="753"/>
      <c r="C18" s="753"/>
      <c r="D18" s="753"/>
      <c r="E18" s="753"/>
      <c r="F18" s="754"/>
      <c r="G18" s="753"/>
      <c r="H18" s="754"/>
      <c r="I18" s="766"/>
      <c r="J18" s="753"/>
      <c r="K18" s="753"/>
      <c r="L18" s="754"/>
      <c r="M18" s="756"/>
      <c r="N18" s="758"/>
      <c r="O18" s="756"/>
      <c r="P18" s="756"/>
      <c r="Q18" s="756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</row>
    <row r="19" spans="1:41" ht="15.75" customHeight="1" x14ac:dyDescent="0.25">
      <c r="A19" s="753"/>
      <c r="B19" s="753"/>
      <c r="C19" s="753"/>
      <c r="D19" s="753"/>
      <c r="E19" s="753"/>
      <c r="F19" s="754"/>
      <c r="G19" s="753"/>
      <c r="H19" s="754"/>
      <c r="I19" s="766"/>
      <c r="J19" s="753"/>
      <c r="K19" s="753"/>
      <c r="L19" s="754"/>
      <c r="M19" s="756"/>
      <c r="N19" s="759"/>
      <c r="O19" s="756"/>
      <c r="P19" s="756"/>
      <c r="Q19" s="756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</row>
    <row r="20" spans="1:41" s="48" customFormat="1" ht="51" customHeight="1" x14ac:dyDescent="0.25">
      <c r="A20" s="753"/>
      <c r="B20" s="753"/>
      <c r="C20" s="753"/>
      <c r="D20" s="753"/>
      <c r="E20" s="753"/>
      <c r="F20" s="754"/>
      <c r="G20" s="753"/>
      <c r="H20" s="754"/>
      <c r="I20" s="766"/>
      <c r="J20" s="207" t="s">
        <v>19</v>
      </c>
      <c r="K20" s="207" t="s">
        <v>18</v>
      </c>
      <c r="L20" s="211" t="s">
        <v>17</v>
      </c>
      <c r="M20" s="213" t="s">
        <v>49</v>
      </c>
      <c r="N20" s="213" t="s">
        <v>49</v>
      </c>
      <c r="O20" s="213" t="s">
        <v>50</v>
      </c>
      <c r="P20" s="213" t="s">
        <v>50</v>
      </c>
      <c r="Q20" s="213" t="s">
        <v>49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1:41" s="1" customFormat="1" ht="15.75" x14ac:dyDescent="0.25">
      <c r="A21" s="42">
        <v>1</v>
      </c>
      <c r="B21" s="42">
        <v>2</v>
      </c>
      <c r="C21" s="42">
        <v>3</v>
      </c>
      <c r="D21" s="42">
        <v>4</v>
      </c>
      <c r="E21" s="209">
        <v>5</v>
      </c>
      <c r="F21" s="107">
        <v>6</v>
      </c>
      <c r="G21" s="107">
        <v>7</v>
      </c>
      <c r="H21" s="107">
        <v>8</v>
      </c>
      <c r="I21" s="107">
        <v>9</v>
      </c>
      <c r="J21" s="209">
        <v>10</v>
      </c>
      <c r="K21" s="209">
        <v>11</v>
      </c>
      <c r="L21" s="76">
        <v>12</v>
      </c>
      <c r="M21" s="76">
        <v>13</v>
      </c>
      <c r="N21" s="76">
        <v>14</v>
      </c>
      <c r="O21" s="76">
        <v>15</v>
      </c>
      <c r="P21" s="76">
        <v>16</v>
      </c>
      <c r="Q21" s="111">
        <v>17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</row>
    <row r="22" spans="1:41" s="1" customFormat="1" ht="18" customHeight="1" x14ac:dyDescent="0.25">
      <c r="A22" s="741" t="s">
        <v>89</v>
      </c>
      <c r="B22" s="742"/>
      <c r="C22" s="742"/>
      <c r="D22" s="742"/>
      <c r="E22" s="743"/>
      <c r="F22" s="107">
        <f>F23</f>
        <v>119</v>
      </c>
      <c r="G22" s="208"/>
      <c r="H22" s="90">
        <f>H23</f>
        <v>514608.20999999996</v>
      </c>
      <c r="I22" s="107">
        <f>I23</f>
        <v>21869</v>
      </c>
      <c r="J22" s="2" t="s">
        <v>2</v>
      </c>
      <c r="K22" s="209"/>
      <c r="L22" s="90">
        <f t="shared" ref="L22:Q22" si="0">L23</f>
        <v>28727951.961235523</v>
      </c>
      <c r="M22" s="90">
        <f t="shared" si="0"/>
        <v>0</v>
      </c>
      <c r="N22" s="90">
        <f t="shared" si="0"/>
        <v>0</v>
      </c>
      <c r="O22" s="90">
        <f t="shared" si="0"/>
        <v>0</v>
      </c>
      <c r="P22" s="90">
        <f t="shared" si="0"/>
        <v>0</v>
      </c>
      <c r="Q22" s="90">
        <f t="shared" si="0"/>
        <v>0</v>
      </c>
      <c r="R22" s="10"/>
      <c r="S22" s="187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</row>
    <row r="23" spans="1:41" s="1" customFormat="1" ht="18" customHeight="1" x14ac:dyDescent="0.25">
      <c r="A23" s="750" t="s">
        <v>90</v>
      </c>
      <c r="B23" s="751"/>
      <c r="C23" s="751"/>
      <c r="D23" s="751"/>
      <c r="E23" s="752"/>
      <c r="F23" s="107">
        <f>F25</f>
        <v>119</v>
      </c>
      <c r="G23" s="2" t="s">
        <v>2</v>
      </c>
      <c r="H23" s="90">
        <f>H25</f>
        <v>514608.20999999996</v>
      </c>
      <c r="I23" s="107">
        <f>I25</f>
        <v>21869</v>
      </c>
      <c r="J23" s="2" t="s">
        <v>2</v>
      </c>
      <c r="K23" s="2" t="s">
        <v>2</v>
      </c>
      <c r="L23" s="90">
        <f>L25</f>
        <v>28727951.961235523</v>
      </c>
      <c r="M23" s="90">
        <f>M25</f>
        <v>0</v>
      </c>
      <c r="N23" s="90">
        <f>N25</f>
        <v>0</v>
      </c>
      <c r="O23" s="90">
        <f>O25+O24</f>
        <v>0</v>
      </c>
      <c r="P23" s="90">
        <f>P25</f>
        <v>0</v>
      </c>
      <c r="Q23" s="90">
        <f>M23+N23+O23+P23</f>
        <v>0</v>
      </c>
      <c r="R23" s="10"/>
      <c r="S23" s="187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s="1" customFormat="1" ht="18" customHeight="1" x14ac:dyDescent="0.25">
      <c r="A24" s="741" t="s">
        <v>91</v>
      </c>
      <c r="B24" s="742"/>
      <c r="C24" s="742"/>
      <c r="D24" s="742"/>
      <c r="E24" s="742"/>
      <c r="F24" s="742"/>
      <c r="G24" s="742"/>
      <c r="H24" s="742"/>
      <c r="I24" s="743"/>
      <c r="J24" s="2" t="s">
        <v>2</v>
      </c>
      <c r="K24" s="2"/>
      <c r="L24" s="90"/>
      <c r="M24" s="90"/>
      <c r="N24" s="90"/>
      <c r="O24" s="90">
        <v>0</v>
      </c>
      <c r="P24" s="90"/>
      <c r="Q24" s="9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41" s="55" customFormat="1" ht="18" customHeight="1" x14ac:dyDescent="0.3">
      <c r="A25" s="740" t="s">
        <v>92</v>
      </c>
      <c r="B25" s="740"/>
      <c r="C25" s="740"/>
      <c r="D25" s="740"/>
      <c r="E25" s="740"/>
      <c r="F25" s="76">
        <f>F26+F44+F73+F87+F116+F198+F235+F271+F283+F313+F317+F321</f>
        <v>119</v>
      </c>
      <c r="G25" s="2" t="s">
        <v>2</v>
      </c>
      <c r="H25" s="89">
        <f>H26+H44+H73+H87+H116+H198+H235+H271+H283+H313+H317+H321</f>
        <v>514608.20999999996</v>
      </c>
      <c r="I25" s="76">
        <f>I26+I44+I73+I87+I116+I198+I235+I271+I283+I313+I317+I321</f>
        <v>21869</v>
      </c>
      <c r="J25" s="2" t="s">
        <v>2</v>
      </c>
      <c r="K25" s="2" t="s">
        <v>2</v>
      </c>
      <c r="L25" s="90">
        <f>L26+L44+L73+L87+L116+L198+L235+L271+L283+L313+L317+L321</f>
        <v>28727951.961235523</v>
      </c>
      <c r="M25" s="90">
        <f>M26+M44+M73+M87+M116+M198+M235+M271+M283+M313+M317+M321</f>
        <v>0</v>
      </c>
      <c r="N25" s="90">
        <v>0</v>
      </c>
      <c r="O25" s="90">
        <f>O26+O44+O73+O87+O116+O198+O235+O271+O283+O313+O317+O321</f>
        <v>0</v>
      </c>
      <c r="P25" s="90">
        <f>P26+P44+P73+P87+P116+P198+P235+P271+P283+P313+P317+P321</f>
        <v>0</v>
      </c>
      <c r="Q25" s="90">
        <f>M25+N25+O25+P25</f>
        <v>0</v>
      </c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</row>
    <row r="26" spans="1:41" s="55" customFormat="1" ht="18" customHeight="1" x14ac:dyDescent="0.3">
      <c r="A26" s="748" t="s">
        <v>93</v>
      </c>
      <c r="B26" s="740"/>
      <c r="C26" s="740"/>
      <c r="D26" s="740"/>
      <c r="E26" s="740"/>
      <c r="F26" s="76">
        <v>8</v>
      </c>
      <c r="G26" s="209" t="s">
        <v>2</v>
      </c>
      <c r="H26" s="89">
        <f>H28+H30+H32+H34+H36+H38+H40+H42</f>
        <v>27153.200000000004</v>
      </c>
      <c r="I26" s="76">
        <f>I28+I30+I32+I34+I36+I38+I40+I42</f>
        <v>750</v>
      </c>
      <c r="J26" s="209" t="s">
        <v>2</v>
      </c>
      <c r="K26" s="6" t="s">
        <v>2</v>
      </c>
      <c r="L26" s="114">
        <f>L28+L30+L32+L34+L36+L38+L40+L42</f>
        <v>1975203.4285714289</v>
      </c>
      <c r="M26" s="114"/>
      <c r="N26" s="114"/>
      <c r="O26" s="114"/>
      <c r="P26" s="114"/>
      <c r="Q26" s="11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</row>
    <row r="27" spans="1:41" s="17" customFormat="1" ht="18" customHeight="1" x14ac:dyDescent="0.3">
      <c r="A27" s="741" t="s">
        <v>34</v>
      </c>
      <c r="B27" s="742"/>
      <c r="C27" s="742"/>
      <c r="D27" s="742"/>
      <c r="E27" s="742"/>
      <c r="F27" s="742"/>
      <c r="G27" s="742"/>
      <c r="H27" s="742"/>
      <c r="I27" s="743"/>
      <c r="J27" s="209" t="s">
        <v>2</v>
      </c>
      <c r="K27" s="6" t="s">
        <v>2</v>
      </c>
      <c r="L27" s="114"/>
      <c r="M27" s="115"/>
      <c r="N27" s="115"/>
      <c r="O27" s="134"/>
      <c r="P27" s="115"/>
      <c r="Q27" s="116">
        <f>O27</f>
        <v>0</v>
      </c>
      <c r="R27" s="22"/>
      <c r="S27" s="22"/>
      <c r="T27" s="22"/>
      <c r="U27" s="23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22"/>
      <c r="AN27" s="22"/>
      <c r="AO27" s="22"/>
    </row>
    <row r="28" spans="1:41" s="17" customFormat="1" ht="18.75" x14ac:dyDescent="0.3">
      <c r="A28" s="733">
        <v>1</v>
      </c>
      <c r="B28" s="45">
        <v>71951000</v>
      </c>
      <c r="C28" s="4" t="s">
        <v>16</v>
      </c>
      <c r="D28" s="4" t="s">
        <v>16</v>
      </c>
      <c r="E28" s="220" t="s">
        <v>119</v>
      </c>
      <c r="F28" s="221" t="s">
        <v>151</v>
      </c>
      <c r="G28" s="67" t="s">
        <v>106</v>
      </c>
      <c r="H28" s="91">
        <v>4452.1000000000004</v>
      </c>
      <c r="I28" s="76">
        <v>116</v>
      </c>
      <c r="J28" s="208" t="s">
        <v>107</v>
      </c>
      <c r="K28" s="6" t="s">
        <v>2</v>
      </c>
      <c r="L28" s="226">
        <v>246900.42857142858</v>
      </c>
      <c r="M28" s="101"/>
      <c r="N28" s="114"/>
      <c r="O28" s="114"/>
      <c r="P28" s="114"/>
      <c r="Q28" s="114"/>
      <c r="R28" s="22">
        <f>1728303/7</f>
        <v>246900.42857142858</v>
      </c>
      <c r="S28" s="22"/>
      <c r="T28" s="22"/>
      <c r="U28" s="23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22"/>
      <c r="AN28" s="22"/>
      <c r="AO28" s="22"/>
    </row>
    <row r="29" spans="1:41" s="8" customFormat="1" ht="63" x14ac:dyDescent="0.3">
      <c r="A29" s="734"/>
      <c r="B29" s="204">
        <v>71951000</v>
      </c>
      <c r="C29" s="130" t="s">
        <v>16</v>
      </c>
      <c r="D29" s="21"/>
      <c r="E29" s="21"/>
      <c r="F29" s="131"/>
      <c r="G29" s="132"/>
      <c r="H29" s="133"/>
      <c r="I29" s="76"/>
      <c r="J29" s="4" t="s">
        <v>108</v>
      </c>
      <c r="K29" s="19" t="s">
        <v>109</v>
      </c>
      <c r="L29" s="226">
        <v>246900.42857142858</v>
      </c>
      <c r="M29" s="101"/>
      <c r="N29" s="114"/>
      <c r="O29" s="114"/>
      <c r="P29" s="114"/>
      <c r="Q29" s="11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23"/>
      <c r="AM29" s="34"/>
      <c r="AN29" s="34"/>
      <c r="AO29" s="34"/>
    </row>
    <row r="30" spans="1:41" s="128" customFormat="1" ht="18.75" x14ac:dyDescent="0.3">
      <c r="A30" s="733">
        <v>2</v>
      </c>
      <c r="B30" s="45">
        <v>71951000</v>
      </c>
      <c r="C30" s="4" t="s">
        <v>16</v>
      </c>
      <c r="D30" s="21" t="s">
        <v>16</v>
      </c>
      <c r="E30" s="270" t="s">
        <v>152</v>
      </c>
      <c r="F30" s="266">
        <v>5</v>
      </c>
      <c r="G30" s="77" t="s">
        <v>106</v>
      </c>
      <c r="H30" s="21">
        <v>3074.7</v>
      </c>
      <c r="I30" s="77">
        <v>118</v>
      </c>
      <c r="J30" s="4" t="s">
        <v>107</v>
      </c>
      <c r="K30" s="19" t="s">
        <v>2</v>
      </c>
      <c r="L30" s="226">
        <v>246900.42857142858</v>
      </c>
      <c r="M30" s="101"/>
      <c r="N30" s="114"/>
      <c r="O30" s="114"/>
      <c r="P30" s="114"/>
      <c r="Q30" s="114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7"/>
      <c r="AM30" s="126"/>
      <c r="AN30" s="126"/>
      <c r="AO30" s="126"/>
    </row>
    <row r="31" spans="1:41" s="1" customFormat="1" ht="63" x14ac:dyDescent="0.3">
      <c r="A31" s="734"/>
      <c r="B31" s="45">
        <v>71951000</v>
      </c>
      <c r="C31" s="4" t="s">
        <v>16</v>
      </c>
      <c r="D31" s="4"/>
      <c r="E31" s="4"/>
      <c r="F31" s="110"/>
      <c r="G31" s="67"/>
      <c r="H31" s="91"/>
      <c r="I31" s="76"/>
      <c r="J31" s="208" t="s">
        <v>108</v>
      </c>
      <c r="K31" s="6" t="s">
        <v>109</v>
      </c>
      <c r="L31" s="226">
        <v>246900.42857142858</v>
      </c>
      <c r="M31" s="101"/>
      <c r="N31" s="114"/>
      <c r="O31" s="114"/>
      <c r="P31" s="114"/>
      <c r="Q31" s="114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23"/>
      <c r="AM31" s="10"/>
      <c r="AN31" s="10"/>
      <c r="AO31" s="10"/>
    </row>
    <row r="32" spans="1:41" s="1" customFormat="1" ht="18.75" x14ac:dyDescent="0.3">
      <c r="A32" s="733">
        <v>3</v>
      </c>
      <c r="B32" s="45">
        <v>71951000</v>
      </c>
      <c r="C32" s="4" t="s">
        <v>16</v>
      </c>
      <c r="D32" s="4" t="s">
        <v>16</v>
      </c>
      <c r="E32" s="220" t="s">
        <v>153</v>
      </c>
      <c r="F32" s="221">
        <v>21</v>
      </c>
      <c r="G32" s="67" t="s">
        <v>106</v>
      </c>
      <c r="H32" s="91">
        <v>2869.3</v>
      </c>
      <c r="I32" s="76">
        <v>125</v>
      </c>
      <c r="J32" s="4" t="s">
        <v>107</v>
      </c>
      <c r="K32" s="19" t="s">
        <v>2</v>
      </c>
      <c r="L32" s="226">
        <v>246900.42857142858</v>
      </c>
      <c r="M32" s="101"/>
      <c r="N32" s="114"/>
      <c r="O32" s="114"/>
      <c r="P32" s="114"/>
      <c r="Q32" s="114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23"/>
      <c r="AM32" s="10"/>
      <c r="AN32" s="10"/>
      <c r="AO32" s="10"/>
    </row>
    <row r="33" spans="1:41" s="128" customFormat="1" ht="63" x14ac:dyDescent="0.3">
      <c r="A33" s="734"/>
      <c r="B33" s="45">
        <v>71951000</v>
      </c>
      <c r="C33" s="4" t="s">
        <v>16</v>
      </c>
      <c r="D33" s="4"/>
      <c r="E33" s="4"/>
      <c r="F33" s="110"/>
      <c r="G33" s="67"/>
      <c r="H33" s="91"/>
      <c r="I33" s="76"/>
      <c r="J33" s="4" t="s">
        <v>108</v>
      </c>
      <c r="K33" s="19" t="s">
        <v>109</v>
      </c>
      <c r="L33" s="226">
        <v>246900.42857142858</v>
      </c>
      <c r="M33" s="101"/>
      <c r="N33" s="114"/>
      <c r="O33" s="114"/>
      <c r="P33" s="114"/>
      <c r="Q33" s="114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7"/>
      <c r="AM33" s="126"/>
      <c r="AN33" s="126"/>
      <c r="AO33" s="126"/>
    </row>
    <row r="34" spans="1:41" s="8" customFormat="1" ht="18.75" x14ac:dyDescent="0.3">
      <c r="A34" s="733">
        <v>4</v>
      </c>
      <c r="B34" s="45">
        <v>71951000</v>
      </c>
      <c r="C34" s="4" t="s">
        <v>16</v>
      </c>
      <c r="D34" s="4" t="s">
        <v>16</v>
      </c>
      <c r="E34" s="220" t="s">
        <v>154</v>
      </c>
      <c r="F34" s="221">
        <v>3</v>
      </c>
      <c r="G34" s="67" t="s">
        <v>106</v>
      </c>
      <c r="H34" s="91">
        <v>2118.6</v>
      </c>
      <c r="I34" s="76">
        <v>48</v>
      </c>
      <c r="J34" s="208" t="s">
        <v>107</v>
      </c>
      <c r="K34" s="6" t="s">
        <v>2</v>
      </c>
      <c r="L34" s="226">
        <v>246900.42857142858</v>
      </c>
      <c r="M34" s="101"/>
      <c r="N34" s="114"/>
      <c r="O34" s="114"/>
      <c r="P34" s="114"/>
      <c r="Q34" s="11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23"/>
      <c r="AM34" s="34"/>
      <c r="AN34" s="34"/>
      <c r="AO34" s="34"/>
    </row>
    <row r="35" spans="1:41" s="1" customFormat="1" ht="63" x14ac:dyDescent="0.3">
      <c r="A35" s="734"/>
      <c r="B35" s="45">
        <v>71951000</v>
      </c>
      <c r="C35" s="4" t="s">
        <v>16</v>
      </c>
      <c r="D35" s="4"/>
      <c r="E35" s="4"/>
      <c r="F35" s="110"/>
      <c r="G35" s="67"/>
      <c r="H35" s="91"/>
      <c r="I35" s="76"/>
      <c r="J35" s="4" t="s">
        <v>108</v>
      </c>
      <c r="K35" s="19" t="s">
        <v>109</v>
      </c>
      <c r="L35" s="226">
        <v>246900.42857142858</v>
      </c>
      <c r="M35" s="101"/>
      <c r="N35" s="114"/>
      <c r="O35" s="114"/>
      <c r="P35" s="114"/>
      <c r="Q35" s="114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23"/>
      <c r="AM35" s="10"/>
      <c r="AN35" s="10"/>
      <c r="AO35" s="10"/>
    </row>
    <row r="36" spans="1:41" s="128" customFormat="1" ht="18.75" x14ac:dyDescent="0.3">
      <c r="A36" s="733">
        <v>5</v>
      </c>
      <c r="B36" s="45">
        <v>71951000</v>
      </c>
      <c r="C36" s="4" t="s">
        <v>16</v>
      </c>
      <c r="D36" s="4" t="s">
        <v>16</v>
      </c>
      <c r="E36" s="220" t="s">
        <v>131</v>
      </c>
      <c r="F36" s="221">
        <v>56</v>
      </c>
      <c r="G36" s="67" t="s">
        <v>106</v>
      </c>
      <c r="H36" s="91">
        <v>3236.6</v>
      </c>
      <c r="I36" s="76">
        <v>110</v>
      </c>
      <c r="J36" s="4" t="s">
        <v>107</v>
      </c>
      <c r="K36" s="19" t="s">
        <v>2</v>
      </c>
      <c r="L36" s="226">
        <v>246900.42857142858</v>
      </c>
      <c r="M36" s="101"/>
      <c r="N36" s="114"/>
      <c r="O36" s="114"/>
      <c r="P36" s="114"/>
      <c r="Q36" s="114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7"/>
      <c r="AM36" s="126"/>
      <c r="AN36" s="126"/>
      <c r="AO36" s="126"/>
    </row>
    <row r="37" spans="1:41" s="1" customFormat="1" ht="63" x14ac:dyDescent="0.3">
      <c r="A37" s="734"/>
      <c r="B37" s="45">
        <v>71951000</v>
      </c>
      <c r="C37" s="4" t="s">
        <v>16</v>
      </c>
      <c r="D37" s="4"/>
      <c r="E37" s="4"/>
      <c r="F37" s="110"/>
      <c r="G37" s="67"/>
      <c r="H37" s="91"/>
      <c r="I37" s="76"/>
      <c r="J37" s="208" t="s">
        <v>108</v>
      </c>
      <c r="K37" s="6" t="s">
        <v>109</v>
      </c>
      <c r="L37" s="226">
        <v>246900.42857142858</v>
      </c>
      <c r="M37" s="101"/>
      <c r="N37" s="114"/>
      <c r="O37" s="114"/>
      <c r="P37" s="114"/>
      <c r="Q37" s="114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23"/>
      <c r="AM37" s="10"/>
      <c r="AN37" s="10"/>
      <c r="AO37" s="10"/>
    </row>
    <row r="38" spans="1:41" s="8" customFormat="1" ht="18.75" x14ac:dyDescent="0.3">
      <c r="A38" s="733">
        <v>6</v>
      </c>
      <c r="B38" s="45">
        <v>71951000</v>
      </c>
      <c r="C38" s="4" t="s">
        <v>16</v>
      </c>
      <c r="D38" s="4" t="s">
        <v>16</v>
      </c>
      <c r="E38" s="220" t="s">
        <v>131</v>
      </c>
      <c r="F38" s="221">
        <v>58</v>
      </c>
      <c r="G38" s="67" t="s">
        <v>106</v>
      </c>
      <c r="H38" s="91">
        <v>3610</v>
      </c>
      <c r="I38" s="76">
        <v>91</v>
      </c>
      <c r="J38" s="4" t="s">
        <v>107</v>
      </c>
      <c r="K38" s="19" t="s">
        <v>2</v>
      </c>
      <c r="L38" s="226">
        <v>246900.42857142858</v>
      </c>
      <c r="M38" s="101"/>
      <c r="N38" s="114"/>
      <c r="O38" s="114"/>
      <c r="P38" s="114"/>
      <c r="Q38" s="11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23"/>
      <c r="AM38" s="34"/>
      <c r="AN38" s="34"/>
      <c r="AO38" s="34"/>
    </row>
    <row r="39" spans="1:41" s="1" customFormat="1" ht="63" x14ac:dyDescent="0.3">
      <c r="A39" s="734"/>
      <c r="B39" s="45">
        <v>71951000</v>
      </c>
      <c r="C39" s="4" t="s">
        <v>16</v>
      </c>
      <c r="D39" s="4"/>
      <c r="E39" s="4"/>
      <c r="F39" s="110"/>
      <c r="G39" s="67"/>
      <c r="H39" s="91"/>
      <c r="I39" s="76"/>
      <c r="J39" s="4" t="s">
        <v>108</v>
      </c>
      <c r="K39" s="19" t="s">
        <v>109</v>
      </c>
      <c r="L39" s="226">
        <v>246900.42857142858</v>
      </c>
      <c r="M39" s="101"/>
      <c r="N39" s="114"/>
      <c r="O39" s="114"/>
      <c r="P39" s="114"/>
      <c r="Q39" s="114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23"/>
      <c r="AM39" s="10"/>
      <c r="AN39" s="10"/>
      <c r="AO39" s="10"/>
    </row>
    <row r="40" spans="1:41" s="1" customFormat="1" ht="18.75" x14ac:dyDescent="0.3">
      <c r="A40" s="733">
        <v>7</v>
      </c>
      <c r="B40" s="45">
        <v>71951000</v>
      </c>
      <c r="C40" s="4" t="s">
        <v>16</v>
      </c>
      <c r="D40" s="4" t="s">
        <v>16</v>
      </c>
      <c r="E40" s="220" t="s">
        <v>131</v>
      </c>
      <c r="F40" s="221">
        <v>60</v>
      </c>
      <c r="G40" s="67" t="s">
        <v>106</v>
      </c>
      <c r="H40" s="91">
        <v>6557</v>
      </c>
      <c r="I40" s="76">
        <v>122</v>
      </c>
      <c r="J40" s="4" t="s">
        <v>107</v>
      </c>
      <c r="K40" s="19" t="s">
        <v>2</v>
      </c>
      <c r="L40" s="226">
        <v>246900.42857142858</v>
      </c>
      <c r="M40" s="101"/>
      <c r="N40" s="114"/>
      <c r="O40" s="114"/>
      <c r="P40" s="114"/>
      <c r="Q40" s="114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23"/>
      <c r="AM40" s="10"/>
      <c r="AN40" s="10"/>
      <c r="AO40" s="10"/>
    </row>
    <row r="41" spans="1:41" s="8" customFormat="1" ht="63" x14ac:dyDescent="0.3">
      <c r="A41" s="734"/>
      <c r="B41" s="45">
        <v>71951000</v>
      </c>
      <c r="C41" s="4" t="s">
        <v>16</v>
      </c>
      <c r="D41" s="4"/>
      <c r="E41" s="4"/>
      <c r="F41" s="110"/>
      <c r="G41" s="67"/>
      <c r="H41" s="91"/>
      <c r="I41" s="76"/>
      <c r="J41" s="4" t="s">
        <v>108</v>
      </c>
      <c r="K41" s="19" t="s">
        <v>109</v>
      </c>
      <c r="L41" s="226">
        <v>246900.42857142858</v>
      </c>
      <c r="M41" s="101"/>
      <c r="N41" s="134"/>
      <c r="O41" s="101"/>
      <c r="P41" s="101"/>
      <c r="Q41" s="11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23"/>
      <c r="AM41" s="34"/>
      <c r="AN41" s="34"/>
      <c r="AO41" s="34"/>
    </row>
    <row r="42" spans="1:41" s="1" customFormat="1" ht="18.75" x14ac:dyDescent="0.3">
      <c r="A42" s="733">
        <v>8</v>
      </c>
      <c r="B42" s="45">
        <v>71951001</v>
      </c>
      <c r="C42" s="4" t="s">
        <v>16</v>
      </c>
      <c r="D42" s="4" t="s">
        <v>16</v>
      </c>
      <c r="E42" s="220" t="s">
        <v>155</v>
      </c>
      <c r="F42" s="221" t="s">
        <v>156</v>
      </c>
      <c r="G42" s="67" t="s">
        <v>106</v>
      </c>
      <c r="H42" s="91">
        <v>1234.9000000000001</v>
      </c>
      <c r="I42" s="76">
        <v>20</v>
      </c>
      <c r="J42" s="208" t="s">
        <v>107</v>
      </c>
      <c r="K42" s="19" t="s">
        <v>2</v>
      </c>
      <c r="L42" s="226">
        <v>246900.42857142858</v>
      </c>
      <c r="M42" s="101"/>
      <c r="N42" s="114"/>
      <c r="O42" s="114"/>
      <c r="P42" s="114"/>
      <c r="Q42" s="114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23"/>
      <c r="AM42" s="10"/>
      <c r="AN42" s="10"/>
      <c r="AO42" s="10"/>
    </row>
    <row r="43" spans="1:41" s="8" customFormat="1" ht="63" x14ac:dyDescent="0.3">
      <c r="A43" s="734"/>
      <c r="B43" s="45">
        <v>71951000</v>
      </c>
      <c r="C43" s="4" t="s">
        <v>16</v>
      </c>
      <c r="D43" s="4"/>
      <c r="E43" s="4"/>
      <c r="F43" s="110"/>
      <c r="G43" s="67"/>
      <c r="H43" s="91"/>
      <c r="I43" s="76"/>
      <c r="J43" s="208" t="s">
        <v>108</v>
      </c>
      <c r="K43" s="19" t="s">
        <v>109</v>
      </c>
      <c r="L43" s="226">
        <v>246900.42857142858</v>
      </c>
      <c r="M43" s="101"/>
      <c r="N43" s="114"/>
      <c r="O43" s="114"/>
      <c r="P43" s="114"/>
      <c r="Q43" s="11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23"/>
      <c r="AM43" s="34"/>
      <c r="AN43" s="34"/>
      <c r="AO43" s="34"/>
    </row>
    <row r="44" spans="1:41" ht="18" customHeight="1" x14ac:dyDescent="0.3">
      <c r="A44" s="739" t="s">
        <v>94</v>
      </c>
      <c r="B44" s="740"/>
      <c r="C44" s="740"/>
      <c r="D44" s="740"/>
      <c r="E44" s="740"/>
      <c r="F44" s="76">
        <v>8</v>
      </c>
      <c r="G44" s="209" t="s">
        <v>2</v>
      </c>
      <c r="H44" s="89">
        <f>H46+H49+H52+H55+H58+H61+H64+H67</f>
        <v>22239.9</v>
      </c>
      <c r="I44" s="76">
        <f>I46+I49+I52+I55+I58+I61+I64+I67</f>
        <v>799</v>
      </c>
      <c r="J44" s="209" t="s">
        <v>2</v>
      </c>
      <c r="K44" s="6" t="s">
        <v>2</v>
      </c>
      <c r="L44" s="103">
        <f>L46+L49+L52+L55+L58+L61+L64+L67</f>
        <v>1628000</v>
      </c>
      <c r="M44" s="103"/>
      <c r="N44" s="103"/>
      <c r="O44" s="103"/>
      <c r="P44" s="103"/>
      <c r="Q44" s="114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23"/>
      <c r="AM44" s="51"/>
      <c r="AN44" s="51"/>
      <c r="AO44" s="51"/>
    </row>
    <row r="45" spans="1:41" s="57" customFormat="1" ht="18" customHeight="1" x14ac:dyDescent="0.3">
      <c r="A45" s="741" t="s">
        <v>34</v>
      </c>
      <c r="B45" s="742"/>
      <c r="C45" s="742"/>
      <c r="D45" s="742"/>
      <c r="E45" s="742"/>
      <c r="F45" s="742"/>
      <c r="G45" s="742"/>
      <c r="H45" s="742"/>
      <c r="I45" s="743"/>
      <c r="J45" s="209" t="s">
        <v>2</v>
      </c>
      <c r="K45" s="6" t="s">
        <v>2</v>
      </c>
      <c r="L45" s="114"/>
      <c r="M45" s="115"/>
      <c r="N45" s="115"/>
      <c r="O45" s="135"/>
      <c r="P45" s="115"/>
      <c r="Q45" s="114">
        <f t="shared" ref="Q45" si="1">M45+N45+O45+P45</f>
        <v>0</v>
      </c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23"/>
      <c r="AM45" s="56"/>
      <c r="AN45" s="56"/>
      <c r="AO45" s="56"/>
    </row>
    <row r="46" spans="1:41" ht="18" customHeight="1" x14ac:dyDescent="0.3">
      <c r="A46" s="733">
        <v>1</v>
      </c>
      <c r="B46" s="68">
        <v>71952000</v>
      </c>
      <c r="C46" s="208" t="s">
        <v>28</v>
      </c>
      <c r="D46" s="208" t="s">
        <v>28</v>
      </c>
      <c r="E46" s="219" t="s">
        <v>105</v>
      </c>
      <c r="F46" s="224">
        <v>12</v>
      </c>
      <c r="G46" s="39" t="s">
        <v>106</v>
      </c>
      <c r="H46" s="92">
        <v>7931.8</v>
      </c>
      <c r="I46" s="76">
        <v>220</v>
      </c>
      <c r="J46" s="208" t="s">
        <v>107</v>
      </c>
      <c r="K46" s="71" t="s">
        <v>2</v>
      </c>
      <c r="L46" s="102">
        <f>L47</f>
        <v>134000</v>
      </c>
      <c r="M46" s="114"/>
      <c r="N46" s="117"/>
      <c r="O46" s="117"/>
      <c r="P46" s="117"/>
      <c r="Q46" s="114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23"/>
      <c r="AM46" s="51"/>
      <c r="AN46" s="51"/>
      <c r="AO46" s="51"/>
    </row>
    <row r="47" spans="1:41" s="57" customFormat="1" ht="54.75" customHeight="1" x14ac:dyDescent="0.3">
      <c r="A47" s="767"/>
      <c r="B47" s="68">
        <v>71952000</v>
      </c>
      <c r="C47" s="208" t="s">
        <v>28</v>
      </c>
      <c r="D47" s="208"/>
      <c r="E47" s="208"/>
      <c r="F47" s="76"/>
      <c r="G47" s="39"/>
      <c r="H47" s="92"/>
      <c r="I47" s="76"/>
      <c r="J47" s="4" t="s">
        <v>108</v>
      </c>
      <c r="K47" s="79" t="s">
        <v>109</v>
      </c>
      <c r="L47" s="102">
        <v>134000</v>
      </c>
      <c r="M47" s="101"/>
      <c r="N47" s="103"/>
      <c r="O47" s="103"/>
      <c r="P47" s="103"/>
      <c r="Q47" s="114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23"/>
      <c r="AM47" s="56"/>
      <c r="AN47" s="56"/>
      <c r="AO47" s="56"/>
    </row>
    <row r="48" spans="1:41" s="182" customFormat="1" ht="18" customHeight="1" x14ac:dyDescent="0.3">
      <c r="A48" s="734"/>
      <c r="B48" s="68">
        <v>71952000</v>
      </c>
      <c r="C48" s="208" t="s">
        <v>28</v>
      </c>
      <c r="D48" s="208"/>
      <c r="E48" s="208"/>
      <c r="F48" s="76"/>
      <c r="G48" s="39"/>
      <c r="H48" s="186"/>
      <c r="I48" s="76"/>
      <c r="J48" s="282" t="s">
        <v>118</v>
      </c>
      <c r="K48" s="79" t="s">
        <v>110</v>
      </c>
      <c r="L48" s="102"/>
      <c r="M48" s="114"/>
      <c r="N48" s="117"/>
      <c r="O48" s="117"/>
      <c r="P48" s="117"/>
      <c r="Q48" s="114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68"/>
      <c r="AM48" s="181"/>
      <c r="AN48" s="181"/>
      <c r="AO48" s="181"/>
    </row>
    <row r="49" spans="1:41" s="167" customFormat="1" ht="18" customHeight="1" x14ac:dyDescent="0.3">
      <c r="A49" s="733">
        <v>2</v>
      </c>
      <c r="B49" s="68">
        <v>71952000</v>
      </c>
      <c r="C49" s="208" t="s">
        <v>28</v>
      </c>
      <c r="D49" s="208" t="s">
        <v>28</v>
      </c>
      <c r="E49" s="219" t="s">
        <v>111</v>
      </c>
      <c r="F49" s="224">
        <v>14</v>
      </c>
      <c r="G49" s="39" t="s">
        <v>106</v>
      </c>
      <c r="H49" s="92">
        <v>4387.8</v>
      </c>
      <c r="I49" s="76">
        <v>129</v>
      </c>
      <c r="J49" s="4" t="s">
        <v>112</v>
      </c>
      <c r="K49" s="78" t="s">
        <v>2</v>
      </c>
      <c r="L49" s="102">
        <f>L50</f>
        <v>134000</v>
      </c>
      <c r="M49" s="101"/>
      <c r="N49" s="103"/>
      <c r="O49" s="103"/>
      <c r="P49" s="103"/>
      <c r="Q49" s="114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68"/>
      <c r="AM49" s="180"/>
      <c r="AN49" s="180"/>
      <c r="AO49" s="180"/>
    </row>
    <row r="50" spans="1:41" s="182" customFormat="1" ht="63" x14ac:dyDescent="0.3">
      <c r="A50" s="767"/>
      <c r="B50" s="68">
        <v>71952000</v>
      </c>
      <c r="C50" s="208" t="s">
        <v>28</v>
      </c>
      <c r="D50" s="208"/>
      <c r="E50" s="208"/>
      <c r="F50" s="76"/>
      <c r="G50" s="39"/>
      <c r="H50" s="92"/>
      <c r="I50" s="76"/>
      <c r="J50" s="4" t="s">
        <v>108</v>
      </c>
      <c r="K50" s="79" t="s">
        <v>109</v>
      </c>
      <c r="L50" s="102">
        <v>134000</v>
      </c>
      <c r="M50" s="101"/>
      <c r="N50" s="103"/>
      <c r="O50" s="103"/>
      <c r="P50" s="103"/>
      <c r="Q50" s="114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68"/>
      <c r="AM50" s="181"/>
      <c r="AN50" s="181"/>
      <c r="AO50" s="181"/>
    </row>
    <row r="51" spans="1:41" s="167" customFormat="1" ht="18" customHeight="1" x14ac:dyDescent="0.3">
      <c r="A51" s="734"/>
      <c r="B51" s="68">
        <v>71952000</v>
      </c>
      <c r="C51" s="208" t="s">
        <v>28</v>
      </c>
      <c r="D51" s="208"/>
      <c r="E51" s="208"/>
      <c r="F51" s="76"/>
      <c r="G51" s="39"/>
      <c r="H51" s="92"/>
      <c r="I51" s="76"/>
      <c r="J51" s="282" t="s">
        <v>118</v>
      </c>
      <c r="K51" s="71" t="s">
        <v>110</v>
      </c>
      <c r="L51" s="102"/>
      <c r="M51" s="101"/>
      <c r="N51" s="103"/>
      <c r="O51" s="103"/>
      <c r="P51" s="103"/>
      <c r="Q51" s="114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68"/>
      <c r="AM51" s="180"/>
      <c r="AN51" s="180"/>
      <c r="AO51" s="180"/>
    </row>
    <row r="52" spans="1:41" s="57" customFormat="1" ht="18" customHeight="1" x14ac:dyDescent="0.3">
      <c r="A52" s="733">
        <v>3</v>
      </c>
      <c r="B52" s="68">
        <v>71952000</v>
      </c>
      <c r="C52" s="208" t="s">
        <v>28</v>
      </c>
      <c r="D52" s="208" t="s">
        <v>28</v>
      </c>
      <c r="E52" s="219" t="s">
        <v>113</v>
      </c>
      <c r="F52" s="224">
        <v>34</v>
      </c>
      <c r="G52" s="39" t="s">
        <v>106</v>
      </c>
      <c r="H52" s="92">
        <v>827.1</v>
      </c>
      <c r="I52" s="76">
        <v>41</v>
      </c>
      <c r="J52" s="208" t="s">
        <v>112</v>
      </c>
      <c r="K52" s="79" t="s">
        <v>2</v>
      </c>
      <c r="L52" s="102">
        <f>L53</f>
        <v>168000</v>
      </c>
      <c r="M52" s="114"/>
      <c r="N52" s="117"/>
      <c r="O52" s="117"/>
      <c r="P52" s="117"/>
      <c r="Q52" s="114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23"/>
      <c r="AM52" s="56"/>
      <c r="AN52" s="56"/>
      <c r="AO52" s="56"/>
    </row>
    <row r="53" spans="1:41" s="153" customFormat="1" ht="63" x14ac:dyDescent="0.3">
      <c r="A53" s="767"/>
      <c r="B53" s="68">
        <v>71952000</v>
      </c>
      <c r="C53" s="208" t="s">
        <v>28</v>
      </c>
      <c r="D53" s="4"/>
      <c r="E53" s="4"/>
      <c r="F53" s="110"/>
      <c r="G53" s="67"/>
      <c r="H53" s="91"/>
      <c r="I53" s="76"/>
      <c r="J53" s="4" t="s">
        <v>108</v>
      </c>
      <c r="K53" s="19" t="s">
        <v>109</v>
      </c>
      <c r="L53" s="101">
        <v>168000</v>
      </c>
      <c r="M53" s="101"/>
      <c r="N53" s="114"/>
      <c r="O53" s="114"/>
      <c r="P53" s="114"/>
      <c r="Q53" s="114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49"/>
      <c r="AM53" s="156"/>
      <c r="AN53" s="156"/>
      <c r="AO53" s="156"/>
    </row>
    <row r="54" spans="1:41" s="155" customFormat="1" ht="18" customHeight="1" x14ac:dyDescent="0.3">
      <c r="A54" s="734"/>
      <c r="B54" s="68">
        <v>71952000</v>
      </c>
      <c r="C54" s="208" t="s">
        <v>28</v>
      </c>
      <c r="D54" s="208"/>
      <c r="E54" s="208"/>
      <c r="F54" s="76"/>
      <c r="G54" s="39"/>
      <c r="H54" s="92"/>
      <c r="I54" s="76"/>
      <c r="J54" s="282" t="s">
        <v>118</v>
      </c>
      <c r="K54" s="79" t="s">
        <v>110</v>
      </c>
      <c r="L54" s="102"/>
      <c r="M54" s="114"/>
      <c r="N54" s="117"/>
      <c r="O54" s="117"/>
      <c r="P54" s="117"/>
      <c r="Q54" s="11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49"/>
      <c r="AM54" s="154"/>
      <c r="AN54" s="154"/>
      <c r="AO54" s="154"/>
    </row>
    <row r="55" spans="1:41" s="153" customFormat="1" ht="31.5" customHeight="1" x14ac:dyDescent="0.3">
      <c r="A55" s="733">
        <v>4</v>
      </c>
      <c r="B55" s="68">
        <v>71952000</v>
      </c>
      <c r="C55" s="208" t="s">
        <v>28</v>
      </c>
      <c r="D55" s="208" t="s">
        <v>28</v>
      </c>
      <c r="E55" s="219" t="s">
        <v>114</v>
      </c>
      <c r="F55" s="224">
        <v>16</v>
      </c>
      <c r="G55" s="39" t="s">
        <v>106</v>
      </c>
      <c r="H55" s="92">
        <v>780.6</v>
      </c>
      <c r="I55" s="76">
        <v>44</v>
      </c>
      <c r="J55" s="208" t="s">
        <v>112</v>
      </c>
      <c r="K55" s="71" t="s">
        <v>2</v>
      </c>
      <c r="L55" s="102">
        <f>L56</f>
        <v>168000</v>
      </c>
      <c r="M55" s="101"/>
      <c r="N55" s="103"/>
      <c r="O55" s="103"/>
      <c r="P55" s="103"/>
      <c r="Q55" s="114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49"/>
      <c r="AM55" s="156"/>
      <c r="AN55" s="156"/>
      <c r="AO55" s="156"/>
    </row>
    <row r="56" spans="1:41" s="152" customFormat="1" ht="48" customHeight="1" x14ac:dyDescent="0.3">
      <c r="A56" s="767"/>
      <c r="B56" s="68">
        <v>71952000</v>
      </c>
      <c r="C56" s="208" t="s">
        <v>28</v>
      </c>
      <c r="D56" s="208"/>
      <c r="E56" s="208"/>
      <c r="F56" s="76"/>
      <c r="G56" s="39"/>
      <c r="H56" s="92"/>
      <c r="I56" s="76"/>
      <c r="J56" s="4" t="s">
        <v>108</v>
      </c>
      <c r="K56" s="69" t="s">
        <v>109</v>
      </c>
      <c r="L56" s="102">
        <v>168000</v>
      </c>
      <c r="M56" s="101"/>
      <c r="N56" s="103"/>
      <c r="O56" s="103"/>
      <c r="P56" s="103"/>
      <c r="Q56" s="114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1"/>
      <c r="AM56" s="150"/>
      <c r="AN56" s="150"/>
      <c r="AO56" s="150"/>
    </row>
    <row r="57" spans="1:41" s="57" customFormat="1" ht="18" customHeight="1" x14ac:dyDescent="0.3">
      <c r="A57" s="734"/>
      <c r="B57" s="68">
        <v>71952000</v>
      </c>
      <c r="C57" s="208" t="s">
        <v>28</v>
      </c>
      <c r="D57" s="4"/>
      <c r="E57" s="4"/>
      <c r="F57" s="110"/>
      <c r="G57" s="67"/>
      <c r="H57" s="91"/>
      <c r="I57" s="76"/>
      <c r="J57" s="282" t="s">
        <v>118</v>
      </c>
      <c r="K57" s="19" t="s">
        <v>110</v>
      </c>
      <c r="L57" s="101"/>
      <c r="M57" s="101"/>
      <c r="N57" s="114"/>
      <c r="O57" s="114"/>
      <c r="P57" s="114"/>
      <c r="Q57" s="114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23"/>
      <c r="AM57" s="56"/>
      <c r="AN57" s="56"/>
      <c r="AO57" s="56"/>
    </row>
    <row r="58" spans="1:41" ht="18" customHeight="1" x14ac:dyDescent="0.3">
      <c r="A58" s="767">
        <v>5</v>
      </c>
      <c r="B58" s="68">
        <v>71952000</v>
      </c>
      <c r="C58" s="208" t="s">
        <v>28</v>
      </c>
      <c r="D58" s="208" t="s">
        <v>28</v>
      </c>
      <c r="E58" s="219" t="s">
        <v>115</v>
      </c>
      <c r="F58" s="224">
        <v>8</v>
      </c>
      <c r="G58" s="39" t="s">
        <v>106</v>
      </c>
      <c r="H58" s="92">
        <v>2042.4</v>
      </c>
      <c r="I58" s="76">
        <v>86</v>
      </c>
      <c r="J58" s="208" t="s">
        <v>112</v>
      </c>
      <c r="K58" s="71" t="s">
        <v>2</v>
      </c>
      <c r="L58" s="102">
        <f>L59</f>
        <v>584000</v>
      </c>
      <c r="M58" s="101"/>
      <c r="N58" s="103"/>
      <c r="O58" s="103"/>
      <c r="P58" s="103"/>
      <c r="Q58" s="114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23"/>
      <c r="AM58" s="51"/>
      <c r="AN58" s="51"/>
      <c r="AO58" s="51"/>
    </row>
    <row r="59" spans="1:41" s="155" customFormat="1" ht="63" x14ac:dyDescent="0.3">
      <c r="A59" s="767"/>
      <c r="B59" s="68">
        <v>71952000</v>
      </c>
      <c r="C59" s="208" t="s">
        <v>28</v>
      </c>
      <c r="D59" s="208"/>
      <c r="E59" s="208"/>
      <c r="F59" s="76"/>
      <c r="G59" s="39"/>
      <c r="H59" s="92"/>
      <c r="I59" s="76"/>
      <c r="J59" s="208" t="s">
        <v>108</v>
      </c>
      <c r="K59" s="79" t="s">
        <v>109</v>
      </c>
      <c r="L59" s="102">
        <v>584000</v>
      </c>
      <c r="M59" s="114"/>
      <c r="N59" s="117"/>
      <c r="O59" s="117"/>
      <c r="P59" s="117"/>
      <c r="Q59" s="11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49"/>
      <c r="AM59" s="154"/>
      <c r="AN59" s="154"/>
      <c r="AO59" s="154"/>
    </row>
    <row r="60" spans="1:41" s="153" customFormat="1" ht="18" customHeight="1" x14ac:dyDescent="0.3">
      <c r="A60" s="734"/>
      <c r="B60" s="68">
        <v>71952000</v>
      </c>
      <c r="C60" s="208" t="s">
        <v>28</v>
      </c>
      <c r="D60" s="208"/>
      <c r="E60" s="208"/>
      <c r="F60" s="76"/>
      <c r="G60" s="39"/>
      <c r="H60" s="92"/>
      <c r="I60" s="76"/>
      <c r="J60" s="282" t="s">
        <v>118</v>
      </c>
      <c r="K60" s="78" t="s">
        <v>110</v>
      </c>
      <c r="L60" s="102"/>
      <c r="M60" s="101"/>
      <c r="N60" s="103"/>
      <c r="O60" s="103"/>
      <c r="P60" s="103"/>
      <c r="Q60" s="114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49"/>
      <c r="AM60" s="156"/>
      <c r="AN60" s="156"/>
      <c r="AO60" s="156"/>
    </row>
    <row r="61" spans="1:41" s="57" customFormat="1" ht="18" customHeight="1" x14ac:dyDescent="0.3">
      <c r="A61" s="733">
        <v>6</v>
      </c>
      <c r="B61" s="68">
        <v>71952000</v>
      </c>
      <c r="C61" s="208" t="s">
        <v>28</v>
      </c>
      <c r="D61" s="208" t="s">
        <v>28</v>
      </c>
      <c r="E61" s="219" t="s">
        <v>115</v>
      </c>
      <c r="F61" s="224">
        <v>9</v>
      </c>
      <c r="G61" s="39" t="s">
        <v>106</v>
      </c>
      <c r="H61" s="92">
        <v>2133.4</v>
      </c>
      <c r="I61" s="76">
        <v>94</v>
      </c>
      <c r="J61" s="4" t="s">
        <v>112</v>
      </c>
      <c r="K61" s="79" t="s">
        <v>2</v>
      </c>
      <c r="L61" s="102">
        <f>L62</f>
        <v>102000</v>
      </c>
      <c r="M61" s="101"/>
      <c r="N61" s="103"/>
      <c r="O61" s="103"/>
      <c r="P61" s="103"/>
      <c r="Q61" s="114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23"/>
      <c r="AM61" s="56"/>
      <c r="AN61" s="56"/>
      <c r="AO61" s="56"/>
    </row>
    <row r="62" spans="1:41" s="128" customFormat="1" ht="31.5" customHeight="1" x14ac:dyDescent="0.3">
      <c r="A62" s="767"/>
      <c r="B62" s="68">
        <v>71952000</v>
      </c>
      <c r="C62" s="208" t="s">
        <v>28</v>
      </c>
      <c r="D62" s="208"/>
      <c r="E62" s="208"/>
      <c r="F62" s="76"/>
      <c r="G62" s="39"/>
      <c r="H62" s="92"/>
      <c r="I62" s="76"/>
      <c r="J62" s="208" t="s">
        <v>108</v>
      </c>
      <c r="K62" s="71" t="s">
        <v>109</v>
      </c>
      <c r="L62" s="102">
        <v>102000</v>
      </c>
      <c r="M62" s="101"/>
      <c r="N62" s="103"/>
      <c r="O62" s="103"/>
      <c r="P62" s="103"/>
      <c r="Q62" s="114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7"/>
      <c r="AM62" s="126"/>
      <c r="AN62" s="126"/>
      <c r="AO62" s="126"/>
    </row>
    <row r="63" spans="1:41" ht="18" customHeight="1" x14ac:dyDescent="0.3">
      <c r="A63" s="734"/>
      <c r="B63" s="68">
        <v>71952000</v>
      </c>
      <c r="C63" s="208" t="s">
        <v>28</v>
      </c>
      <c r="D63" s="208"/>
      <c r="E63" s="208"/>
      <c r="F63" s="76"/>
      <c r="G63" s="39"/>
      <c r="H63" s="92"/>
      <c r="I63" s="76"/>
      <c r="J63" s="282" t="s">
        <v>118</v>
      </c>
      <c r="K63" s="71" t="s">
        <v>110</v>
      </c>
      <c r="L63" s="102"/>
      <c r="M63" s="101"/>
      <c r="N63" s="103"/>
      <c r="O63" s="103"/>
      <c r="P63" s="103"/>
      <c r="Q63" s="114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23"/>
      <c r="AM63" s="51"/>
      <c r="AN63" s="51"/>
      <c r="AO63" s="51"/>
    </row>
    <row r="64" spans="1:41" s="182" customFormat="1" ht="18" customHeight="1" x14ac:dyDescent="0.3">
      <c r="A64" s="733">
        <v>7</v>
      </c>
      <c r="B64" s="68">
        <v>71952000</v>
      </c>
      <c r="C64" s="208" t="s">
        <v>28</v>
      </c>
      <c r="D64" s="208" t="s">
        <v>28</v>
      </c>
      <c r="E64" s="219" t="s">
        <v>115</v>
      </c>
      <c r="F64" s="224">
        <v>10</v>
      </c>
      <c r="G64" s="39" t="s">
        <v>106</v>
      </c>
      <c r="H64" s="92">
        <v>2000.5</v>
      </c>
      <c r="I64" s="76">
        <v>85</v>
      </c>
      <c r="J64" s="208" t="s">
        <v>112</v>
      </c>
      <c r="K64" s="79" t="s">
        <v>2</v>
      </c>
      <c r="L64" s="102">
        <f>L65</f>
        <v>134000</v>
      </c>
      <c r="M64" s="114"/>
      <c r="N64" s="117"/>
      <c r="O64" s="117"/>
      <c r="P64" s="117"/>
      <c r="Q64" s="114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68"/>
      <c r="AM64" s="181"/>
      <c r="AN64" s="181"/>
      <c r="AO64" s="181"/>
    </row>
    <row r="65" spans="1:41" s="167" customFormat="1" ht="31.5" customHeight="1" x14ac:dyDescent="0.3">
      <c r="A65" s="767"/>
      <c r="B65" s="68">
        <v>71952000</v>
      </c>
      <c r="C65" s="208" t="s">
        <v>28</v>
      </c>
      <c r="D65" s="208"/>
      <c r="E65" s="208"/>
      <c r="F65" s="76"/>
      <c r="G65" s="39"/>
      <c r="H65" s="92"/>
      <c r="I65" s="76"/>
      <c r="J65" s="208" t="s">
        <v>108</v>
      </c>
      <c r="K65" s="71" t="s">
        <v>109</v>
      </c>
      <c r="L65" s="102">
        <v>134000</v>
      </c>
      <c r="M65" s="101"/>
      <c r="N65" s="103"/>
      <c r="O65" s="103"/>
      <c r="P65" s="103"/>
      <c r="Q65" s="114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68"/>
      <c r="AM65" s="180"/>
      <c r="AN65" s="180"/>
      <c r="AO65" s="180"/>
    </row>
    <row r="66" spans="1:41" s="182" customFormat="1" ht="18" customHeight="1" x14ac:dyDescent="0.3">
      <c r="A66" s="734"/>
      <c r="B66" s="68">
        <v>71952000</v>
      </c>
      <c r="C66" s="208" t="s">
        <v>28</v>
      </c>
      <c r="D66" s="208"/>
      <c r="E66" s="208"/>
      <c r="F66" s="76"/>
      <c r="G66" s="39"/>
      <c r="H66" s="92"/>
      <c r="I66" s="76"/>
      <c r="J66" s="282" t="s">
        <v>118</v>
      </c>
      <c r="K66" s="19" t="s">
        <v>110</v>
      </c>
      <c r="L66" s="102"/>
      <c r="M66" s="101"/>
      <c r="N66" s="103"/>
      <c r="O66" s="103"/>
      <c r="P66" s="103"/>
      <c r="Q66" s="114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68"/>
      <c r="AM66" s="181"/>
      <c r="AN66" s="181"/>
      <c r="AO66" s="181"/>
    </row>
    <row r="67" spans="1:41" s="167" customFormat="1" ht="18" customHeight="1" x14ac:dyDescent="0.3">
      <c r="A67" s="733">
        <v>8</v>
      </c>
      <c r="B67" s="68">
        <v>71952000</v>
      </c>
      <c r="C67" s="208" t="s">
        <v>28</v>
      </c>
      <c r="D67" s="208" t="s">
        <v>28</v>
      </c>
      <c r="E67" s="219" t="s">
        <v>115</v>
      </c>
      <c r="F67" s="224">
        <v>11</v>
      </c>
      <c r="G67" s="39" t="s">
        <v>106</v>
      </c>
      <c r="H67" s="92">
        <v>2136.3000000000002</v>
      </c>
      <c r="I67" s="76">
        <v>100</v>
      </c>
      <c r="J67" s="208" t="s">
        <v>112</v>
      </c>
      <c r="K67" s="71" t="s">
        <v>2</v>
      </c>
      <c r="L67" s="102">
        <f>L68</f>
        <v>204000</v>
      </c>
      <c r="M67" s="101"/>
      <c r="N67" s="103"/>
      <c r="O67" s="103"/>
      <c r="P67" s="103"/>
      <c r="Q67" s="114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68"/>
      <c r="AM67" s="180"/>
      <c r="AN67" s="180"/>
      <c r="AO67" s="180"/>
    </row>
    <row r="68" spans="1:41" s="57" customFormat="1" ht="63" x14ac:dyDescent="0.3">
      <c r="A68" s="767"/>
      <c r="B68" s="68">
        <v>71952000</v>
      </c>
      <c r="C68" s="208" t="s">
        <v>28</v>
      </c>
      <c r="D68" s="208"/>
      <c r="E68" s="208"/>
      <c r="F68" s="76"/>
      <c r="G68" s="39"/>
      <c r="H68" s="92"/>
      <c r="I68" s="76"/>
      <c r="J68" s="208" t="s">
        <v>108</v>
      </c>
      <c r="K68" s="71" t="s">
        <v>109</v>
      </c>
      <c r="L68" s="102">
        <v>204000</v>
      </c>
      <c r="M68" s="103"/>
      <c r="N68" s="103"/>
      <c r="O68" s="103"/>
      <c r="P68" s="103"/>
      <c r="Q68" s="114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23"/>
      <c r="AM68" s="56"/>
      <c r="AN68" s="56"/>
      <c r="AO68" s="56"/>
    </row>
    <row r="69" spans="1:41" ht="31.5" x14ac:dyDescent="0.3">
      <c r="A69" s="734"/>
      <c r="B69" s="68">
        <v>71952000</v>
      </c>
      <c r="C69" s="208" t="s">
        <v>28</v>
      </c>
      <c r="D69" s="208"/>
      <c r="E69" s="208"/>
      <c r="F69" s="76"/>
      <c r="G69" s="39"/>
      <c r="H69" s="92"/>
      <c r="I69" s="76"/>
      <c r="J69" s="282" t="s">
        <v>118</v>
      </c>
      <c r="K69" s="71" t="s">
        <v>110</v>
      </c>
      <c r="L69" s="102"/>
      <c r="M69" s="101"/>
      <c r="N69" s="103"/>
      <c r="O69" s="103"/>
      <c r="P69" s="103"/>
      <c r="Q69" s="114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23"/>
      <c r="AM69" s="51"/>
      <c r="AN69" s="51"/>
      <c r="AO69" s="51"/>
    </row>
    <row r="70" spans="1:41" s="57" customFormat="1" ht="18" customHeight="1" x14ac:dyDescent="0.3">
      <c r="A70" s="731">
        <v>9</v>
      </c>
      <c r="B70" s="218">
        <v>71952000</v>
      </c>
      <c r="C70" s="219" t="s">
        <v>28</v>
      </c>
      <c r="D70" s="220" t="s">
        <v>28</v>
      </c>
      <c r="E70" s="220" t="s">
        <v>114</v>
      </c>
      <c r="F70" s="221">
        <v>31</v>
      </c>
      <c r="G70" s="222" t="s">
        <v>106</v>
      </c>
      <c r="H70" s="223">
        <v>2037.7</v>
      </c>
      <c r="I70" s="224">
        <v>106</v>
      </c>
      <c r="J70" s="220" t="s">
        <v>112</v>
      </c>
      <c r="K70" s="225" t="s">
        <v>2</v>
      </c>
      <c r="L70" s="226">
        <f>L71</f>
        <v>377900</v>
      </c>
      <c r="M70" s="226"/>
      <c r="N70" s="227"/>
      <c r="O70" s="227"/>
      <c r="P70" s="227"/>
      <c r="Q70" s="227"/>
      <c r="R70" s="56" t="s">
        <v>294</v>
      </c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23"/>
      <c r="AM70" s="56"/>
      <c r="AN70" s="56"/>
      <c r="AO70" s="56"/>
    </row>
    <row r="71" spans="1:41" s="153" customFormat="1" ht="63" x14ac:dyDescent="0.3">
      <c r="A71" s="772"/>
      <c r="B71" s="218">
        <v>71952000</v>
      </c>
      <c r="C71" s="219" t="s">
        <v>28</v>
      </c>
      <c r="D71" s="219"/>
      <c r="E71" s="228"/>
      <c r="F71" s="224"/>
      <c r="G71" s="229"/>
      <c r="H71" s="230"/>
      <c r="I71" s="224"/>
      <c r="J71" s="219" t="s">
        <v>108</v>
      </c>
      <c r="K71" s="231" t="s">
        <v>109</v>
      </c>
      <c r="L71" s="232">
        <v>377900</v>
      </c>
      <c r="M71" s="233"/>
      <c r="N71" s="233"/>
      <c r="O71" s="233"/>
      <c r="P71" s="233"/>
      <c r="Q71" s="227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49"/>
      <c r="AM71" s="156"/>
      <c r="AN71" s="156"/>
      <c r="AO71" s="156"/>
    </row>
    <row r="72" spans="1:41" s="155" customFormat="1" ht="31.5" x14ac:dyDescent="0.3">
      <c r="A72" s="732"/>
      <c r="B72" s="218">
        <v>71952000</v>
      </c>
      <c r="C72" s="219" t="s">
        <v>28</v>
      </c>
      <c r="D72" s="219"/>
      <c r="E72" s="219"/>
      <c r="F72" s="224"/>
      <c r="G72" s="229"/>
      <c r="H72" s="230"/>
      <c r="I72" s="224"/>
      <c r="J72" s="282" t="s">
        <v>118</v>
      </c>
      <c r="K72" s="231" t="s">
        <v>110</v>
      </c>
      <c r="L72" s="232"/>
      <c r="M72" s="226"/>
      <c r="N72" s="233"/>
      <c r="O72" s="233"/>
      <c r="P72" s="233"/>
      <c r="Q72" s="227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49"/>
      <c r="AM72" s="154"/>
      <c r="AN72" s="154"/>
      <c r="AO72" s="154"/>
    </row>
    <row r="73" spans="1:41" s="128" customFormat="1" ht="18" customHeight="1" x14ac:dyDescent="0.3">
      <c r="A73" s="739" t="s">
        <v>95</v>
      </c>
      <c r="B73" s="769"/>
      <c r="C73" s="769"/>
      <c r="D73" s="769"/>
      <c r="E73" s="769"/>
      <c r="F73" s="76">
        <v>5</v>
      </c>
      <c r="G73" s="209" t="s">
        <v>2</v>
      </c>
      <c r="H73" s="89">
        <f>H75+H77+H79+H83+H85</f>
        <v>14583.2</v>
      </c>
      <c r="I73" s="76">
        <f>I75+I77+I79+I83+I85</f>
        <v>411</v>
      </c>
      <c r="J73" s="209" t="s">
        <v>2</v>
      </c>
      <c r="K73" s="6" t="s">
        <v>2</v>
      </c>
      <c r="L73" s="90">
        <f>L75+L77+L79+L83+L85</f>
        <v>2611240</v>
      </c>
      <c r="M73" s="90"/>
      <c r="N73" s="90"/>
      <c r="O73" s="90"/>
      <c r="P73" s="90"/>
      <c r="Q73" s="114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7"/>
      <c r="AM73" s="126"/>
      <c r="AN73" s="126"/>
      <c r="AO73" s="126"/>
    </row>
    <row r="74" spans="1:41" ht="18" customHeight="1" x14ac:dyDescent="0.3">
      <c r="A74" s="741" t="s">
        <v>34</v>
      </c>
      <c r="B74" s="742"/>
      <c r="C74" s="742"/>
      <c r="D74" s="742"/>
      <c r="E74" s="742"/>
      <c r="F74" s="742"/>
      <c r="G74" s="742"/>
      <c r="H74" s="742"/>
      <c r="I74" s="743"/>
      <c r="J74" s="209" t="s">
        <v>2</v>
      </c>
      <c r="K74" s="6" t="s">
        <v>2</v>
      </c>
      <c r="L74" s="116"/>
      <c r="M74" s="116"/>
      <c r="N74" s="116"/>
      <c r="O74" s="136"/>
      <c r="P74" s="116"/>
      <c r="Q74" s="114">
        <f t="shared" ref="Q74:Q88" si="2">M74+N74+O74+P74</f>
        <v>0</v>
      </c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23"/>
      <c r="AM74" s="51"/>
      <c r="AN74" s="51"/>
      <c r="AO74" s="51"/>
    </row>
    <row r="75" spans="1:41" s="167" customFormat="1" ht="18" customHeight="1" x14ac:dyDescent="0.3">
      <c r="A75" s="733">
        <v>1</v>
      </c>
      <c r="B75" s="45">
        <v>71953000</v>
      </c>
      <c r="C75" s="208" t="s">
        <v>15</v>
      </c>
      <c r="D75" s="208" t="s">
        <v>15</v>
      </c>
      <c r="E75" s="219" t="s">
        <v>121</v>
      </c>
      <c r="F75" s="224">
        <v>4</v>
      </c>
      <c r="G75" s="5" t="s">
        <v>106</v>
      </c>
      <c r="H75" s="89">
        <v>1736.3</v>
      </c>
      <c r="I75" s="76">
        <v>53</v>
      </c>
      <c r="J75" s="208" t="s">
        <v>112</v>
      </c>
      <c r="K75" s="70" t="s">
        <v>2</v>
      </c>
      <c r="L75" s="117">
        <v>330490</v>
      </c>
      <c r="M75" s="114"/>
      <c r="N75" s="103"/>
      <c r="O75" s="103"/>
      <c r="P75" s="103"/>
      <c r="Q75" s="114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68"/>
      <c r="AM75" s="180"/>
      <c r="AN75" s="180"/>
      <c r="AO75" s="180"/>
    </row>
    <row r="76" spans="1:41" s="167" customFormat="1" ht="63" x14ac:dyDescent="0.3">
      <c r="A76" s="734"/>
      <c r="B76" s="45"/>
      <c r="C76" s="208" t="s">
        <v>15</v>
      </c>
      <c r="D76" s="208"/>
      <c r="E76" s="208"/>
      <c r="F76" s="76"/>
      <c r="G76" s="5"/>
      <c r="H76" s="89"/>
      <c r="I76" s="76"/>
      <c r="J76" s="208" t="s">
        <v>108</v>
      </c>
      <c r="K76" s="70" t="s">
        <v>109</v>
      </c>
      <c r="L76" s="117">
        <v>330490</v>
      </c>
      <c r="M76" s="114"/>
      <c r="N76" s="103"/>
      <c r="O76" s="103"/>
      <c r="P76" s="103"/>
      <c r="Q76" s="114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68"/>
      <c r="AM76" s="180"/>
      <c r="AN76" s="180"/>
      <c r="AO76" s="180"/>
    </row>
    <row r="77" spans="1:41" s="169" customFormat="1" ht="18.75" x14ac:dyDescent="0.3">
      <c r="A77" s="733">
        <v>2</v>
      </c>
      <c r="B77" s="45">
        <v>71953000</v>
      </c>
      <c r="C77" s="208" t="s">
        <v>15</v>
      </c>
      <c r="D77" s="208" t="s">
        <v>15</v>
      </c>
      <c r="E77" s="219" t="s">
        <v>122</v>
      </c>
      <c r="F77" s="224">
        <v>20</v>
      </c>
      <c r="G77" s="5" t="s">
        <v>106</v>
      </c>
      <c r="H77" s="89">
        <v>3539.4</v>
      </c>
      <c r="I77" s="76">
        <v>145</v>
      </c>
      <c r="J77" s="37" t="s">
        <v>112</v>
      </c>
      <c r="K77" s="79" t="s">
        <v>2</v>
      </c>
      <c r="L77" s="117">
        <v>560700</v>
      </c>
      <c r="M77" s="101"/>
      <c r="N77" s="121"/>
      <c r="O77" s="121"/>
      <c r="P77" s="121"/>
      <c r="Q77" s="114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8"/>
      <c r="AM77" s="166"/>
      <c r="AN77" s="166"/>
      <c r="AO77" s="166"/>
    </row>
    <row r="78" spans="1:41" s="169" customFormat="1" ht="63" x14ac:dyDescent="0.3">
      <c r="A78" s="734"/>
      <c r="B78" s="45"/>
      <c r="C78" s="208" t="s">
        <v>15</v>
      </c>
      <c r="D78" s="208"/>
      <c r="E78" s="208"/>
      <c r="F78" s="76"/>
      <c r="G78" s="5"/>
      <c r="H78" s="89"/>
      <c r="I78" s="76"/>
      <c r="J78" s="37" t="s">
        <v>108</v>
      </c>
      <c r="K78" s="79" t="s">
        <v>109</v>
      </c>
      <c r="L78" s="117">
        <v>560700</v>
      </c>
      <c r="M78" s="101"/>
      <c r="N78" s="121"/>
      <c r="O78" s="121"/>
      <c r="P78" s="121"/>
      <c r="Q78" s="114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8"/>
      <c r="AM78" s="166"/>
      <c r="AN78" s="166"/>
      <c r="AO78" s="166"/>
    </row>
    <row r="79" spans="1:41" s="167" customFormat="1" ht="18.75" x14ac:dyDescent="0.3">
      <c r="A79" s="733">
        <v>3</v>
      </c>
      <c r="B79" s="45">
        <v>71953000</v>
      </c>
      <c r="C79" s="208" t="s">
        <v>15</v>
      </c>
      <c r="D79" s="208" t="s">
        <v>15</v>
      </c>
      <c r="E79" s="219" t="s">
        <v>122</v>
      </c>
      <c r="F79" s="224">
        <v>22</v>
      </c>
      <c r="G79" s="5" t="s">
        <v>106</v>
      </c>
      <c r="H79" s="89">
        <v>4335</v>
      </c>
      <c r="I79" s="76">
        <v>91</v>
      </c>
      <c r="J79" s="4" t="s">
        <v>112</v>
      </c>
      <c r="K79" s="78" t="s">
        <v>2</v>
      </c>
      <c r="L79" s="117">
        <v>600040</v>
      </c>
      <c r="M79" s="101"/>
      <c r="N79" s="121"/>
      <c r="O79" s="121"/>
      <c r="P79" s="121"/>
      <c r="Q79" s="114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68"/>
      <c r="AM79" s="180"/>
      <c r="AN79" s="180"/>
      <c r="AO79" s="180"/>
    </row>
    <row r="80" spans="1:41" s="167" customFormat="1" ht="63" x14ac:dyDescent="0.3">
      <c r="A80" s="734"/>
      <c r="B80" s="45"/>
      <c r="C80" s="208" t="s">
        <v>15</v>
      </c>
      <c r="D80" s="208"/>
      <c r="E80" s="208"/>
      <c r="F80" s="76"/>
      <c r="G80" s="5"/>
      <c r="H80" s="89"/>
      <c r="I80" s="76"/>
      <c r="J80" s="4" t="s">
        <v>108</v>
      </c>
      <c r="K80" s="78" t="s">
        <v>109</v>
      </c>
      <c r="L80" s="117">
        <v>600040</v>
      </c>
      <c r="M80" s="101"/>
      <c r="N80" s="121"/>
      <c r="O80" s="121"/>
      <c r="P80" s="121"/>
      <c r="Q80" s="114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68"/>
      <c r="AM80" s="180"/>
      <c r="AN80" s="180"/>
      <c r="AO80" s="180"/>
    </row>
    <row r="81" spans="1:41" s="182" customFormat="1" ht="18.75" x14ac:dyDescent="0.3">
      <c r="A81" s="731">
        <v>4</v>
      </c>
      <c r="B81" s="268">
        <v>71953000</v>
      </c>
      <c r="C81" s="219" t="s">
        <v>15</v>
      </c>
      <c r="D81" s="219" t="s">
        <v>15</v>
      </c>
      <c r="E81" s="219" t="s">
        <v>122</v>
      </c>
      <c r="F81" s="224">
        <v>24</v>
      </c>
      <c r="G81" s="269" t="s">
        <v>106</v>
      </c>
      <c r="H81" s="238">
        <v>5521.7</v>
      </c>
      <c r="I81" s="224">
        <v>174</v>
      </c>
      <c r="J81" s="220" t="s">
        <v>112</v>
      </c>
      <c r="K81" s="241" t="s">
        <v>2</v>
      </c>
      <c r="L81" s="234">
        <v>859400</v>
      </c>
      <c r="M81" s="226"/>
      <c r="N81" s="267"/>
      <c r="O81" s="267"/>
      <c r="P81" s="267"/>
      <c r="Q81" s="227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68"/>
      <c r="AM81" s="181"/>
      <c r="AN81" s="181"/>
      <c r="AO81" s="181"/>
    </row>
    <row r="82" spans="1:41" s="182" customFormat="1" ht="63" x14ac:dyDescent="0.3">
      <c r="A82" s="732"/>
      <c r="B82" s="268"/>
      <c r="C82" s="219" t="s">
        <v>15</v>
      </c>
      <c r="D82" s="219"/>
      <c r="E82" s="219"/>
      <c r="F82" s="224"/>
      <c r="G82" s="269"/>
      <c r="H82" s="238"/>
      <c r="I82" s="224"/>
      <c r="J82" s="220" t="s">
        <v>108</v>
      </c>
      <c r="K82" s="241" t="s">
        <v>109</v>
      </c>
      <c r="L82" s="234">
        <v>859400</v>
      </c>
      <c r="M82" s="226"/>
      <c r="N82" s="267"/>
      <c r="O82" s="267"/>
      <c r="P82" s="267"/>
      <c r="Q82" s="227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68"/>
      <c r="AM82" s="181"/>
      <c r="AN82" s="181"/>
      <c r="AO82" s="181"/>
    </row>
    <row r="83" spans="1:41" s="169" customFormat="1" ht="18.75" x14ac:dyDescent="0.3">
      <c r="A83" s="733">
        <v>5</v>
      </c>
      <c r="B83" s="45">
        <v>71953000</v>
      </c>
      <c r="C83" s="208" t="s">
        <v>15</v>
      </c>
      <c r="D83" s="208" t="s">
        <v>15</v>
      </c>
      <c r="E83" s="235" t="s">
        <v>123</v>
      </c>
      <c r="F83" s="224">
        <v>4</v>
      </c>
      <c r="G83" s="5" t="s">
        <v>106</v>
      </c>
      <c r="H83" s="86">
        <v>1622.7</v>
      </c>
      <c r="I83" s="76">
        <v>32</v>
      </c>
      <c r="J83" s="208" t="s">
        <v>112</v>
      </c>
      <c r="K83" s="70" t="s">
        <v>2</v>
      </c>
      <c r="L83" s="117">
        <v>520000</v>
      </c>
      <c r="M83" s="101"/>
      <c r="N83" s="90"/>
      <c r="O83" s="121"/>
      <c r="P83" s="90"/>
      <c r="Q83" s="114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8"/>
      <c r="AM83" s="166"/>
      <c r="AN83" s="166"/>
      <c r="AO83" s="166"/>
    </row>
    <row r="84" spans="1:41" s="169" customFormat="1" ht="63" x14ac:dyDescent="0.3">
      <c r="A84" s="734"/>
      <c r="B84" s="45"/>
      <c r="C84" s="208" t="s">
        <v>15</v>
      </c>
      <c r="D84" s="208"/>
      <c r="E84" s="7"/>
      <c r="F84" s="76"/>
      <c r="G84" s="5"/>
      <c r="H84" s="86"/>
      <c r="I84" s="76"/>
      <c r="J84" s="208" t="s">
        <v>108</v>
      </c>
      <c r="K84" s="70" t="s">
        <v>109</v>
      </c>
      <c r="L84" s="117">
        <v>520000</v>
      </c>
      <c r="M84" s="101"/>
      <c r="N84" s="90"/>
      <c r="O84" s="121"/>
      <c r="P84" s="90"/>
      <c r="Q84" s="114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8"/>
      <c r="AM84" s="166"/>
      <c r="AN84" s="166"/>
      <c r="AO84" s="166"/>
    </row>
    <row r="85" spans="1:41" s="167" customFormat="1" ht="18.75" x14ac:dyDescent="0.3">
      <c r="A85" s="744">
        <v>6</v>
      </c>
      <c r="B85" s="45">
        <v>71953000</v>
      </c>
      <c r="C85" s="208" t="s">
        <v>15</v>
      </c>
      <c r="D85" s="208" t="s">
        <v>15</v>
      </c>
      <c r="E85" s="235" t="s">
        <v>124</v>
      </c>
      <c r="F85" s="224">
        <v>27</v>
      </c>
      <c r="G85" s="5" t="s">
        <v>106</v>
      </c>
      <c r="H85" s="86">
        <v>3349.8</v>
      </c>
      <c r="I85" s="76">
        <v>90</v>
      </c>
      <c r="J85" s="208" t="s">
        <v>112</v>
      </c>
      <c r="K85" s="70" t="s">
        <v>2</v>
      </c>
      <c r="L85" s="117">
        <v>600010</v>
      </c>
      <c r="M85" s="114"/>
      <c r="N85" s="103"/>
      <c r="O85" s="103"/>
      <c r="P85" s="103"/>
      <c r="Q85" s="114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68"/>
      <c r="AM85" s="180"/>
      <c r="AN85" s="180"/>
      <c r="AO85" s="180"/>
    </row>
    <row r="86" spans="1:41" s="167" customFormat="1" ht="63" x14ac:dyDescent="0.3">
      <c r="A86" s="745"/>
      <c r="B86" s="45">
        <v>71953000</v>
      </c>
      <c r="C86" s="208" t="s">
        <v>15</v>
      </c>
      <c r="D86" s="208"/>
      <c r="E86" s="7"/>
      <c r="F86" s="76"/>
      <c r="G86" s="5"/>
      <c r="H86" s="86"/>
      <c r="I86" s="76"/>
      <c r="J86" s="37" t="s">
        <v>108</v>
      </c>
      <c r="K86" s="79" t="s">
        <v>109</v>
      </c>
      <c r="L86" s="117">
        <v>600010</v>
      </c>
      <c r="M86" s="101"/>
      <c r="N86" s="90"/>
      <c r="O86" s="121"/>
      <c r="P86" s="90"/>
      <c r="Q86" s="114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68"/>
      <c r="AM86" s="180"/>
      <c r="AN86" s="180"/>
      <c r="AO86" s="180"/>
    </row>
    <row r="87" spans="1:41" s="8" customFormat="1" ht="18" customHeight="1" x14ac:dyDescent="0.3">
      <c r="A87" s="739" t="s">
        <v>96</v>
      </c>
      <c r="B87" s="740"/>
      <c r="C87" s="740"/>
      <c r="D87" s="740"/>
      <c r="E87" s="740"/>
      <c r="F87" s="76">
        <v>9</v>
      </c>
      <c r="G87" s="209" t="s">
        <v>2</v>
      </c>
      <c r="H87" s="89">
        <f>H89+H92+H95+H98+H101+H104++H107+H110+H113</f>
        <v>37844.99</v>
      </c>
      <c r="I87" s="76">
        <f>I89+I92+I95+I98+I101+I104++I107+I110+I113</f>
        <v>1935</v>
      </c>
      <c r="J87" s="209" t="s">
        <v>2</v>
      </c>
      <c r="K87" s="6" t="s">
        <v>2</v>
      </c>
      <c r="L87" s="90">
        <f>L89+L92+L95+L98+L101+L104++L107+L110+L113</f>
        <v>2647173</v>
      </c>
      <c r="M87" s="90"/>
      <c r="N87" s="90"/>
      <c r="O87" s="90"/>
      <c r="P87" s="90"/>
      <c r="Q87" s="114"/>
      <c r="R87" s="34">
        <f>2647173/9</f>
        <v>294130.33333333331</v>
      </c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23"/>
      <c r="AM87" s="34"/>
      <c r="AN87" s="34"/>
      <c r="AO87" s="34"/>
    </row>
    <row r="88" spans="1:41" s="1" customFormat="1" ht="18" customHeight="1" x14ac:dyDescent="0.3">
      <c r="A88" s="741" t="s">
        <v>34</v>
      </c>
      <c r="B88" s="742"/>
      <c r="C88" s="742"/>
      <c r="D88" s="742"/>
      <c r="E88" s="742"/>
      <c r="F88" s="742"/>
      <c r="G88" s="742"/>
      <c r="H88" s="742"/>
      <c r="I88" s="743"/>
      <c r="J88" s="209" t="s">
        <v>2</v>
      </c>
      <c r="K88" s="6" t="s">
        <v>2</v>
      </c>
      <c r="L88" s="116"/>
      <c r="M88" s="116"/>
      <c r="N88" s="116"/>
      <c r="O88" s="124"/>
      <c r="P88" s="116"/>
      <c r="Q88" s="114">
        <f t="shared" si="2"/>
        <v>0</v>
      </c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23"/>
      <c r="AM88" s="10"/>
      <c r="AN88" s="10"/>
      <c r="AO88" s="10"/>
    </row>
    <row r="89" spans="1:41" s="8" customFormat="1" ht="18.75" x14ac:dyDescent="0.3">
      <c r="A89" s="733">
        <v>1</v>
      </c>
      <c r="B89" s="210">
        <v>71955000</v>
      </c>
      <c r="C89" s="72" t="s">
        <v>14</v>
      </c>
      <c r="D89" s="72" t="s">
        <v>14</v>
      </c>
      <c r="E89" s="235" t="s">
        <v>116</v>
      </c>
      <c r="F89" s="224">
        <v>20</v>
      </c>
      <c r="G89" s="2" t="s">
        <v>106</v>
      </c>
      <c r="H89" s="94">
        <v>3279.5</v>
      </c>
      <c r="I89" s="76">
        <v>175</v>
      </c>
      <c r="J89" s="208" t="s">
        <v>107</v>
      </c>
      <c r="K89" s="80" t="s">
        <v>2</v>
      </c>
      <c r="L89" s="234">
        <f>L90</f>
        <v>294130.33333333331</v>
      </c>
      <c r="M89" s="90"/>
      <c r="N89" s="90"/>
      <c r="O89" s="90"/>
      <c r="P89" s="90"/>
      <c r="Q89" s="11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23"/>
      <c r="AM89" s="34"/>
      <c r="AN89" s="34"/>
      <c r="AO89" s="34"/>
    </row>
    <row r="90" spans="1:41" s="1" customFormat="1" ht="63" x14ac:dyDescent="0.3">
      <c r="A90" s="767"/>
      <c r="B90" s="210">
        <v>71955000</v>
      </c>
      <c r="C90" s="72" t="s">
        <v>14</v>
      </c>
      <c r="D90" s="72"/>
      <c r="E90" s="7"/>
      <c r="F90" s="76"/>
      <c r="G90" s="2"/>
      <c r="H90" s="94"/>
      <c r="I90" s="76"/>
      <c r="J90" s="4" t="s">
        <v>117</v>
      </c>
      <c r="K90" s="80">
        <v>20</v>
      </c>
      <c r="L90" s="234">
        <v>294130.33333333331</v>
      </c>
      <c r="M90" s="101"/>
      <c r="N90" s="90"/>
      <c r="O90" s="90"/>
      <c r="P90" s="90"/>
      <c r="Q90" s="114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23"/>
      <c r="AM90" s="10"/>
      <c r="AN90" s="10"/>
      <c r="AO90" s="10"/>
    </row>
    <row r="91" spans="1:41" s="169" customFormat="1" ht="31.5" x14ac:dyDescent="0.3">
      <c r="A91" s="734"/>
      <c r="B91" s="210">
        <v>71955000</v>
      </c>
      <c r="C91" s="72" t="s">
        <v>14</v>
      </c>
      <c r="D91" s="72"/>
      <c r="E91" s="208"/>
      <c r="F91" s="76"/>
      <c r="G91" s="2"/>
      <c r="H91" s="94"/>
      <c r="I91" s="76"/>
      <c r="J91" s="208" t="s">
        <v>118</v>
      </c>
      <c r="K91" s="71">
        <v>50</v>
      </c>
      <c r="L91" s="234"/>
      <c r="M91" s="90"/>
      <c r="N91" s="90"/>
      <c r="O91" s="136"/>
      <c r="P91" s="114"/>
      <c r="Q91" s="114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8"/>
      <c r="AM91" s="166"/>
      <c r="AN91" s="166"/>
      <c r="AO91" s="166"/>
    </row>
    <row r="92" spans="1:41" s="165" customFormat="1" ht="18.75" x14ac:dyDescent="0.3">
      <c r="A92" s="735">
        <v>2</v>
      </c>
      <c r="B92" s="210">
        <v>71955000</v>
      </c>
      <c r="C92" s="72" t="s">
        <v>14</v>
      </c>
      <c r="D92" s="72" t="s">
        <v>14</v>
      </c>
      <c r="E92" s="235" t="s">
        <v>119</v>
      </c>
      <c r="F92" s="224">
        <v>6</v>
      </c>
      <c r="G92" s="2" t="s">
        <v>106</v>
      </c>
      <c r="H92" s="94">
        <v>1642.4</v>
      </c>
      <c r="I92" s="76">
        <v>100</v>
      </c>
      <c r="J92" s="4" t="s">
        <v>107</v>
      </c>
      <c r="K92" s="78" t="s">
        <v>2</v>
      </c>
      <c r="L92" s="234">
        <f>L93</f>
        <v>294130.33333333331</v>
      </c>
      <c r="M92" s="90"/>
      <c r="N92" s="90"/>
      <c r="O92" s="117"/>
      <c r="P92" s="114"/>
      <c r="Q92" s="114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8"/>
      <c r="AM92" s="162"/>
      <c r="AN92" s="162"/>
      <c r="AO92" s="162"/>
    </row>
    <row r="93" spans="1:41" s="128" customFormat="1" ht="63" x14ac:dyDescent="0.3">
      <c r="A93" s="768"/>
      <c r="B93" s="210">
        <v>71955000</v>
      </c>
      <c r="C93" s="72" t="s">
        <v>14</v>
      </c>
      <c r="D93" s="72"/>
      <c r="E93" s="7"/>
      <c r="F93" s="109"/>
      <c r="G93" s="2"/>
      <c r="H93" s="94"/>
      <c r="I93" s="109"/>
      <c r="J93" s="208" t="s">
        <v>117</v>
      </c>
      <c r="K93" s="81">
        <v>20</v>
      </c>
      <c r="L93" s="234">
        <v>294130.33333333331</v>
      </c>
      <c r="M93" s="90"/>
      <c r="N93" s="90"/>
      <c r="O93" s="90"/>
      <c r="P93" s="90"/>
      <c r="Q93" s="114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7"/>
      <c r="AM93" s="126"/>
      <c r="AN93" s="126"/>
      <c r="AO93" s="126"/>
    </row>
    <row r="94" spans="1:41" s="9" customFormat="1" ht="31.5" x14ac:dyDescent="0.3">
      <c r="A94" s="736"/>
      <c r="B94" s="210">
        <v>71955000</v>
      </c>
      <c r="C94" s="72" t="s">
        <v>14</v>
      </c>
      <c r="D94" s="72"/>
      <c r="E94" s="7"/>
      <c r="F94" s="109"/>
      <c r="G94" s="2"/>
      <c r="H94" s="94"/>
      <c r="I94" s="109"/>
      <c r="J94" s="4" t="s">
        <v>118</v>
      </c>
      <c r="K94" s="80">
        <v>50</v>
      </c>
      <c r="L94" s="234"/>
      <c r="M94" s="101"/>
      <c r="N94" s="90"/>
      <c r="O94" s="90"/>
      <c r="P94" s="90"/>
      <c r="Q94" s="114"/>
      <c r="R94" s="24"/>
      <c r="S94" s="24"/>
      <c r="T94" s="24"/>
      <c r="U94" s="25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3"/>
      <c r="AM94" s="24"/>
      <c r="AN94" s="24"/>
      <c r="AO94" s="24"/>
    </row>
    <row r="95" spans="1:41" s="17" customFormat="1" ht="18.75" x14ac:dyDescent="0.3">
      <c r="A95" s="735">
        <v>3</v>
      </c>
      <c r="B95" s="210">
        <v>71955000</v>
      </c>
      <c r="C95" s="72" t="s">
        <v>14</v>
      </c>
      <c r="D95" s="72" t="s">
        <v>14</v>
      </c>
      <c r="E95" s="235" t="s">
        <v>119</v>
      </c>
      <c r="F95" s="236">
        <v>17</v>
      </c>
      <c r="G95" s="2" t="s">
        <v>106</v>
      </c>
      <c r="H95" s="94">
        <v>5748.59</v>
      </c>
      <c r="I95" s="109">
        <v>322</v>
      </c>
      <c r="J95" s="4" t="s">
        <v>107</v>
      </c>
      <c r="K95" s="78" t="s">
        <v>2</v>
      </c>
      <c r="L95" s="234">
        <f>L96</f>
        <v>294130.33333333331</v>
      </c>
      <c r="M95" s="101"/>
      <c r="N95" s="90"/>
      <c r="O95" s="90"/>
      <c r="P95" s="90"/>
      <c r="Q95" s="114"/>
      <c r="R95" s="22"/>
      <c r="S95" s="22"/>
      <c r="T95" s="22"/>
      <c r="U95" s="23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3"/>
      <c r="AM95" s="22"/>
      <c r="AN95" s="22"/>
      <c r="AO95" s="22"/>
    </row>
    <row r="96" spans="1:41" s="58" customFormat="1" ht="63" x14ac:dyDescent="0.3">
      <c r="A96" s="768"/>
      <c r="B96" s="210">
        <v>71955000</v>
      </c>
      <c r="C96" s="72" t="s">
        <v>14</v>
      </c>
      <c r="D96" s="72"/>
      <c r="E96" s="7"/>
      <c r="F96" s="109"/>
      <c r="G96" s="2"/>
      <c r="H96" s="94"/>
      <c r="I96" s="109"/>
      <c r="J96" s="208" t="s">
        <v>117</v>
      </c>
      <c r="K96" s="81">
        <v>20</v>
      </c>
      <c r="L96" s="234">
        <v>294130.33333333331</v>
      </c>
      <c r="M96" s="117"/>
      <c r="N96" s="90"/>
      <c r="O96" s="90"/>
      <c r="P96" s="90"/>
      <c r="Q96" s="114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23"/>
      <c r="AM96" s="35"/>
      <c r="AN96" s="35"/>
      <c r="AO96" s="35"/>
    </row>
    <row r="97" spans="1:41" s="1" customFormat="1" ht="31.5" x14ac:dyDescent="0.3">
      <c r="A97" s="736"/>
      <c r="B97" s="210">
        <v>71955000</v>
      </c>
      <c r="C97" s="72" t="s">
        <v>14</v>
      </c>
      <c r="D97" s="72"/>
      <c r="E97" s="7"/>
      <c r="F97" s="109"/>
      <c r="G97" s="2"/>
      <c r="H97" s="94"/>
      <c r="I97" s="109"/>
      <c r="J97" s="37" t="s">
        <v>118</v>
      </c>
      <c r="K97" s="79">
        <v>50</v>
      </c>
      <c r="L97" s="234"/>
      <c r="M97" s="117"/>
      <c r="N97" s="90"/>
      <c r="O97" s="90"/>
      <c r="P97" s="90"/>
      <c r="Q97" s="114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23"/>
      <c r="AM97" s="10"/>
      <c r="AN97" s="10"/>
      <c r="AO97" s="10"/>
    </row>
    <row r="98" spans="1:41" s="9" customFormat="1" ht="18.75" x14ac:dyDescent="0.3">
      <c r="A98" s="735">
        <v>4</v>
      </c>
      <c r="B98" s="210">
        <v>71955000</v>
      </c>
      <c r="C98" s="72" t="s">
        <v>14</v>
      </c>
      <c r="D98" s="72" t="s">
        <v>14</v>
      </c>
      <c r="E98" s="235" t="s">
        <v>119</v>
      </c>
      <c r="F98" s="236">
        <v>25</v>
      </c>
      <c r="G98" s="2" t="s">
        <v>106</v>
      </c>
      <c r="H98" s="94">
        <v>5760.5</v>
      </c>
      <c r="I98" s="109">
        <v>283</v>
      </c>
      <c r="J98" s="205" t="s">
        <v>107</v>
      </c>
      <c r="K98" s="71" t="s">
        <v>2</v>
      </c>
      <c r="L98" s="234">
        <f>L99</f>
        <v>294130.33333333331</v>
      </c>
      <c r="M98" s="117"/>
      <c r="N98" s="90"/>
      <c r="O98" s="90"/>
      <c r="P98" s="90"/>
      <c r="Q98" s="114"/>
      <c r="R98" s="24"/>
      <c r="S98" s="24"/>
      <c r="T98" s="24"/>
      <c r="U98" s="25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3"/>
      <c r="AM98" s="24"/>
      <c r="AN98" s="24"/>
      <c r="AO98" s="24"/>
    </row>
    <row r="99" spans="1:41" s="17" customFormat="1" ht="63" x14ac:dyDescent="0.3">
      <c r="A99" s="768"/>
      <c r="B99" s="210">
        <v>71955000</v>
      </c>
      <c r="C99" s="72" t="s">
        <v>14</v>
      </c>
      <c r="D99" s="72"/>
      <c r="E99" s="7"/>
      <c r="F99" s="109"/>
      <c r="G99" s="2"/>
      <c r="H99" s="94"/>
      <c r="I99" s="109"/>
      <c r="J99" s="4" t="s">
        <v>117</v>
      </c>
      <c r="K99" s="78">
        <v>20</v>
      </c>
      <c r="L99" s="234">
        <v>294130.33333333331</v>
      </c>
      <c r="M99" s="117"/>
      <c r="N99" s="90"/>
      <c r="O99" s="90"/>
      <c r="P99" s="90"/>
      <c r="Q99" s="114"/>
      <c r="R99" s="22"/>
      <c r="S99" s="22"/>
      <c r="T99" s="22"/>
      <c r="U99" s="23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3"/>
      <c r="AM99" s="22"/>
      <c r="AN99" s="22"/>
      <c r="AO99" s="22"/>
    </row>
    <row r="100" spans="1:41" s="60" customFormat="1" ht="31.5" x14ac:dyDescent="0.3">
      <c r="A100" s="736"/>
      <c r="B100" s="210">
        <v>71955000</v>
      </c>
      <c r="C100" s="72" t="s">
        <v>14</v>
      </c>
      <c r="D100" s="72"/>
      <c r="E100" s="7"/>
      <c r="F100" s="109"/>
      <c r="G100" s="2"/>
      <c r="H100" s="94"/>
      <c r="I100" s="109"/>
      <c r="J100" s="4" t="s">
        <v>118</v>
      </c>
      <c r="K100" s="79">
        <v>50</v>
      </c>
      <c r="L100" s="234"/>
      <c r="M100" s="117"/>
      <c r="N100" s="90"/>
      <c r="O100" s="90"/>
      <c r="P100" s="90"/>
      <c r="Q100" s="114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23"/>
      <c r="AM100" s="59"/>
      <c r="AN100" s="59"/>
      <c r="AO100" s="59"/>
    </row>
    <row r="101" spans="1:41" s="16" customFormat="1" ht="18.75" x14ac:dyDescent="0.3">
      <c r="A101" s="735">
        <v>5</v>
      </c>
      <c r="B101" s="210">
        <v>71955000</v>
      </c>
      <c r="C101" s="72" t="s">
        <v>14</v>
      </c>
      <c r="D101" s="206" t="s">
        <v>14</v>
      </c>
      <c r="E101" s="219" t="s">
        <v>120</v>
      </c>
      <c r="F101" s="224">
        <v>71</v>
      </c>
      <c r="G101" s="209" t="s">
        <v>106</v>
      </c>
      <c r="H101" s="93">
        <v>3282.7</v>
      </c>
      <c r="I101" s="108">
        <v>143</v>
      </c>
      <c r="J101" s="4" t="s">
        <v>107</v>
      </c>
      <c r="K101" s="71" t="s">
        <v>2</v>
      </c>
      <c r="L101" s="234">
        <f>L102</f>
        <v>294130.33333333331</v>
      </c>
      <c r="M101" s="114"/>
      <c r="N101" s="122"/>
      <c r="O101" s="117"/>
      <c r="P101" s="117"/>
      <c r="Q101" s="114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3"/>
      <c r="AM101" s="26"/>
      <c r="AN101" s="26"/>
      <c r="AO101" s="26"/>
    </row>
    <row r="102" spans="1:41" s="16" customFormat="1" ht="63" x14ac:dyDescent="0.3">
      <c r="A102" s="768"/>
      <c r="B102" s="210">
        <v>71955000</v>
      </c>
      <c r="C102" s="72" t="s">
        <v>14</v>
      </c>
      <c r="D102" s="4"/>
      <c r="E102" s="4"/>
      <c r="F102" s="110"/>
      <c r="G102" s="67"/>
      <c r="H102" s="91"/>
      <c r="I102" s="76"/>
      <c r="J102" s="4" t="s">
        <v>117</v>
      </c>
      <c r="K102" s="19">
        <v>20</v>
      </c>
      <c r="L102" s="226">
        <v>294130.33333333331</v>
      </c>
      <c r="M102" s="114"/>
      <c r="N102" s="114"/>
      <c r="O102" s="114"/>
      <c r="P102" s="114"/>
      <c r="Q102" s="114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3"/>
      <c r="AM102" s="26"/>
      <c r="AN102" s="26"/>
      <c r="AO102" s="26"/>
    </row>
    <row r="103" spans="1:41" s="16" customFormat="1" ht="31.5" x14ac:dyDescent="0.3">
      <c r="A103" s="736"/>
      <c r="B103" s="210">
        <v>71955000</v>
      </c>
      <c r="C103" s="72" t="s">
        <v>14</v>
      </c>
      <c r="D103" s="72"/>
      <c r="E103" s="7"/>
      <c r="F103" s="109"/>
      <c r="G103" s="2"/>
      <c r="H103" s="94"/>
      <c r="I103" s="109"/>
      <c r="J103" s="208" t="s">
        <v>118</v>
      </c>
      <c r="K103" s="81">
        <v>50</v>
      </c>
      <c r="L103" s="234"/>
      <c r="M103" s="117"/>
      <c r="N103" s="117"/>
      <c r="O103" s="117"/>
      <c r="P103" s="117"/>
      <c r="Q103" s="114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3"/>
      <c r="AM103" s="26"/>
      <c r="AN103" s="26"/>
      <c r="AO103" s="26"/>
    </row>
    <row r="104" spans="1:41" s="142" customFormat="1" ht="18.75" x14ac:dyDescent="0.3">
      <c r="A104" s="735">
        <v>6</v>
      </c>
      <c r="B104" s="210">
        <v>71955000</v>
      </c>
      <c r="C104" s="72" t="s">
        <v>14</v>
      </c>
      <c r="D104" s="4" t="s">
        <v>14</v>
      </c>
      <c r="E104" s="220" t="s">
        <v>120</v>
      </c>
      <c r="F104" s="221">
        <v>94</v>
      </c>
      <c r="G104" s="67" t="s">
        <v>106</v>
      </c>
      <c r="H104" s="91">
        <v>6571.6</v>
      </c>
      <c r="I104" s="76">
        <v>348</v>
      </c>
      <c r="J104" s="4" t="s">
        <v>107</v>
      </c>
      <c r="K104" s="19" t="s">
        <v>2</v>
      </c>
      <c r="L104" s="226">
        <f>L105</f>
        <v>294130.33333333331</v>
      </c>
      <c r="M104" s="114"/>
      <c r="N104" s="114"/>
      <c r="O104" s="114"/>
      <c r="P104" s="114"/>
      <c r="Q104" s="114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0"/>
      <c r="AM104" s="141"/>
      <c r="AN104" s="141"/>
      <c r="AO104" s="141"/>
    </row>
    <row r="105" spans="1:41" s="145" customFormat="1" ht="63" x14ac:dyDescent="0.25">
      <c r="A105" s="768"/>
      <c r="B105" s="210">
        <v>71955000</v>
      </c>
      <c r="C105" s="72" t="s">
        <v>14</v>
      </c>
      <c r="D105" s="72"/>
      <c r="E105" s="7"/>
      <c r="F105" s="109"/>
      <c r="G105" s="2"/>
      <c r="H105" s="94"/>
      <c r="I105" s="109"/>
      <c r="J105" s="208" t="s">
        <v>117</v>
      </c>
      <c r="K105" s="81">
        <v>20</v>
      </c>
      <c r="L105" s="234">
        <v>294130.33333333331</v>
      </c>
      <c r="M105" s="90"/>
      <c r="N105" s="90"/>
      <c r="O105" s="90"/>
      <c r="P105" s="90"/>
      <c r="Q105" s="114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4"/>
      <c r="AM105" s="143"/>
      <c r="AN105" s="143"/>
      <c r="AO105" s="143"/>
    </row>
    <row r="106" spans="1:41" s="16" customFormat="1" ht="31.5" x14ac:dyDescent="0.3">
      <c r="A106" s="736"/>
      <c r="B106" s="210">
        <v>71955000</v>
      </c>
      <c r="C106" s="72" t="s">
        <v>14</v>
      </c>
      <c r="D106" s="4"/>
      <c r="E106" s="4"/>
      <c r="F106" s="110"/>
      <c r="G106" s="67"/>
      <c r="H106" s="91"/>
      <c r="I106" s="76"/>
      <c r="J106" s="4" t="s">
        <v>118</v>
      </c>
      <c r="K106" s="19">
        <v>50</v>
      </c>
      <c r="L106" s="226"/>
      <c r="M106" s="114"/>
      <c r="N106" s="114"/>
      <c r="O106" s="114"/>
      <c r="P106" s="114"/>
      <c r="Q106" s="114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3"/>
      <c r="AM106" s="26"/>
      <c r="AN106" s="26"/>
      <c r="AO106" s="26"/>
    </row>
    <row r="107" spans="1:41" s="185" customFormat="1" ht="18.75" x14ac:dyDescent="0.3">
      <c r="A107" s="735">
        <v>7</v>
      </c>
      <c r="B107" s="210">
        <v>71955000</v>
      </c>
      <c r="C107" s="72" t="s">
        <v>14</v>
      </c>
      <c r="D107" s="72" t="s">
        <v>14</v>
      </c>
      <c r="E107" s="235" t="s">
        <v>120</v>
      </c>
      <c r="F107" s="236">
        <v>95</v>
      </c>
      <c r="G107" s="2" t="s">
        <v>106</v>
      </c>
      <c r="H107" s="94">
        <v>3286.3</v>
      </c>
      <c r="I107" s="109">
        <v>148</v>
      </c>
      <c r="J107" s="208" t="s">
        <v>107</v>
      </c>
      <c r="K107" s="81" t="s">
        <v>2</v>
      </c>
      <c r="L107" s="234">
        <f>L108</f>
        <v>294130.33333333331</v>
      </c>
      <c r="M107" s="90"/>
      <c r="N107" s="90"/>
      <c r="O107" s="90"/>
      <c r="P107" s="90"/>
      <c r="Q107" s="11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68"/>
      <c r="AM107" s="184"/>
      <c r="AN107" s="184"/>
      <c r="AO107" s="184"/>
    </row>
    <row r="108" spans="1:41" s="185" customFormat="1" ht="63" x14ac:dyDescent="0.3">
      <c r="A108" s="768"/>
      <c r="B108" s="210">
        <v>71955000</v>
      </c>
      <c r="C108" s="72" t="s">
        <v>14</v>
      </c>
      <c r="D108" s="72"/>
      <c r="E108" s="7"/>
      <c r="F108" s="109"/>
      <c r="G108" s="2"/>
      <c r="H108" s="94"/>
      <c r="I108" s="109"/>
      <c r="J108" s="4" t="s">
        <v>117</v>
      </c>
      <c r="K108" s="80">
        <v>20</v>
      </c>
      <c r="L108" s="234">
        <v>294130.33333333331</v>
      </c>
      <c r="M108" s="90"/>
      <c r="N108" s="90"/>
      <c r="O108" s="90"/>
      <c r="P108" s="90"/>
      <c r="Q108" s="114"/>
      <c r="R108" s="184"/>
      <c r="S108" s="184"/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68"/>
      <c r="AM108" s="184"/>
      <c r="AN108" s="184"/>
      <c r="AO108" s="184"/>
    </row>
    <row r="109" spans="1:41" s="185" customFormat="1" ht="31.5" x14ac:dyDescent="0.3">
      <c r="A109" s="736"/>
      <c r="B109" s="210">
        <v>71955000</v>
      </c>
      <c r="C109" s="72" t="s">
        <v>14</v>
      </c>
      <c r="D109" s="72"/>
      <c r="E109" s="7"/>
      <c r="F109" s="109"/>
      <c r="G109" s="2"/>
      <c r="H109" s="94"/>
      <c r="I109" s="109"/>
      <c r="J109" s="37" t="s">
        <v>118</v>
      </c>
      <c r="K109" s="79">
        <v>50</v>
      </c>
      <c r="L109" s="234"/>
      <c r="M109" s="90"/>
      <c r="N109" s="90"/>
      <c r="O109" s="90"/>
      <c r="P109" s="90"/>
      <c r="Q109" s="114"/>
      <c r="R109" s="184"/>
      <c r="S109" s="184"/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68"/>
      <c r="AM109" s="184"/>
      <c r="AN109" s="184"/>
      <c r="AO109" s="184"/>
    </row>
    <row r="110" spans="1:41" s="165" customFormat="1" ht="18.75" x14ac:dyDescent="0.3">
      <c r="A110" s="735">
        <v>8</v>
      </c>
      <c r="B110" s="210">
        <v>71955000</v>
      </c>
      <c r="C110" s="72" t="s">
        <v>14</v>
      </c>
      <c r="D110" s="72" t="s">
        <v>14</v>
      </c>
      <c r="E110" s="235" t="s">
        <v>120</v>
      </c>
      <c r="F110" s="236">
        <v>103</v>
      </c>
      <c r="G110" s="2" t="s">
        <v>106</v>
      </c>
      <c r="H110" s="94">
        <v>4153.3999999999996</v>
      </c>
      <c r="I110" s="109">
        <v>240</v>
      </c>
      <c r="J110" s="205" t="s">
        <v>107</v>
      </c>
      <c r="K110" s="71" t="s">
        <v>2</v>
      </c>
      <c r="L110" s="234">
        <f>L111</f>
        <v>294130.33333333331</v>
      </c>
      <c r="M110" s="90"/>
      <c r="N110" s="90"/>
      <c r="O110" s="90"/>
      <c r="P110" s="90"/>
      <c r="Q110" s="114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8"/>
      <c r="AM110" s="162"/>
      <c r="AN110" s="162"/>
      <c r="AO110" s="162"/>
    </row>
    <row r="111" spans="1:41" s="169" customFormat="1" ht="63" x14ac:dyDescent="0.3">
      <c r="A111" s="768"/>
      <c r="B111" s="210">
        <v>71955000</v>
      </c>
      <c r="C111" s="72" t="s">
        <v>14</v>
      </c>
      <c r="D111" s="72"/>
      <c r="E111" s="7"/>
      <c r="F111" s="109"/>
      <c r="G111" s="2"/>
      <c r="H111" s="94"/>
      <c r="I111" s="109"/>
      <c r="J111" s="4" t="s">
        <v>117</v>
      </c>
      <c r="K111" s="78">
        <v>20</v>
      </c>
      <c r="L111" s="234">
        <v>294130.33333333331</v>
      </c>
      <c r="M111" s="90"/>
      <c r="N111" s="90"/>
      <c r="O111" s="90"/>
      <c r="P111" s="90"/>
      <c r="Q111" s="114"/>
      <c r="R111" s="166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/>
      <c r="AH111" s="166"/>
      <c r="AI111" s="166"/>
      <c r="AJ111" s="166"/>
      <c r="AK111" s="166"/>
      <c r="AL111" s="168"/>
      <c r="AM111" s="166"/>
      <c r="AN111" s="166"/>
      <c r="AO111" s="166"/>
    </row>
    <row r="112" spans="1:41" s="185" customFormat="1" ht="31.5" x14ac:dyDescent="0.3">
      <c r="A112" s="736"/>
      <c r="B112" s="210">
        <v>71955000</v>
      </c>
      <c r="C112" s="72" t="s">
        <v>14</v>
      </c>
      <c r="D112" s="72"/>
      <c r="E112" s="7"/>
      <c r="F112" s="109"/>
      <c r="G112" s="2"/>
      <c r="H112" s="94"/>
      <c r="I112" s="109"/>
      <c r="J112" s="205" t="s">
        <v>118</v>
      </c>
      <c r="K112" s="71">
        <v>50</v>
      </c>
      <c r="L112" s="234"/>
      <c r="M112" s="90"/>
      <c r="N112" s="90"/>
      <c r="O112" s="90"/>
      <c r="P112" s="90"/>
      <c r="Q112" s="114"/>
      <c r="R112" s="184"/>
      <c r="S112" s="184"/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68"/>
      <c r="AM112" s="184"/>
      <c r="AN112" s="184"/>
      <c r="AO112" s="184"/>
    </row>
    <row r="113" spans="1:41" s="185" customFormat="1" ht="18.75" x14ac:dyDescent="0.3">
      <c r="A113" s="735">
        <v>9</v>
      </c>
      <c r="B113" s="210">
        <v>71955000</v>
      </c>
      <c r="C113" s="72" t="s">
        <v>14</v>
      </c>
      <c r="D113" s="72" t="s">
        <v>14</v>
      </c>
      <c r="E113" s="235" t="s">
        <v>120</v>
      </c>
      <c r="F113" s="236">
        <v>123</v>
      </c>
      <c r="G113" s="2" t="s">
        <v>106</v>
      </c>
      <c r="H113" s="94">
        <v>4120</v>
      </c>
      <c r="I113" s="109">
        <v>176</v>
      </c>
      <c r="J113" s="283" t="s">
        <v>107</v>
      </c>
      <c r="K113" s="71" t="s">
        <v>2</v>
      </c>
      <c r="L113" s="234">
        <f>L114</f>
        <v>294130.33333333331</v>
      </c>
      <c r="M113" s="90"/>
      <c r="N113" s="90"/>
      <c r="O113" s="90"/>
      <c r="P113" s="90"/>
      <c r="Q113" s="11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68"/>
      <c r="AM113" s="184"/>
      <c r="AN113" s="184"/>
      <c r="AO113" s="184"/>
    </row>
    <row r="114" spans="1:41" s="185" customFormat="1" ht="63" x14ac:dyDescent="0.3">
      <c r="A114" s="768"/>
      <c r="B114" s="210">
        <v>71955000</v>
      </c>
      <c r="C114" s="72" t="s">
        <v>14</v>
      </c>
      <c r="D114" s="72"/>
      <c r="E114" s="7"/>
      <c r="F114" s="109"/>
      <c r="G114" s="2"/>
      <c r="H114" s="94"/>
      <c r="I114" s="109"/>
      <c r="J114" s="4" t="s">
        <v>117</v>
      </c>
      <c r="K114" s="78">
        <v>20</v>
      </c>
      <c r="L114" s="234">
        <v>294130.33333333331</v>
      </c>
      <c r="M114" s="90"/>
      <c r="N114" s="90"/>
      <c r="O114" s="90"/>
      <c r="P114" s="90"/>
      <c r="Q114" s="11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68"/>
      <c r="AM114" s="184"/>
      <c r="AN114" s="184"/>
      <c r="AO114" s="184"/>
    </row>
    <row r="115" spans="1:41" s="185" customFormat="1" ht="31.5" x14ac:dyDescent="0.3">
      <c r="A115" s="736"/>
      <c r="B115" s="210">
        <v>71955000</v>
      </c>
      <c r="C115" s="72" t="s">
        <v>14</v>
      </c>
      <c r="D115" s="72"/>
      <c r="E115" s="7"/>
      <c r="F115" s="109"/>
      <c r="G115" s="2"/>
      <c r="H115" s="94"/>
      <c r="I115" s="109"/>
      <c r="J115" s="283" t="s">
        <v>118</v>
      </c>
      <c r="K115" s="71">
        <v>50</v>
      </c>
      <c r="L115" s="234"/>
      <c r="M115" s="90"/>
      <c r="N115" s="90"/>
      <c r="O115" s="90"/>
      <c r="P115" s="90"/>
      <c r="Q115" s="11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68"/>
      <c r="AM115" s="184"/>
      <c r="AN115" s="184"/>
      <c r="AO115" s="184"/>
    </row>
    <row r="116" spans="1:41" ht="18" customHeight="1" x14ac:dyDescent="0.25">
      <c r="A116" s="741" t="s">
        <v>97</v>
      </c>
      <c r="B116" s="742"/>
      <c r="C116" s="742"/>
      <c r="D116" s="742"/>
      <c r="E116" s="743"/>
      <c r="F116" s="76">
        <v>40</v>
      </c>
      <c r="G116" s="209" t="s">
        <v>2</v>
      </c>
      <c r="H116" s="86">
        <f>H118+H120+H122+H124+H126+H128+H130+H132+H134+H136+H138+H140+H142+H144+H146+H148+H150+H152+H154+H156+H158+H160+H162+H164+H166+H168+H170+H172+H174+H176+H178+H180+H182+H184+H186+H188+H190+H192+H194+H196</f>
        <v>252304.41999999995</v>
      </c>
      <c r="I116" s="76">
        <f>I118+I120+I122+I124+I126+I128+I130+I132+I134+I136+I138+I140+I142+I144+I146+I148+I150+I152+I154+I156+I158+I160+I162+I164+I166+I168+I170+I172+I174+I176+I178+I180+I182+I184+I186+I188+I190+I192+I194+I196</f>
        <v>11103</v>
      </c>
      <c r="J116" s="209" t="s">
        <v>2</v>
      </c>
      <c r="K116" s="80" t="s">
        <v>2</v>
      </c>
      <c r="L116" s="103">
        <f>L118+L120+L122+L124+L126+L128+L130+L132+L134+L136+L138+L140+L142+L144+L146+L148+L150+L152+L154+L156+L158+L160+L162+L164+L166+L168+L170+L172+L174+L176+L178+L180+L182+L184+L186+L188+L190+L192+L194+L196</f>
        <v>8572298.3783783782</v>
      </c>
      <c r="M116" s="103"/>
      <c r="N116" s="103"/>
      <c r="O116" s="103"/>
      <c r="P116" s="103"/>
      <c r="Q116" s="114"/>
      <c r="R116" s="40">
        <f>7929376/37</f>
        <v>214307.45945945947</v>
      </c>
      <c r="U116" s="749"/>
    </row>
    <row r="117" spans="1:41" s="128" customFormat="1" ht="18" customHeight="1" x14ac:dyDescent="0.3">
      <c r="A117" s="741" t="s">
        <v>34</v>
      </c>
      <c r="B117" s="742"/>
      <c r="C117" s="742"/>
      <c r="D117" s="742"/>
      <c r="E117" s="742"/>
      <c r="F117" s="742"/>
      <c r="G117" s="742"/>
      <c r="H117" s="742"/>
      <c r="I117" s="743"/>
      <c r="J117" s="209" t="s">
        <v>2</v>
      </c>
      <c r="K117" s="6" t="s">
        <v>2</v>
      </c>
      <c r="L117" s="114"/>
      <c r="M117" s="115"/>
      <c r="N117" s="115"/>
      <c r="O117" s="134"/>
      <c r="P117" s="115"/>
      <c r="Q117" s="114">
        <f t="shared" ref="Q117" si="3">M117+N117+O117+P117</f>
        <v>0</v>
      </c>
      <c r="R117" s="126"/>
      <c r="S117" s="126"/>
      <c r="T117" s="126"/>
      <c r="U117" s="749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7"/>
      <c r="AM117" s="126"/>
      <c r="AN117" s="126"/>
      <c r="AO117" s="126"/>
    </row>
    <row r="118" spans="1:41" s="167" customFormat="1" ht="15.75" x14ac:dyDescent="0.25">
      <c r="A118" s="733">
        <v>1</v>
      </c>
      <c r="B118" s="209">
        <v>71956000</v>
      </c>
      <c r="C118" s="208" t="s">
        <v>13</v>
      </c>
      <c r="D118" s="214" t="s">
        <v>13</v>
      </c>
      <c r="E118" s="219" t="s">
        <v>157</v>
      </c>
      <c r="F118" s="237" t="s">
        <v>204</v>
      </c>
      <c r="G118" s="209" t="s">
        <v>106</v>
      </c>
      <c r="H118" s="89">
        <v>7241.2</v>
      </c>
      <c r="I118" s="76">
        <v>359</v>
      </c>
      <c r="J118" s="208" t="s">
        <v>107</v>
      </c>
      <c r="K118" s="6" t="s">
        <v>2</v>
      </c>
      <c r="L118" s="233">
        <v>214307.45945945947</v>
      </c>
      <c r="M118" s="103"/>
      <c r="N118" s="103"/>
      <c r="O118" s="103"/>
      <c r="P118" s="103"/>
      <c r="Q118" s="114"/>
      <c r="U118" s="749"/>
    </row>
    <row r="119" spans="1:41" s="167" customFormat="1" ht="63" x14ac:dyDescent="0.25">
      <c r="A119" s="734"/>
      <c r="B119" s="209">
        <v>71956000</v>
      </c>
      <c r="C119" s="208" t="s">
        <v>13</v>
      </c>
      <c r="D119" s="208"/>
      <c r="E119" s="208"/>
      <c r="F119" s="85"/>
      <c r="G119" s="209"/>
      <c r="H119" s="89"/>
      <c r="I119" s="76"/>
      <c r="J119" s="4" t="s">
        <v>117</v>
      </c>
      <c r="K119" s="6">
        <v>20</v>
      </c>
      <c r="L119" s="233">
        <v>214307.45945945947</v>
      </c>
      <c r="M119" s="90"/>
      <c r="N119" s="117"/>
      <c r="O119" s="117"/>
      <c r="P119" s="117"/>
      <c r="Q119" s="114"/>
      <c r="U119" s="749"/>
    </row>
    <row r="120" spans="1:41" s="169" customFormat="1" ht="18.75" x14ac:dyDescent="0.3">
      <c r="A120" s="733">
        <v>2</v>
      </c>
      <c r="B120" s="209">
        <v>71956000</v>
      </c>
      <c r="C120" s="208" t="s">
        <v>13</v>
      </c>
      <c r="D120" s="208" t="s">
        <v>13</v>
      </c>
      <c r="E120" s="219" t="s">
        <v>157</v>
      </c>
      <c r="F120" s="237" t="s">
        <v>158</v>
      </c>
      <c r="G120" s="209" t="s">
        <v>106</v>
      </c>
      <c r="H120" s="89">
        <v>4633.1000000000004</v>
      </c>
      <c r="I120" s="76">
        <v>220</v>
      </c>
      <c r="J120" s="208" t="s">
        <v>107</v>
      </c>
      <c r="K120" s="6" t="s">
        <v>2</v>
      </c>
      <c r="L120" s="233">
        <v>214307.45945945947</v>
      </c>
      <c r="M120" s="117"/>
      <c r="N120" s="117"/>
      <c r="O120" s="117"/>
      <c r="P120" s="117"/>
      <c r="Q120" s="114"/>
      <c r="R120" s="166"/>
      <c r="S120" s="166"/>
      <c r="T120" s="166"/>
      <c r="U120" s="749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8"/>
      <c r="AM120" s="166"/>
      <c r="AN120" s="166"/>
      <c r="AO120" s="166"/>
    </row>
    <row r="121" spans="1:41" s="167" customFormat="1" ht="63" x14ac:dyDescent="0.25">
      <c r="A121" s="734"/>
      <c r="B121" s="209">
        <v>71956000</v>
      </c>
      <c r="C121" s="208" t="s">
        <v>13</v>
      </c>
      <c r="D121" s="208"/>
      <c r="E121" s="208"/>
      <c r="F121" s="85"/>
      <c r="G121" s="209"/>
      <c r="H121" s="89"/>
      <c r="I121" s="76"/>
      <c r="J121" s="4" t="s">
        <v>117</v>
      </c>
      <c r="K121" s="6">
        <v>20</v>
      </c>
      <c r="L121" s="233">
        <v>214307.45945945947</v>
      </c>
      <c r="M121" s="117"/>
      <c r="N121" s="117"/>
      <c r="O121" s="117"/>
      <c r="P121" s="117"/>
      <c r="Q121" s="114"/>
      <c r="U121" s="749"/>
    </row>
    <row r="122" spans="1:41" s="167" customFormat="1" ht="15.75" x14ac:dyDescent="0.25">
      <c r="A122" s="733">
        <v>3</v>
      </c>
      <c r="B122" s="209">
        <v>71956000</v>
      </c>
      <c r="C122" s="208" t="s">
        <v>13</v>
      </c>
      <c r="D122" s="208" t="s">
        <v>13</v>
      </c>
      <c r="E122" s="219" t="s">
        <v>157</v>
      </c>
      <c r="F122" s="237" t="s">
        <v>133</v>
      </c>
      <c r="G122" s="209" t="s">
        <v>106</v>
      </c>
      <c r="H122" s="89">
        <v>5883.8</v>
      </c>
      <c r="I122" s="76">
        <v>209</v>
      </c>
      <c r="J122" s="4" t="s">
        <v>107</v>
      </c>
      <c r="K122" s="19" t="s">
        <v>2</v>
      </c>
      <c r="L122" s="233">
        <v>214307.45945945947</v>
      </c>
      <c r="M122" s="117"/>
      <c r="N122" s="103"/>
      <c r="O122" s="120"/>
      <c r="P122" s="103"/>
      <c r="Q122" s="114"/>
      <c r="U122" s="749"/>
    </row>
    <row r="123" spans="1:41" s="128" customFormat="1" ht="63" x14ac:dyDescent="0.3">
      <c r="A123" s="734"/>
      <c r="B123" s="209">
        <v>71956000</v>
      </c>
      <c r="C123" s="208" t="s">
        <v>13</v>
      </c>
      <c r="D123" s="208"/>
      <c r="E123" s="208"/>
      <c r="F123" s="85"/>
      <c r="G123" s="209"/>
      <c r="H123" s="89"/>
      <c r="I123" s="76"/>
      <c r="J123" s="208" t="s">
        <v>117</v>
      </c>
      <c r="K123" s="2">
        <v>20</v>
      </c>
      <c r="L123" s="233">
        <v>214307.45945945947</v>
      </c>
      <c r="M123" s="117"/>
      <c r="N123" s="117"/>
      <c r="O123" s="117"/>
      <c r="P123" s="117"/>
      <c r="Q123" s="114"/>
      <c r="R123" s="126"/>
      <c r="S123" s="126"/>
      <c r="T123" s="126"/>
      <c r="U123" s="749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7"/>
      <c r="AM123" s="126"/>
      <c r="AN123" s="126"/>
      <c r="AO123" s="126"/>
    </row>
    <row r="124" spans="1:41" ht="15.75" x14ac:dyDescent="0.25">
      <c r="A124" s="733">
        <v>4</v>
      </c>
      <c r="B124" s="209">
        <v>71956000</v>
      </c>
      <c r="C124" s="208" t="s">
        <v>13</v>
      </c>
      <c r="D124" s="208" t="s">
        <v>13</v>
      </c>
      <c r="E124" s="219" t="s">
        <v>157</v>
      </c>
      <c r="F124" s="237" t="s">
        <v>159</v>
      </c>
      <c r="G124" s="209" t="s">
        <v>106</v>
      </c>
      <c r="H124" s="89">
        <v>5910.8</v>
      </c>
      <c r="I124" s="76">
        <v>226</v>
      </c>
      <c r="J124" s="4" t="s">
        <v>107</v>
      </c>
      <c r="K124" s="6" t="s">
        <v>2</v>
      </c>
      <c r="L124" s="233">
        <v>214307.45945945947</v>
      </c>
      <c r="M124" s="90"/>
      <c r="N124" s="118"/>
      <c r="O124" s="117"/>
      <c r="P124" s="117"/>
      <c r="Q124" s="114"/>
      <c r="U124" s="749"/>
    </row>
    <row r="125" spans="1:41" ht="63" x14ac:dyDescent="0.25">
      <c r="A125" s="734"/>
      <c r="B125" s="209">
        <v>71956000</v>
      </c>
      <c r="C125" s="208" t="s">
        <v>13</v>
      </c>
      <c r="D125" s="208"/>
      <c r="E125" s="208"/>
      <c r="F125" s="85"/>
      <c r="G125" s="209"/>
      <c r="H125" s="89"/>
      <c r="I125" s="76"/>
      <c r="J125" s="208" t="s">
        <v>117</v>
      </c>
      <c r="K125" s="6">
        <v>20</v>
      </c>
      <c r="L125" s="233">
        <v>214307.45945945947</v>
      </c>
      <c r="M125" s="117"/>
      <c r="N125" s="118"/>
      <c r="O125" s="117"/>
      <c r="P125" s="117"/>
      <c r="Q125" s="114"/>
      <c r="U125" s="749"/>
    </row>
    <row r="126" spans="1:41" s="128" customFormat="1" ht="18.75" x14ac:dyDescent="0.3">
      <c r="A126" s="733">
        <v>5</v>
      </c>
      <c r="B126" s="209">
        <v>71956000</v>
      </c>
      <c r="C126" s="208" t="s">
        <v>13</v>
      </c>
      <c r="D126" s="214" t="s">
        <v>13</v>
      </c>
      <c r="E126" s="219" t="s">
        <v>160</v>
      </c>
      <c r="F126" s="237" t="s">
        <v>161</v>
      </c>
      <c r="G126" s="209" t="s">
        <v>106</v>
      </c>
      <c r="H126" s="89">
        <v>12513.5</v>
      </c>
      <c r="I126" s="76">
        <v>567</v>
      </c>
      <c r="J126" s="15" t="s">
        <v>107</v>
      </c>
      <c r="K126" s="2" t="s">
        <v>2</v>
      </c>
      <c r="L126" s="233">
        <v>214307.45945945947</v>
      </c>
      <c r="M126" s="117"/>
      <c r="N126" s="103"/>
      <c r="O126" s="120"/>
      <c r="P126" s="103"/>
      <c r="Q126" s="114"/>
      <c r="R126" s="126"/>
      <c r="S126" s="126"/>
      <c r="T126" s="126"/>
      <c r="U126" s="749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7"/>
      <c r="AM126" s="126"/>
      <c r="AN126" s="126"/>
      <c r="AO126" s="126"/>
    </row>
    <row r="127" spans="1:41" ht="63" x14ac:dyDescent="0.25">
      <c r="A127" s="734"/>
      <c r="B127" s="209">
        <v>71956000</v>
      </c>
      <c r="C127" s="208" t="s">
        <v>13</v>
      </c>
      <c r="D127" s="208"/>
      <c r="E127" s="208"/>
      <c r="F127" s="85"/>
      <c r="G127" s="209"/>
      <c r="H127" s="89"/>
      <c r="I127" s="76"/>
      <c r="J127" s="208" t="s">
        <v>117</v>
      </c>
      <c r="K127" s="2">
        <v>20</v>
      </c>
      <c r="L127" s="233">
        <v>214307.45945945947</v>
      </c>
      <c r="M127" s="117"/>
      <c r="N127" s="117"/>
      <c r="O127" s="117"/>
      <c r="P127" s="117"/>
      <c r="Q127" s="114"/>
      <c r="U127" s="749"/>
    </row>
    <row r="128" spans="1:41" ht="15.75" x14ac:dyDescent="0.25">
      <c r="A128" s="733">
        <v>6</v>
      </c>
      <c r="B128" s="209">
        <v>71956000</v>
      </c>
      <c r="C128" s="208" t="s">
        <v>13</v>
      </c>
      <c r="D128" s="208" t="s">
        <v>13</v>
      </c>
      <c r="E128" s="219" t="s">
        <v>160</v>
      </c>
      <c r="F128" s="237" t="s">
        <v>158</v>
      </c>
      <c r="G128" s="209" t="s">
        <v>106</v>
      </c>
      <c r="H128" s="89">
        <v>15353.7</v>
      </c>
      <c r="I128" s="76">
        <v>705</v>
      </c>
      <c r="J128" s="4" t="s">
        <v>107</v>
      </c>
      <c r="K128" s="6" t="s">
        <v>2</v>
      </c>
      <c r="L128" s="233">
        <v>214307.45945945947</v>
      </c>
      <c r="M128" s="90"/>
      <c r="N128" s="118"/>
      <c r="O128" s="117"/>
      <c r="P128" s="117"/>
      <c r="Q128" s="114"/>
      <c r="U128" s="749"/>
    </row>
    <row r="129" spans="1:41" s="128" customFormat="1" ht="63" x14ac:dyDescent="0.3">
      <c r="A129" s="734"/>
      <c r="B129" s="209">
        <v>71956000</v>
      </c>
      <c r="C129" s="208" t="s">
        <v>13</v>
      </c>
      <c r="D129" s="208"/>
      <c r="E129" s="208"/>
      <c r="F129" s="85"/>
      <c r="G129" s="209"/>
      <c r="H129" s="89"/>
      <c r="I129" s="76"/>
      <c r="J129" s="208" t="s">
        <v>117</v>
      </c>
      <c r="K129" s="6">
        <v>20</v>
      </c>
      <c r="L129" s="233">
        <v>214307.45945945947</v>
      </c>
      <c r="M129" s="117"/>
      <c r="N129" s="118"/>
      <c r="O129" s="120"/>
      <c r="P129" s="103"/>
      <c r="Q129" s="114"/>
      <c r="R129" s="126"/>
      <c r="S129" s="126"/>
      <c r="T129" s="126"/>
      <c r="U129" s="749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7"/>
      <c r="AM129" s="126"/>
      <c r="AN129" s="126"/>
      <c r="AO129" s="126"/>
    </row>
    <row r="130" spans="1:41" ht="15.75" x14ac:dyDescent="0.25">
      <c r="A130" s="733">
        <v>7</v>
      </c>
      <c r="B130" s="209">
        <v>71956000</v>
      </c>
      <c r="C130" s="208" t="s">
        <v>13</v>
      </c>
      <c r="D130" s="214" t="s">
        <v>13</v>
      </c>
      <c r="E130" s="219" t="s">
        <v>162</v>
      </c>
      <c r="F130" s="237" t="s">
        <v>163</v>
      </c>
      <c r="G130" s="209" t="s">
        <v>106</v>
      </c>
      <c r="H130" s="89">
        <v>8554.4</v>
      </c>
      <c r="I130" s="76">
        <v>432</v>
      </c>
      <c r="J130" s="15" t="s">
        <v>107</v>
      </c>
      <c r="K130" s="2" t="s">
        <v>2</v>
      </c>
      <c r="L130" s="233">
        <v>214307.45945945947</v>
      </c>
      <c r="M130" s="117"/>
      <c r="N130" s="118"/>
      <c r="O130" s="120"/>
      <c r="P130" s="103"/>
      <c r="Q130" s="114"/>
      <c r="U130" s="749"/>
    </row>
    <row r="131" spans="1:41" s="167" customFormat="1" ht="63" x14ac:dyDescent="0.25">
      <c r="A131" s="734"/>
      <c r="B131" s="209">
        <v>71956000</v>
      </c>
      <c r="C131" s="208" t="s">
        <v>13</v>
      </c>
      <c r="D131" s="208"/>
      <c r="E131" s="208"/>
      <c r="F131" s="85"/>
      <c r="G131" s="209"/>
      <c r="H131" s="89"/>
      <c r="I131" s="76"/>
      <c r="J131" s="208" t="s">
        <v>117</v>
      </c>
      <c r="K131" s="2">
        <v>20</v>
      </c>
      <c r="L131" s="233">
        <v>214307.45945945947</v>
      </c>
      <c r="M131" s="117"/>
      <c r="N131" s="117"/>
      <c r="O131" s="117"/>
      <c r="P131" s="117"/>
      <c r="Q131" s="114"/>
      <c r="U131" s="749"/>
    </row>
    <row r="132" spans="1:41" s="169" customFormat="1" ht="18.75" x14ac:dyDescent="0.3">
      <c r="A132" s="733">
        <v>8</v>
      </c>
      <c r="B132" s="209">
        <v>71956000</v>
      </c>
      <c r="C132" s="208" t="s">
        <v>13</v>
      </c>
      <c r="D132" s="208" t="s">
        <v>13</v>
      </c>
      <c r="E132" s="219" t="s">
        <v>162</v>
      </c>
      <c r="F132" s="237" t="s">
        <v>164</v>
      </c>
      <c r="G132" s="209" t="s">
        <v>106</v>
      </c>
      <c r="H132" s="89">
        <v>10439.700000000001</v>
      </c>
      <c r="I132" s="76">
        <v>486</v>
      </c>
      <c r="J132" s="4" t="s">
        <v>107</v>
      </c>
      <c r="K132" s="6" t="s">
        <v>2</v>
      </c>
      <c r="L132" s="233">
        <v>214307.45945945947</v>
      </c>
      <c r="M132" s="90"/>
      <c r="N132" s="103"/>
      <c r="O132" s="120"/>
      <c r="P132" s="120"/>
      <c r="Q132" s="114"/>
      <c r="R132" s="166"/>
      <c r="S132" s="166"/>
      <c r="T132" s="166"/>
      <c r="U132" s="749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/>
      <c r="AH132" s="166"/>
      <c r="AI132" s="166"/>
      <c r="AJ132" s="166"/>
      <c r="AK132" s="166"/>
      <c r="AL132" s="168"/>
      <c r="AM132" s="166"/>
      <c r="AN132" s="166"/>
      <c r="AO132" s="166"/>
    </row>
    <row r="133" spans="1:41" s="165" customFormat="1" ht="63" x14ac:dyDescent="0.3">
      <c r="A133" s="734"/>
      <c r="B133" s="209">
        <v>71956000</v>
      </c>
      <c r="C133" s="208" t="s">
        <v>13</v>
      </c>
      <c r="D133" s="208"/>
      <c r="E133" s="208"/>
      <c r="F133" s="85"/>
      <c r="G133" s="209"/>
      <c r="H133" s="89"/>
      <c r="I133" s="76"/>
      <c r="J133" s="208" t="s">
        <v>117</v>
      </c>
      <c r="K133" s="6">
        <v>20</v>
      </c>
      <c r="L133" s="233">
        <v>214307.45945945947</v>
      </c>
      <c r="M133" s="117"/>
      <c r="N133" s="118"/>
      <c r="O133" s="118"/>
      <c r="P133" s="118"/>
      <c r="Q133" s="114"/>
      <c r="R133" s="162"/>
      <c r="S133" s="162"/>
      <c r="T133" s="162"/>
      <c r="U133" s="749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8"/>
      <c r="AM133" s="162"/>
      <c r="AN133" s="162"/>
      <c r="AO133" s="162"/>
    </row>
    <row r="134" spans="1:41" s="165" customFormat="1" ht="18.75" x14ac:dyDescent="0.3">
      <c r="A134" s="733">
        <v>9</v>
      </c>
      <c r="B134" s="209">
        <v>71956000</v>
      </c>
      <c r="C134" s="208" t="s">
        <v>13</v>
      </c>
      <c r="D134" s="214" t="s">
        <v>13</v>
      </c>
      <c r="E134" s="219" t="s">
        <v>165</v>
      </c>
      <c r="F134" s="237" t="s">
        <v>166</v>
      </c>
      <c r="G134" s="209" t="s">
        <v>106</v>
      </c>
      <c r="H134" s="89">
        <v>4359.5</v>
      </c>
      <c r="I134" s="76">
        <v>204</v>
      </c>
      <c r="J134" s="4" t="s">
        <v>107</v>
      </c>
      <c r="K134" s="19" t="s">
        <v>2</v>
      </c>
      <c r="L134" s="233">
        <v>214307.45945945947</v>
      </c>
      <c r="M134" s="117"/>
      <c r="N134" s="118"/>
      <c r="O134" s="118"/>
      <c r="P134" s="118"/>
      <c r="Q134" s="114"/>
      <c r="R134" s="162"/>
      <c r="S134" s="162"/>
      <c r="T134" s="162"/>
      <c r="U134" s="749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8"/>
      <c r="AM134" s="162"/>
      <c r="AN134" s="162"/>
      <c r="AO134" s="162"/>
    </row>
    <row r="135" spans="1:41" s="1" customFormat="1" ht="63" x14ac:dyDescent="0.3">
      <c r="A135" s="734"/>
      <c r="B135" s="209">
        <v>71956000</v>
      </c>
      <c r="C135" s="208" t="s">
        <v>13</v>
      </c>
      <c r="D135" s="208"/>
      <c r="E135" s="208"/>
      <c r="F135" s="85"/>
      <c r="G135" s="209"/>
      <c r="H135" s="89"/>
      <c r="I135" s="76"/>
      <c r="J135" s="208" t="s">
        <v>117</v>
      </c>
      <c r="K135" s="2">
        <v>20</v>
      </c>
      <c r="L135" s="233">
        <v>214307.45945945947</v>
      </c>
      <c r="M135" s="117"/>
      <c r="N135" s="117"/>
      <c r="O135" s="117"/>
      <c r="P135" s="117"/>
      <c r="Q135" s="114"/>
      <c r="R135" s="10"/>
      <c r="S135" s="10"/>
      <c r="T135" s="10"/>
      <c r="U135" s="749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23"/>
      <c r="AM135" s="10"/>
      <c r="AN135" s="10"/>
      <c r="AO135" s="10"/>
    </row>
    <row r="136" spans="1:41" s="1" customFormat="1" ht="18.75" x14ac:dyDescent="0.3">
      <c r="A136" s="733">
        <v>10</v>
      </c>
      <c r="B136" s="209">
        <v>71956000</v>
      </c>
      <c r="C136" s="208" t="s">
        <v>13</v>
      </c>
      <c r="D136" s="208" t="s">
        <v>13</v>
      </c>
      <c r="E136" s="219" t="s">
        <v>165</v>
      </c>
      <c r="F136" s="237" t="s">
        <v>167</v>
      </c>
      <c r="G136" s="209" t="s">
        <v>106</v>
      </c>
      <c r="H136" s="89">
        <v>4839.3999999999996</v>
      </c>
      <c r="I136" s="76">
        <v>215</v>
      </c>
      <c r="J136" s="4" t="s">
        <v>107</v>
      </c>
      <c r="K136" s="6" t="s">
        <v>2</v>
      </c>
      <c r="L136" s="233">
        <v>214307.45945945947</v>
      </c>
      <c r="M136" s="90"/>
      <c r="N136" s="118"/>
      <c r="O136" s="120"/>
      <c r="P136" s="120"/>
      <c r="Q136" s="114"/>
      <c r="R136" s="10"/>
      <c r="S136" s="10"/>
      <c r="T136" s="10"/>
      <c r="U136" s="749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23"/>
      <c r="AM136" s="10"/>
      <c r="AN136" s="10"/>
      <c r="AO136" s="10"/>
    </row>
    <row r="137" spans="1:41" s="16" customFormat="1" ht="63" x14ac:dyDescent="0.3">
      <c r="A137" s="734"/>
      <c r="B137" s="209">
        <v>71956000</v>
      </c>
      <c r="C137" s="208" t="s">
        <v>13</v>
      </c>
      <c r="D137" s="208"/>
      <c r="E137" s="208"/>
      <c r="F137" s="85"/>
      <c r="G137" s="209"/>
      <c r="H137" s="89"/>
      <c r="I137" s="76"/>
      <c r="J137" s="208" t="s">
        <v>117</v>
      </c>
      <c r="K137" s="6">
        <v>20</v>
      </c>
      <c r="L137" s="233">
        <v>214307.45945945947</v>
      </c>
      <c r="M137" s="117"/>
      <c r="N137" s="118"/>
      <c r="O137" s="118"/>
      <c r="P137" s="118"/>
      <c r="Q137" s="114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3"/>
      <c r="AM137" s="26"/>
      <c r="AN137" s="26"/>
      <c r="AO137" s="26"/>
    </row>
    <row r="138" spans="1:41" s="16" customFormat="1" ht="32.25" x14ac:dyDescent="0.3">
      <c r="A138" s="733">
        <v>11</v>
      </c>
      <c r="B138" s="209">
        <v>71956000</v>
      </c>
      <c r="C138" s="208" t="s">
        <v>13</v>
      </c>
      <c r="D138" s="214" t="s">
        <v>13</v>
      </c>
      <c r="E138" s="295" t="s">
        <v>168</v>
      </c>
      <c r="F138" s="296" t="s">
        <v>169</v>
      </c>
      <c r="G138" s="209" t="s">
        <v>106</v>
      </c>
      <c r="H138" s="89">
        <v>12718.7</v>
      </c>
      <c r="I138" s="76">
        <v>544</v>
      </c>
      <c r="J138" s="15" t="s">
        <v>107</v>
      </c>
      <c r="K138" s="2" t="s">
        <v>2</v>
      </c>
      <c r="L138" s="233">
        <v>214307.45945945947</v>
      </c>
      <c r="M138" s="117"/>
      <c r="N138" s="118"/>
      <c r="O138" s="118"/>
      <c r="P138" s="118"/>
      <c r="Q138" s="114"/>
      <c r="R138" s="301" t="s">
        <v>297</v>
      </c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3"/>
      <c r="AM138" s="26"/>
      <c r="AN138" s="26"/>
      <c r="AO138" s="26"/>
    </row>
    <row r="139" spans="1:41" s="1" customFormat="1" ht="63" x14ac:dyDescent="0.3">
      <c r="A139" s="734"/>
      <c r="B139" s="209">
        <v>71956000</v>
      </c>
      <c r="C139" s="208" t="s">
        <v>13</v>
      </c>
      <c r="D139" s="208"/>
      <c r="E139" s="208"/>
      <c r="F139" s="85"/>
      <c r="G139" s="209"/>
      <c r="H139" s="89"/>
      <c r="I139" s="76"/>
      <c r="J139" s="208" t="s">
        <v>117</v>
      </c>
      <c r="K139" s="2">
        <v>20</v>
      </c>
      <c r="L139" s="233">
        <v>214307.45945945947</v>
      </c>
      <c r="M139" s="117"/>
      <c r="N139" s="117"/>
      <c r="O139" s="117"/>
      <c r="P139" s="117"/>
      <c r="Q139" s="114"/>
      <c r="R139" s="10"/>
      <c r="S139" s="10"/>
      <c r="T139" s="10"/>
      <c r="U139" s="749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23"/>
      <c r="AM139" s="10"/>
      <c r="AN139" s="10"/>
      <c r="AO139" s="10"/>
    </row>
    <row r="140" spans="1:41" s="1" customFormat="1" ht="18.75" x14ac:dyDescent="0.3">
      <c r="A140" s="733">
        <v>12</v>
      </c>
      <c r="B140" s="209">
        <v>71956000</v>
      </c>
      <c r="C140" s="208" t="s">
        <v>13</v>
      </c>
      <c r="D140" s="208" t="s">
        <v>13</v>
      </c>
      <c r="E140" s="219" t="s">
        <v>168</v>
      </c>
      <c r="F140" s="237" t="s">
        <v>170</v>
      </c>
      <c r="G140" s="209" t="s">
        <v>106</v>
      </c>
      <c r="H140" s="89">
        <v>2065.6</v>
      </c>
      <c r="I140" s="76">
        <v>93</v>
      </c>
      <c r="J140" s="4" t="s">
        <v>107</v>
      </c>
      <c r="K140" s="6" t="s">
        <v>2</v>
      </c>
      <c r="L140" s="233">
        <v>214307.45945945947</v>
      </c>
      <c r="M140" s="90"/>
      <c r="N140" s="118"/>
      <c r="O140" s="120"/>
      <c r="P140" s="120"/>
      <c r="Q140" s="114"/>
      <c r="R140" s="10"/>
      <c r="S140" s="10"/>
      <c r="T140" s="10"/>
      <c r="U140" s="749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23"/>
      <c r="AM140" s="10"/>
      <c r="AN140" s="10"/>
      <c r="AO140" s="10"/>
    </row>
    <row r="141" spans="1:41" s="1" customFormat="1" ht="63" x14ac:dyDescent="0.3">
      <c r="A141" s="734"/>
      <c r="B141" s="209">
        <v>71956000</v>
      </c>
      <c r="C141" s="208" t="s">
        <v>13</v>
      </c>
      <c r="D141" s="208"/>
      <c r="E141" s="208"/>
      <c r="F141" s="85"/>
      <c r="G141" s="209"/>
      <c r="H141" s="89"/>
      <c r="I141" s="76"/>
      <c r="J141" s="208" t="s">
        <v>117</v>
      </c>
      <c r="K141" s="6">
        <v>20</v>
      </c>
      <c r="L141" s="233">
        <v>214307.45945945947</v>
      </c>
      <c r="M141" s="117"/>
      <c r="N141" s="118"/>
      <c r="O141" s="118"/>
      <c r="P141" s="118"/>
      <c r="Q141" s="114"/>
      <c r="R141" s="10"/>
      <c r="S141" s="10"/>
      <c r="T141" s="10"/>
      <c r="U141" s="749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23"/>
      <c r="AM141" s="10"/>
      <c r="AN141" s="10"/>
      <c r="AO141" s="10"/>
    </row>
    <row r="142" spans="1:41" s="1" customFormat="1" ht="18.75" x14ac:dyDescent="0.3">
      <c r="A142" s="733">
        <v>13</v>
      </c>
      <c r="B142" s="209">
        <v>71956000</v>
      </c>
      <c r="C142" s="208" t="s">
        <v>13</v>
      </c>
      <c r="D142" s="208" t="s">
        <v>13</v>
      </c>
      <c r="E142" s="219" t="s">
        <v>168</v>
      </c>
      <c r="F142" s="237" t="s">
        <v>171</v>
      </c>
      <c r="G142" s="209" t="s">
        <v>106</v>
      </c>
      <c r="H142" s="89">
        <v>2885.1</v>
      </c>
      <c r="I142" s="76">
        <v>121</v>
      </c>
      <c r="J142" s="15" t="s">
        <v>107</v>
      </c>
      <c r="K142" s="2" t="s">
        <v>2</v>
      </c>
      <c r="L142" s="233">
        <v>214307.45945945947</v>
      </c>
      <c r="M142" s="117"/>
      <c r="N142" s="118"/>
      <c r="O142" s="118"/>
      <c r="P142" s="118"/>
      <c r="Q142" s="114"/>
      <c r="R142" s="10"/>
      <c r="S142" s="10"/>
      <c r="T142" s="10"/>
      <c r="U142" s="749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23"/>
      <c r="AM142" s="10"/>
      <c r="AN142" s="10"/>
      <c r="AO142" s="10"/>
    </row>
    <row r="143" spans="1:41" s="1" customFormat="1" ht="63" x14ac:dyDescent="0.3">
      <c r="A143" s="734"/>
      <c r="B143" s="209">
        <v>71956000</v>
      </c>
      <c r="C143" s="208" t="s">
        <v>13</v>
      </c>
      <c r="D143" s="208"/>
      <c r="E143" s="208"/>
      <c r="F143" s="85"/>
      <c r="G143" s="209"/>
      <c r="H143" s="89"/>
      <c r="I143" s="76"/>
      <c r="J143" s="208" t="s">
        <v>117</v>
      </c>
      <c r="K143" s="2">
        <v>20</v>
      </c>
      <c r="L143" s="233">
        <v>214307.45945945947</v>
      </c>
      <c r="M143" s="117"/>
      <c r="N143" s="117"/>
      <c r="O143" s="117"/>
      <c r="P143" s="117"/>
      <c r="Q143" s="114"/>
      <c r="R143" s="10"/>
      <c r="S143" s="10"/>
      <c r="T143" s="10"/>
      <c r="U143" s="749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23"/>
      <c r="AM143" s="10"/>
      <c r="AN143" s="10"/>
      <c r="AO143" s="10"/>
    </row>
    <row r="144" spans="1:41" s="16" customFormat="1" ht="18.75" x14ac:dyDescent="0.3">
      <c r="A144" s="733">
        <v>14</v>
      </c>
      <c r="B144" s="209">
        <v>71956000</v>
      </c>
      <c r="C144" s="208" t="s">
        <v>13</v>
      </c>
      <c r="D144" s="208" t="s">
        <v>13</v>
      </c>
      <c r="E144" s="219" t="s">
        <v>168</v>
      </c>
      <c r="F144" s="237" t="s">
        <v>172</v>
      </c>
      <c r="G144" s="209" t="s">
        <v>106</v>
      </c>
      <c r="H144" s="89">
        <v>2786.1</v>
      </c>
      <c r="I144" s="76">
        <v>123</v>
      </c>
      <c r="J144" s="4" t="s">
        <v>107</v>
      </c>
      <c r="K144" s="6" t="s">
        <v>2</v>
      </c>
      <c r="L144" s="233">
        <v>214307.45945945947</v>
      </c>
      <c r="M144" s="90"/>
      <c r="N144" s="118"/>
      <c r="O144" s="120"/>
      <c r="P144" s="120"/>
      <c r="Q144" s="114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3"/>
      <c r="AM144" s="26"/>
      <c r="AN144" s="26"/>
      <c r="AO144" s="26"/>
    </row>
    <row r="145" spans="1:41" s="16" customFormat="1" ht="63" x14ac:dyDescent="0.3">
      <c r="A145" s="734"/>
      <c r="B145" s="209">
        <v>71956000</v>
      </c>
      <c r="C145" s="208" t="s">
        <v>13</v>
      </c>
      <c r="D145" s="208"/>
      <c r="E145" s="208"/>
      <c r="F145" s="85"/>
      <c r="G145" s="209"/>
      <c r="H145" s="89"/>
      <c r="I145" s="76"/>
      <c r="J145" s="208" t="s">
        <v>117</v>
      </c>
      <c r="K145" s="6">
        <v>20</v>
      </c>
      <c r="L145" s="233">
        <v>214307.45945945947</v>
      </c>
      <c r="M145" s="117"/>
      <c r="N145" s="118"/>
      <c r="O145" s="118"/>
      <c r="P145" s="118"/>
      <c r="Q145" s="114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3"/>
      <c r="AM145" s="26"/>
      <c r="AN145" s="26"/>
      <c r="AO145" s="26"/>
    </row>
    <row r="146" spans="1:41" s="16" customFormat="1" ht="18.75" x14ac:dyDescent="0.3">
      <c r="A146" s="733">
        <v>15</v>
      </c>
      <c r="B146" s="209">
        <v>71956000</v>
      </c>
      <c r="C146" s="208" t="s">
        <v>13</v>
      </c>
      <c r="D146" s="214" t="s">
        <v>13</v>
      </c>
      <c r="E146" s="219" t="s">
        <v>173</v>
      </c>
      <c r="F146" s="278">
        <v>3</v>
      </c>
      <c r="G146" s="209" t="s">
        <v>106</v>
      </c>
      <c r="H146" s="89">
        <v>6767.2</v>
      </c>
      <c r="I146" s="76">
        <v>325</v>
      </c>
      <c r="J146" s="15" t="s">
        <v>107</v>
      </c>
      <c r="K146" s="2" t="s">
        <v>2</v>
      </c>
      <c r="L146" s="233">
        <v>214307.45945945947</v>
      </c>
      <c r="M146" s="117"/>
      <c r="N146" s="118"/>
      <c r="O146" s="118"/>
      <c r="P146" s="118"/>
      <c r="Q146" s="114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3"/>
      <c r="AM146" s="26"/>
      <c r="AN146" s="26"/>
      <c r="AO146" s="26"/>
    </row>
    <row r="147" spans="1:41" s="16" customFormat="1" ht="63" x14ac:dyDescent="0.3">
      <c r="A147" s="734"/>
      <c r="B147" s="209">
        <v>71956000</v>
      </c>
      <c r="C147" s="208" t="s">
        <v>13</v>
      </c>
      <c r="D147" s="208"/>
      <c r="E147" s="208"/>
      <c r="F147" s="6"/>
      <c r="G147" s="209"/>
      <c r="H147" s="89"/>
      <c r="I147" s="76"/>
      <c r="J147" s="208" t="s">
        <v>117</v>
      </c>
      <c r="K147" s="2">
        <v>20</v>
      </c>
      <c r="L147" s="233">
        <v>214307.45945945947</v>
      </c>
      <c r="M147" s="117"/>
      <c r="N147" s="117"/>
      <c r="O147" s="117"/>
      <c r="P147" s="117"/>
      <c r="Q147" s="114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3"/>
      <c r="AM147" s="26"/>
      <c r="AN147" s="26"/>
      <c r="AO147" s="26"/>
    </row>
    <row r="148" spans="1:41" s="16" customFormat="1" ht="18.75" x14ac:dyDescent="0.3">
      <c r="A148" s="733">
        <v>16</v>
      </c>
      <c r="B148" s="209">
        <v>71956000</v>
      </c>
      <c r="C148" s="208" t="s">
        <v>13</v>
      </c>
      <c r="D148" s="208" t="s">
        <v>13</v>
      </c>
      <c r="E148" s="219" t="s">
        <v>173</v>
      </c>
      <c r="F148" s="278" t="s">
        <v>151</v>
      </c>
      <c r="G148" s="209" t="s">
        <v>106</v>
      </c>
      <c r="H148" s="89">
        <v>9164.2000000000007</v>
      </c>
      <c r="I148" s="76">
        <v>420</v>
      </c>
      <c r="J148" s="4" t="s">
        <v>107</v>
      </c>
      <c r="K148" s="6" t="s">
        <v>2</v>
      </c>
      <c r="L148" s="233">
        <v>214307.45945945947</v>
      </c>
      <c r="M148" s="90"/>
      <c r="N148" s="118"/>
      <c r="O148" s="120"/>
      <c r="P148" s="120"/>
      <c r="Q148" s="114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3"/>
      <c r="AM148" s="26"/>
      <c r="AN148" s="26"/>
      <c r="AO148" s="26"/>
    </row>
    <row r="149" spans="1:41" s="16" customFormat="1" ht="63" x14ac:dyDescent="0.3">
      <c r="A149" s="734"/>
      <c r="B149" s="209">
        <v>71956000</v>
      </c>
      <c r="C149" s="208" t="s">
        <v>13</v>
      </c>
      <c r="D149" s="208"/>
      <c r="E149" s="208"/>
      <c r="F149" s="6"/>
      <c r="G149" s="209"/>
      <c r="H149" s="89"/>
      <c r="I149" s="76"/>
      <c r="J149" s="208" t="s">
        <v>117</v>
      </c>
      <c r="K149" s="6">
        <v>20</v>
      </c>
      <c r="L149" s="233">
        <v>214307.45945945947</v>
      </c>
      <c r="M149" s="117"/>
      <c r="N149" s="118"/>
      <c r="O149" s="118"/>
      <c r="P149" s="118"/>
      <c r="Q149" s="114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3"/>
      <c r="AM149" s="26"/>
      <c r="AN149" s="26"/>
      <c r="AO149" s="26"/>
    </row>
    <row r="150" spans="1:41" s="16" customFormat="1" ht="18.75" x14ac:dyDescent="0.3">
      <c r="A150" s="733">
        <v>17</v>
      </c>
      <c r="B150" s="209">
        <v>71956000</v>
      </c>
      <c r="C150" s="208" t="s">
        <v>13</v>
      </c>
      <c r="D150" s="208" t="s">
        <v>13</v>
      </c>
      <c r="E150" s="219" t="s">
        <v>173</v>
      </c>
      <c r="F150" s="278">
        <v>7</v>
      </c>
      <c r="G150" s="209" t="s">
        <v>106</v>
      </c>
      <c r="H150" s="89">
        <v>6419.7</v>
      </c>
      <c r="I150" s="76">
        <v>315</v>
      </c>
      <c r="J150" s="15" t="s">
        <v>107</v>
      </c>
      <c r="K150" s="2" t="s">
        <v>2</v>
      </c>
      <c r="L150" s="233">
        <v>214307.45945945947</v>
      </c>
      <c r="M150" s="117"/>
      <c r="N150" s="118"/>
      <c r="O150" s="118"/>
      <c r="P150" s="118"/>
      <c r="Q150" s="114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3"/>
      <c r="AM150" s="26"/>
      <c r="AN150" s="26"/>
      <c r="AO150" s="26"/>
    </row>
    <row r="151" spans="1:41" s="16" customFormat="1" ht="63" x14ac:dyDescent="0.3">
      <c r="A151" s="734"/>
      <c r="B151" s="209">
        <v>71956000</v>
      </c>
      <c r="C151" s="208" t="s">
        <v>13</v>
      </c>
      <c r="D151" s="208"/>
      <c r="E151" s="208"/>
      <c r="F151" s="6"/>
      <c r="G151" s="209"/>
      <c r="H151" s="89"/>
      <c r="I151" s="76"/>
      <c r="J151" s="208" t="s">
        <v>117</v>
      </c>
      <c r="K151" s="2">
        <v>20</v>
      </c>
      <c r="L151" s="233">
        <v>214307.45945945947</v>
      </c>
      <c r="M151" s="117"/>
      <c r="N151" s="117"/>
      <c r="O151" s="117"/>
      <c r="P151" s="117"/>
      <c r="Q151" s="114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3"/>
      <c r="AM151" s="26"/>
      <c r="AN151" s="26"/>
      <c r="AO151" s="26"/>
    </row>
    <row r="152" spans="1:41" s="16" customFormat="1" ht="18.75" x14ac:dyDescent="0.3">
      <c r="A152" s="733">
        <v>18</v>
      </c>
      <c r="B152" s="209">
        <v>71956000</v>
      </c>
      <c r="C152" s="208" t="s">
        <v>13</v>
      </c>
      <c r="D152" s="208" t="s">
        <v>13</v>
      </c>
      <c r="E152" s="219" t="s">
        <v>173</v>
      </c>
      <c r="F152" s="278">
        <v>11</v>
      </c>
      <c r="G152" s="209" t="s">
        <v>106</v>
      </c>
      <c r="H152" s="89">
        <v>6840.5</v>
      </c>
      <c r="I152" s="76">
        <v>345</v>
      </c>
      <c r="J152" s="4" t="s">
        <v>107</v>
      </c>
      <c r="K152" s="6" t="s">
        <v>2</v>
      </c>
      <c r="L152" s="233">
        <v>214307.45945945947</v>
      </c>
      <c r="M152" s="90"/>
      <c r="N152" s="118"/>
      <c r="O152" s="120"/>
      <c r="P152" s="120"/>
      <c r="Q152" s="114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3"/>
      <c r="AM152" s="26"/>
      <c r="AN152" s="26"/>
      <c r="AO152" s="26"/>
    </row>
    <row r="153" spans="1:41" s="16" customFormat="1" ht="63" x14ac:dyDescent="0.3">
      <c r="A153" s="734"/>
      <c r="B153" s="209">
        <v>71956000</v>
      </c>
      <c r="C153" s="208" t="s">
        <v>13</v>
      </c>
      <c r="D153" s="208"/>
      <c r="E153" s="208"/>
      <c r="F153" s="6"/>
      <c r="G153" s="209"/>
      <c r="H153" s="89"/>
      <c r="I153" s="76"/>
      <c r="J153" s="208" t="s">
        <v>117</v>
      </c>
      <c r="K153" s="6">
        <v>20</v>
      </c>
      <c r="L153" s="233">
        <v>214307.45945945947</v>
      </c>
      <c r="M153" s="117"/>
      <c r="N153" s="118"/>
      <c r="O153" s="118"/>
      <c r="P153" s="118"/>
      <c r="Q153" s="114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3"/>
      <c r="AM153" s="26"/>
      <c r="AN153" s="26"/>
      <c r="AO153" s="26"/>
    </row>
    <row r="154" spans="1:41" s="16" customFormat="1" ht="18.75" x14ac:dyDescent="0.3">
      <c r="A154" s="733">
        <v>19</v>
      </c>
      <c r="B154" s="209">
        <v>71956000</v>
      </c>
      <c r="C154" s="208" t="s">
        <v>13</v>
      </c>
      <c r="D154" s="208" t="s">
        <v>13</v>
      </c>
      <c r="E154" s="219" t="s">
        <v>173</v>
      </c>
      <c r="F154" s="278" t="s">
        <v>174</v>
      </c>
      <c r="G154" s="209" t="s">
        <v>106</v>
      </c>
      <c r="H154" s="89">
        <v>11042.8</v>
      </c>
      <c r="I154" s="76">
        <v>581</v>
      </c>
      <c r="J154" s="15" t="s">
        <v>107</v>
      </c>
      <c r="K154" s="2" t="s">
        <v>2</v>
      </c>
      <c r="L154" s="233">
        <v>214307.45945945947</v>
      </c>
      <c r="M154" s="117"/>
      <c r="N154" s="118"/>
      <c r="O154" s="118"/>
      <c r="P154" s="118"/>
      <c r="Q154" s="114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3"/>
      <c r="AM154" s="26"/>
      <c r="AN154" s="26"/>
      <c r="AO154" s="26"/>
    </row>
    <row r="155" spans="1:41" s="16" customFormat="1" ht="63" x14ac:dyDescent="0.3">
      <c r="A155" s="734"/>
      <c r="B155" s="209">
        <v>71956000</v>
      </c>
      <c r="C155" s="208" t="s">
        <v>13</v>
      </c>
      <c r="D155" s="208"/>
      <c r="E155" s="208"/>
      <c r="F155" s="6"/>
      <c r="G155" s="209"/>
      <c r="H155" s="89"/>
      <c r="I155" s="76"/>
      <c r="J155" s="208" t="s">
        <v>117</v>
      </c>
      <c r="K155" s="2">
        <v>20</v>
      </c>
      <c r="L155" s="233">
        <v>214307.45945945947</v>
      </c>
      <c r="M155" s="117"/>
      <c r="N155" s="117"/>
      <c r="O155" s="117"/>
      <c r="P155" s="117"/>
      <c r="Q155" s="114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3"/>
      <c r="AM155" s="26"/>
      <c r="AN155" s="26"/>
      <c r="AO155" s="26"/>
    </row>
    <row r="156" spans="1:41" s="1" customFormat="1" ht="18.75" x14ac:dyDescent="0.3">
      <c r="A156" s="733">
        <v>20</v>
      </c>
      <c r="B156" s="209">
        <v>71956000</v>
      </c>
      <c r="C156" s="208" t="s">
        <v>13</v>
      </c>
      <c r="D156" s="208" t="s">
        <v>13</v>
      </c>
      <c r="E156" s="219" t="s">
        <v>173</v>
      </c>
      <c r="F156" s="278">
        <v>14</v>
      </c>
      <c r="G156" s="209" t="s">
        <v>106</v>
      </c>
      <c r="H156" s="89">
        <v>7048.8</v>
      </c>
      <c r="I156" s="76">
        <v>341</v>
      </c>
      <c r="J156" s="4" t="s">
        <v>107</v>
      </c>
      <c r="K156" s="6" t="s">
        <v>2</v>
      </c>
      <c r="L156" s="233">
        <v>214307.45945945947</v>
      </c>
      <c r="M156" s="90"/>
      <c r="N156" s="118"/>
      <c r="O156" s="120"/>
      <c r="P156" s="120"/>
      <c r="Q156" s="114"/>
      <c r="R156" s="10"/>
      <c r="S156" s="10"/>
      <c r="T156" s="10"/>
      <c r="U156" s="749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23"/>
      <c r="AM156" s="10"/>
      <c r="AN156" s="10"/>
      <c r="AO156" s="10"/>
    </row>
    <row r="157" spans="1:41" s="1" customFormat="1" ht="63" x14ac:dyDescent="0.3">
      <c r="A157" s="734"/>
      <c r="B157" s="209">
        <v>71956000</v>
      </c>
      <c r="C157" s="208" t="s">
        <v>13</v>
      </c>
      <c r="D157" s="208"/>
      <c r="E157" s="208"/>
      <c r="F157" s="6"/>
      <c r="G157" s="209"/>
      <c r="H157" s="89"/>
      <c r="I157" s="76"/>
      <c r="J157" s="208" t="s">
        <v>117</v>
      </c>
      <c r="K157" s="6">
        <v>20</v>
      </c>
      <c r="L157" s="233">
        <v>214307.45945945947</v>
      </c>
      <c r="M157" s="117"/>
      <c r="N157" s="118"/>
      <c r="O157" s="118"/>
      <c r="P157" s="118"/>
      <c r="Q157" s="114"/>
      <c r="R157" s="10"/>
      <c r="S157" s="10"/>
      <c r="T157" s="10"/>
      <c r="U157" s="749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23"/>
      <c r="AM157" s="10"/>
      <c r="AN157" s="10"/>
      <c r="AO157" s="10"/>
    </row>
    <row r="158" spans="1:41" s="16" customFormat="1" ht="18.75" x14ac:dyDescent="0.3">
      <c r="A158" s="733">
        <v>21</v>
      </c>
      <c r="B158" s="209">
        <v>71956000</v>
      </c>
      <c r="C158" s="208" t="s">
        <v>13</v>
      </c>
      <c r="D158" s="208" t="s">
        <v>13</v>
      </c>
      <c r="E158" s="219" t="s">
        <v>173</v>
      </c>
      <c r="F158" s="278" t="s">
        <v>175</v>
      </c>
      <c r="G158" s="209" t="s">
        <v>106</v>
      </c>
      <c r="H158" s="89">
        <v>4527.8999999999996</v>
      </c>
      <c r="I158" s="76">
        <v>199</v>
      </c>
      <c r="J158" s="15" t="s">
        <v>107</v>
      </c>
      <c r="K158" s="2" t="s">
        <v>2</v>
      </c>
      <c r="L158" s="233">
        <v>214307.45945945947</v>
      </c>
      <c r="M158" s="117"/>
      <c r="N158" s="118"/>
      <c r="O158" s="118"/>
      <c r="P158" s="118"/>
      <c r="Q158" s="114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3"/>
      <c r="AM158" s="26"/>
      <c r="AN158" s="26"/>
      <c r="AO158" s="26"/>
    </row>
    <row r="159" spans="1:41" s="16" customFormat="1" ht="63" x14ac:dyDescent="0.3">
      <c r="A159" s="734"/>
      <c r="B159" s="209">
        <v>71956000</v>
      </c>
      <c r="C159" s="208" t="s">
        <v>13</v>
      </c>
      <c r="D159" s="208"/>
      <c r="E159" s="208"/>
      <c r="F159" s="6"/>
      <c r="G159" s="209"/>
      <c r="H159" s="89"/>
      <c r="I159" s="76"/>
      <c r="J159" s="208" t="s">
        <v>117</v>
      </c>
      <c r="K159" s="2">
        <v>20</v>
      </c>
      <c r="L159" s="233">
        <v>214307.45945945947</v>
      </c>
      <c r="M159" s="117"/>
      <c r="N159" s="117"/>
      <c r="O159" s="117"/>
      <c r="P159" s="117"/>
      <c r="Q159" s="114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3"/>
      <c r="AM159" s="26"/>
      <c r="AN159" s="26"/>
      <c r="AO159" s="26"/>
    </row>
    <row r="160" spans="1:41" s="16" customFormat="1" ht="18.75" x14ac:dyDescent="0.3">
      <c r="A160" s="733">
        <v>22</v>
      </c>
      <c r="B160" s="209">
        <v>71956000</v>
      </c>
      <c r="C160" s="208" t="s">
        <v>13</v>
      </c>
      <c r="D160" s="208" t="s">
        <v>13</v>
      </c>
      <c r="E160" s="219" t="s">
        <v>173</v>
      </c>
      <c r="F160" s="278">
        <v>16</v>
      </c>
      <c r="G160" s="209" t="s">
        <v>106</v>
      </c>
      <c r="H160" s="89">
        <v>6352</v>
      </c>
      <c r="I160" s="76">
        <v>352</v>
      </c>
      <c r="J160" s="4" t="s">
        <v>107</v>
      </c>
      <c r="K160" s="6" t="s">
        <v>2</v>
      </c>
      <c r="L160" s="233">
        <v>214307.45945945947</v>
      </c>
      <c r="M160" s="90"/>
      <c r="N160" s="118"/>
      <c r="O160" s="120"/>
      <c r="P160" s="120"/>
      <c r="Q160" s="114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3"/>
      <c r="AM160" s="26"/>
      <c r="AN160" s="26"/>
      <c r="AO160" s="26"/>
    </row>
    <row r="161" spans="1:41" s="16" customFormat="1" ht="63" x14ac:dyDescent="0.3">
      <c r="A161" s="734"/>
      <c r="B161" s="209">
        <v>71956000</v>
      </c>
      <c r="C161" s="208" t="s">
        <v>13</v>
      </c>
      <c r="D161" s="208"/>
      <c r="E161" s="208"/>
      <c r="F161" s="6"/>
      <c r="G161" s="209"/>
      <c r="H161" s="89"/>
      <c r="I161" s="76"/>
      <c r="J161" s="208" t="s">
        <v>117</v>
      </c>
      <c r="K161" s="6">
        <v>20</v>
      </c>
      <c r="L161" s="233">
        <v>214307.45945945947</v>
      </c>
      <c r="M161" s="117"/>
      <c r="N161" s="118"/>
      <c r="O161" s="118"/>
      <c r="P161" s="118"/>
      <c r="Q161" s="114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3"/>
      <c r="AM161" s="26"/>
      <c r="AN161" s="26"/>
      <c r="AO161" s="26"/>
    </row>
    <row r="162" spans="1:41" s="1" customFormat="1" ht="18.75" x14ac:dyDescent="0.3">
      <c r="A162" s="733">
        <v>23</v>
      </c>
      <c r="B162" s="209">
        <v>71956000</v>
      </c>
      <c r="C162" s="208" t="s">
        <v>13</v>
      </c>
      <c r="D162" s="214" t="s">
        <v>13</v>
      </c>
      <c r="E162" s="219" t="s">
        <v>176</v>
      </c>
      <c r="F162" s="278">
        <v>4</v>
      </c>
      <c r="G162" s="209" t="s">
        <v>106</v>
      </c>
      <c r="H162" s="89">
        <v>10552.4</v>
      </c>
      <c r="I162" s="76">
        <v>257</v>
      </c>
      <c r="J162" s="15" t="s">
        <v>107</v>
      </c>
      <c r="K162" s="2" t="s">
        <v>2</v>
      </c>
      <c r="L162" s="233">
        <v>214307.45945945947</v>
      </c>
      <c r="M162" s="117"/>
      <c r="N162" s="118"/>
      <c r="O162" s="118"/>
      <c r="P162" s="118"/>
      <c r="Q162" s="114"/>
      <c r="R162" s="10"/>
      <c r="S162" s="10"/>
      <c r="T162" s="10"/>
      <c r="U162" s="749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23"/>
      <c r="AM162" s="10"/>
      <c r="AN162" s="10"/>
      <c r="AO162" s="10"/>
    </row>
    <row r="163" spans="1:41" s="1" customFormat="1" ht="63" x14ac:dyDescent="0.3">
      <c r="A163" s="734"/>
      <c r="B163" s="209">
        <v>71956000</v>
      </c>
      <c r="C163" s="208" t="s">
        <v>13</v>
      </c>
      <c r="D163" s="208"/>
      <c r="E163" s="208"/>
      <c r="F163" s="6"/>
      <c r="G163" s="209"/>
      <c r="H163" s="89"/>
      <c r="I163" s="76"/>
      <c r="J163" s="208" t="s">
        <v>117</v>
      </c>
      <c r="K163" s="2">
        <v>20</v>
      </c>
      <c r="L163" s="233">
        <v>214307.45945945947</v>
      </c>
      <c r="M163" s="117"/>
      <c r="N163" s="117"/>
      <c r="O163" s="117"/>
      <c r="P163" s="117"/>
      <c r="Q163" s="114"/>
      <c r="R163" s="10"/>
      <c r="S163" s="10"/>
      <c r="T163" s="10"/>
      <c r="U163" s="749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23"/>
      <c r="AM163" s="10"/>
      <c r="AN163" s="10"/>
      <c r="AO163" s="10"/>
    </row>
    <row r="164" spans="1:41" s="1" customFormat="1" ht="18.75" x14ac:dyDescent="0.3">
      <c r="A164" s="733">
        <v>24</v>
      </c>
      <c r="B164" s="209">
        <v>71956000</v>
      </c>
      <c r="C164" s="208" t="s">
        <v>13</v>
      </c>
      <c r="D164" s="208" t="s">
        <v>13</v>
      </c>
      <c r="E164" s="219" t="s">
        <v>176</v>
      </c>
      <c r="F164" s="278" t="s">
        <v>177</v>
      </c>
      <c r="G164" s="209" t="s">
        <v>106</v>
      </c>
      <c r="H164" s="89">
        <v>7128.1</v>
      </c>
      <c r="I164" s="76">
        <v>254</v>
      </c>
      <c r="J164" s="4" t="s">
        <v>107</v>
      </c>
      <c r="K164" s="6" t="s">
        <v>2</v>
      </c>
      <c r="L164" s="233">
        <v>214307.45945945947</v>
      </c>
      <c r="M164" s="90"/>
      <c r="N164" s="118"/>
      <c r="O164" s="120"/>
      <c r="P164" s="120"/>
      <c r="Q164" s="114"/>
      <c r="R164" s="10"/>
      <c r="S164" s="10"/>
      <c r="T164" s="10"/>
      <c r="U164" s="749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23"/>
      <c r="AM164" s="10"/>
      <c r="AN164" s="10"/>
      <c r="AO164" s="10"/>
    </row>
    <row r="165" spans="1:41" s="1" customFormat="1" ht="63" x14ac:dyDescent="0.3">
      <c r="A165" s="734"/>
      <c r="B165" s="209">
        <v>71956000</v>
      </c>
      <c r="C165" s="208" t="s">
        <v>13</v>
      </c>
      <c r="D165" s="208"/>
      <c r="E165" s="208"/>
      <c r="F165" s="6"/>
      <c r="G165" s="209"/>
      <c r="H165" s="89"/>
      <c r="I165" s="76"/>
      <c r="J165" s="208" t="s">
        <v>117</v>
      </c>
      <c r="K165" s="6">
        <v>20</v>
      </c>
      <c r="L165" s="233">
        <v>214307.45945945947</v>
      </c>
      <c r="M165" s="117"/>
      <c r="N165" s="118"/>
      <c r="O165" s="118"/>
      <c r="P165" s="118"/>
      <c r="Q165" s="114"/>
      <c r="R165" s="10"/>
      <c r="S165" s="10"/>
      <c r="T165" s="10"/>
      <c r="U165" s="749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23"/>
      <c r="AM165" s="10"/>
      <c r="AN165" s="10"/>
      <c r="AO165" s="10"/>
    </row>
    <row r="166" spans="1:41" s="1" customFormat="1" ht="18.75" x14ac:dyDescent="0.3">
      <c r="A166" s="733">
        <v>25</v>
      </c>
      <c r="B166" s="209">
        <v>71956000</v>
      </c>
      <c r="C166" s="208" t="s">
        <v>13</v>
      </c>
      <c r="D166" s="208" t="s">
        <v>13</v>
      </c>
      <c r="E166" s="219" t="s">
        <v>176</v>
      </c>
      <c r="F166" s="278">
        <v>6</v>
      </c>
      <c r="G166" s="209" t="s">
        <v>106</v>
      </c>
      <c r="H166" s="89">
        <v>4605.5</v>
      </c>
      <c r="I166" s="76">
        <v>215</v>
      </c>
      <c r="J166" s="15" t="s">
        <v>107</v>
      </c>
      <c r="K166" s="2" t="s">
        <v>2</v>
      </c>
      <c r="L166" s="233">
        <v>214307.45945945947</v>
      </c>
      <c r="M166" s="117"/>
      <c r="N166" s="118"/>
      <c r="O166" s="118"/>
      <c r="P166" s="118"/>
      <c r="Q166" s="114"/>
      <c r="R166" s="10"/>
      <c r="S166" s="10"/>
      <c r="T166" s="10"/>
      <c r="U166" s="749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23"/>
      <c r="AM166" s="10"/>
      <c r="AN166" s="10"/>
      <c r="AO166" s="10"/>
    </row>
    <row r="167" spans="1:41" s="1" customFormat="1" ht="63" x14ac:dyDescent="0.3">
      <c r="A167" s="734"/>
      <c r="B167" s="209">
        <v>71956000</v>
      </c>
      <c r="C167" s="208" t="s">
        <v>13</v>
      </c>
      <c r="D167" s="208"/>
      <c r="E167" s="208"/>
      <c r="F167" s="85"/>
      <c r="G167" s="209"/>
      <c r="H167" s="89"/>
      <c r="I167" s="76"/>
      <c r="J167" s="208" t="s">
        <v>117</v>
      </c>
      <c r="K167" s="2">
        <v>20</v>
      </c>
      <c r="L167" s="233">
        <v>214307.45945945947</v>
      </c>
      <c r="M167" s="117"/>
      <c r="N167" s="117"/>
      <c r="O167" s="117"/>
      <c r="P167" s="117"/>
      <c r="Q167" s="114"/>
      <c r="R167" s="10"/>
      <c r="S167" s="10"/>
      <c r="T167" s="10"/>
      <c r="U167" s="749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23"/>
      <c r="AM167" s="10"/>
      <c r="AN167" s="10"/>
      <c r="AO167" s="10"/>
    </row>
    <row r="168" spans="1:41" s="1" customFormat="1" ht="32.25" x14ac:dyDescent="0.3">
      <c r="A168" s="733">
        <v>26</v>
      </c>
      <c r="B168" s="209">
        <v>71956000</v>
      </c>
      <c r="C168" s="208" t="s">
        <v>13</v>
      </c>
      <c r="D168" s="208" t="s">
        <v>13</v>
      </c>
      <c r="E168" s="295" t="s">
        <v>176</v>
      </c>
      <c r="F168" s="297" t="s">
        <v>151</v>
      </c>
      <c r="G168" s="209" t="s">
        <v>106</v>
      </c>
      <c r="H168" s="89">
        <v>4537.3999999999996</v>
      </c>
      <c r="I168" s="76">
        <v>158</v>
      </c>
      <c r="J168" s="4" t="s">
        <v>107</v>
      </c>
      <c r="K168" s="6" t="s">
        <v>2</v>
      </c>
      <c r="L168" s="233">
        <v>214307.45945945947</v>
      </c>
      <c r="M168" s="90"/>
      <c r="N168" s="118"/>
      <c r="O168" s="120"/>
      <c r="P168" s="120"/>
      <c r="Q168" s="114"/>
      <c r="R168" s="301" t="s">
        <v>297</v>
      </c>
      <c r="S168" s="10"/>
      <c r="T168" s="10"/>
      <c r="U168" s="749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23"/>
      <c r="AM168" s="10"/>
      <c r="AN168" s="10"/>
      <c r="AO168" s="10"/>
    </row>
    <row r="169" spans="1:41" s="1" customFormat="1" ht="63" x14ac:dyDescent="0.3">
      <c r="A169" s="734"/>
      <c r="B169" s="209">
        <v>71956000</v>
      </c>
      <c r="C169" s="208" t="s">
        <v>13</v>
      </c>
      <c r="D169" s="208"/>
      <c r="E169" s="208"/>
      <c r="F169" s="85"/>
      <c r="G169" s="209"/>
      <c r="H169" s="89"/>
      <c r="I169" s="76"/>
      <c r="J169" s="208" t="s">
        <v>117</v>
      </c>
      <c r="K169" s="6">
        <v>20</v>
      </c>
      <c r="L169" s="233">
        <v>214307.45945945947</v>
      </c>
      <c r="M169" s="117"/>
      <c r="N169" s="118"/>
      <c r="O169" s="118"/>
      <c r="P169" s="118"/>
      <c r="Q169" s="114"/>
      <c r="R169" s="10"/>
      <c r="S169" s="10"/>
      <c r="T169" s="10"/>
      <c r="U169" s="749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23"/>
      <c r="AM169" s="10"/>
      <c r="AN169" s="10"/>
      <c r="AO169" s="10"/>
    </row>
    <row r="170" spans="1:41" s="1" customFormat="1" ht="18.75" x14ac:dyDescent="0.3">
      <c r="A170" s="733">
        <v>27</v>
      </c>
      <c r="B170" s="209">
        <v>71956000</v>
      </c>
      <c r="C170" s="208" t="s">
        <v>13</v>
      </c>
      <c r="D170" s="208" t="s">
        <v>13</v>
      </c>
      <c r="E170" s="219" t="s">
        <v>176</v>
      </c>
      <c r="F170" s="278">
        <v>8</v>
      </c>
      <c r="G170" s="209" t="s">
        <v>106</v>
      </c>
      <c r="H170" s="89">
        <v>9132.7999999999993</v>
      </c>
      <c r="I170" s="76">
        <v>216</v>
      </c>
      <c r="J170" s="15" t="s">
        <v>107</v>
      </c>
      <c r="K170" s="2" t="s">
        <v>2</v>
      </c>
      <c r="L170" s="233">
        <v>214307.45945945947</v>
      </c>
      <c r="M170" s="117"/>
      <c r="N170" s="118"/>
      <c r="O170" s="118"/>
      <c r="P170" s="118"/>
      <c r="Q170" s="114"/>
      <c r="R170" s="10"/>
      <c r="S170" s="10"/>
      <c r="T170" s="10"/>
      <c r="U170" s="749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23"/>
      <c r="AM170" s="10"/>
      <c r="AN170" s="10"/>
      <c r="AO170" s="10"/>
    </row>
    <row r="171" spans="1:41" s="1" customFormat="1" ht="63" x14ac:dyDescent="0.3">
      <c r="A171" s="734"/>
      <c r="B171" s="209">
        <v>71956000</v>
      </c>
      <c r="C171" s="208" t="s">
        <v>13</v>
      </c>
      <c r="D171" s="208"/>
      <c r="E171" s="208"/>
      <c r="F171" s="85"/>
      <c r="G171" s="209"/>
      <c r="H171" s="89"/>
      <c r="I171" s="76"/>
      <c r="J171" s="208" t="s">
        <v>117</v>
      </c>
      <c r="K171" s="2">
        <v>20</v>
      </c>
      <c r="L171" s="233">
        <v>214307.45945945947</v>
      </c>
      <c r="M171" s="117"/>
      <c r="N171" s="117"/>
      <c r="O171" s="117"/>
      <c r="P171" s="117"/>
      <c r="Q171" s="114"/>
      <c r="R171" s="10"/>
      <c r="S171" s="10"/>
      <c r="T171" s="10"/>
      <c r="U171" s="749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23"/>
      <c r="AM171" s="10"/>
      <c r="AN171" s="10"/>
      <c r="AO171" s="10"/>
    </row>
    <row r="172" spans="1:41" s="16" customFormat="1" ht="32.25" x14ac:dyDescent="0.3">
      <c r="A172" s="733">
        <v>28</v>
      </c>
      <c r="B172" s="209">
        <v>71956000</v>
      </c>
      <c r="C172" s="208" t="s">
        <v>13</v>
      </c>
      <c r="D172" s="208" t="s">
        <v>13</v>
      </c>
      <c r="E172" s="295" t="s">
        <v>176</v>
      </c>
      <c r="F172" s="297" t="s">
        <v>178</v>
      </c>
      <c r="G172" s="209" t="s">
        <v>106</v>
      </c>
      <c r="H172" s="89">
        <v>5634.6</v>
      </c>
      <c r="I172" s="76">
        <v>305</v>
      </c>
      <c r="J172" s="4" t="s">
        <v>107</v>
      </c>
      <c r="K172" s="6" t="s">
        <v>2</v>
      </c>
      <c r="L172" s="233">
        <v>214307.45945945947</v>
      </c>
      <c r="M172" s="90"/>
      <c r="N172" s="103"/>
      <c r="O172" s="120"/>
      <c r="P172" s="120"/>
      <c r="Q172" s="114"/>
      <c r="R172" s="301" t="s">
        <v>297</v>
      </c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3"/>
      <c r="AM172" s="26"/>
      <c r="AN172" s="26"/>
      <c r="AO172" s="26"/>
    </row>
    <row r="173" spans="1:41" s="16" customFormat="1" ht="63" x14ac:dyDescent="0.3">
      <c r="A173" s="734"/>
      <c r="B173" s="209">
        <v>71956000</v>
      </c>
      <c r="C173" s="208" t="s">
        <v>13</v>
      </c>
      <c r="D173" s="208"/>
      <c r="E173" s="208"/>
      <c r="F173" s="85"/>
      <c r="G173" s="209"/>
      <c r="H173" s="89"/>
      <c r="I173" s="76"/>
      <c r="J173" s="208" t="s">
        <v>117</v>
      </c>
      <c r="K173" s="6">
        <v>20</v>
      </c>
      <c r="L173" s="233">
        <v>214307.45945945947</v>
      </c>
      <c r="M173" s="117"/>
      <c r="N173" s="118"/>
      <c r="O173" s="117"/>
      <c r="P173" s="117"/>
      <c r="Q173" s="114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3"/>
      <c r="AM173" s="26"/>
      <c r="AN173" s="26"/>
      <c r="AO173" s="26"/>
    </row>
    <row r="174" spans="1:41" s="16" customFormat="1" ht="18.75" x14ac:dyDescent="0.3">
      <c r="A174" s="733">
        <v>29</v>
      </c>
      <c r="B174" s="209">
        <v>71956000</v>
      </c>
      <c r="C174" s="208" t="s">
        <v>13</v>
      </c>
      <c r="D174" s="214" t="s">
        <v>13</v>
      </c>
      <c r="E174" s="219" t="s">
        <v>179</v>
      </c>
      <c r="F174" s="278">
        <v>6</v>
      </c>
      <c r="G174" s="209" t="s">
        <v>106</v>
      </c>
      <c r="H174" s="89">
        <v>4053.42</v>
      </c>
      <c r="I174" s="76">
        <v>339</v>
      </c>
      <c r="J174" s="15" t="s">
        <v>107</v>
      </c>
      <c r="K174" s="2" t="s">
        <v>2</v>
      </c>
      <c r="L174" s="233">
        <v>214307.45945945947</v>
      </c>
      <c r="M174" s="117"/>
      <c r="N174" s="118"/>
      <c r="O174" s="117"/>
      <c r="P174" s="117"/>
      <c r="Q174" s="114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3"/>
      <c r="AM174" s="26"/>
      <c r="AN174" s="26"/>
      <c r="AO174" s="26"/>
    </row>
    <row r="175" spans="1:41" s="16" customFormat="1" ht="63" x14ac:dyDescent="0.3">
      <c r="A175" s="734"/>
      <c r="B175" s="209">
        <v>71956000</v>
      </c>
      <c r="C175" s="208" t="s">
        <v>13</v>
      </c>
      <c r="D175" s="208"/>
      <c r="E175" s="208"/>
      <c r="F175" s="6"/>
      <c r="G175" s="209"/>
      <c r="H175" s="89"/>
      <c r="I175" s="76"/>
      <c r="J175" s="208" t="s">
        <v>117</v>
      </c>
      <c r="K175" s="2">
        <v>20</v>
      </c>
      <c r="L175" s="233">
        <v>214307.45945945947</v>
      </c>
      <c r="M175" s="117"/>
      <c r="N175" s="117"/>
      <c r="O175" s="117"/>
      <c r="P175" s="117"/>
      <c r="Q175" s="114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3"/>
      <c r="AM175" s="26"/>
      <c r="AN175" s="26"/>
      <c r="AO175" s="26"/>
    </row>
    <row r="176" spans="1:41" s="9" customFormat="1" ht="18.75" x14ac:dyDescent="0.3">
      <c r="A176" s="733">
        <v>30</v>
      </c>
      <c r="B176" s="209">
        <v>71956000</v>
      </c>
      <c r="C176" s="208" t="s">
        <v>13</v>
      </c>
      <c r="D176" s="208" t="s">
        <v>13</v>
      </c>
      <c r="E176" s="219" t="s">
        <v>179</v>
      </c>
      <c r="F176" s="278">
        <v>8</v>
      </c>
      <c r="G176" s="209" t="s">
        <v>106</v>
      </c>
      <c r="H176" s="89">
        <v>4926.3999999999996</v>
      </c>
      <c r="I176" s="76">
        <v>269</v>
      </c>
      <c r="J176" s="4" t="s">
        <v>107</v>
      </c>
      <c r="K176" s="6" t="s">
        <v>2</v>
      </c>
      <c r="L176" s="233">
        <v>214307.45945945947</v>
      </c>
      <c r="M176" s="90"/>
      <c r="N176" s="103"/>
      <c r="O176" s="117"/>
      <c r="P176" s="117"/>
      <c r="Q176" s="114"/>
      <c r="R176" s="24"/>
      <c r="S176" s="24"/>
      <c r="T176" s="24"/>
      <c r="U176" s="25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3"/>
      <c r="AM176" s="24"/>
      <c r="AN176" s="24"/>
      <c r="AO176" s="24"/>
    </row>
    <row r="177" spans="1:41" s="17" customFormat="1" ht="63" x14ac:dyDescent="0.3">
      <c r="A177" s="734"/>
      <c r="B177" s="209">
        <v>71956000</v>
      </c>
      <c r="C177" s="208" t="s">
        <v>13</v>
      </c>
      <c r="D177" s="208"/>
      <c r="E177" s="208"/>
      <c r="F177" s="6"/>
      <c r="G177" s="209"/>
      <c r="H177" s="89"/>
      <c r="I177" s="76"/>
      <c r="J177" s="208" t="s">
        <v>117</v>
      </c>
      <c r="K177" s="6">
        <v>20</v>
      </c>
      <c r="L177" s="233">
        <v>214307.45945945947</v>
      </c>
      <c r="M177" s="117"/>
      <c r="N177" s="118"/>
      <c r="O177" s="117"/>
      <c r="P177" s="117"/>
      <c r="Q177" s="114"/>
      <c r="R177" s="22"/>
      <c r="S177" s="22"/>
      <c r="T177" s="22"/>
      <c r="U177" s="23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3"/>
      <c r="AM177" s="22"/>
      <c r="AN177" s="22"/>
      <c r="AO177" s="22"/>
    </row>
    <row r="178" spans="1:41" s="1" customFormat="1" ht="18.75" x14ac:dyDescent="0.3">
      <c r="A178" s="733">
        <v>31</v>
      </c>
      <c r="B178" s="209">
        <v>71956000</v>
      </c>
      <c r="C178" s="208" t="s">
        <v>13</v>
      </c>
      <c r="D178" s="208" t="s">
        <v>13</v>
      </c>
      <c r="E178" s="219" t="s">
        <v>179</v>
      </c>
      <c r="F178" s="278" t="s">
        <v>178</v>
      </c>
      <c r="G178" s="209" t="s">
        <v>106</v>
      </c>
      <c r="H178" s="89">
        <v>7142.9</v>
      </c>
      <c r="I178" s="76">
        <v>325</v>
      </c>
      <c r="J178" s="15" t="s">
        <v>107</v>
      </c>
      <c r="K178" s="2" t="s">
        <v>2</v>
      </c>
      <c r="L178" s="233">
        <v>214307.45945945947</v>
      </c>
      <c r="M178" s="117"/>
      <c r="N178" s="118"/>
      <c r="O178" s="117"/>
      <c r="P178" s="117"/>
      <c r="Q178" s="114"/>
      <c r="R178" s="10"/>
      <c r="S178" s="10"/>
      <c r="T178" s="10"/>
      <c r="U178" s="53"/>
      <c r="V178" s="36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23"/>
      <c r="AM178" s="10"/>
      <c r="AN178" s="10"/>
      <c r="AO178" s="10"/>
    </row>
    <row r="179" spans="1:41" s="1" customFormat="1" ht="63" x14ac:dyDescent="0.3">
      <c r="A179" s="734"/>
      <c r="B179" s="209">
        <v>71956000</v>
      </c>
      <c r="C179" s="208" t="s">
        <v>13</v>
      </c>
      <c r="D179" s="208"/>
      <c r="E179" s="208"/>
      <c r="F179" s="6"/>
      <c r="G179" s="209"/>
      <c r="H179" s="89"/>
      <c r="I179" s="76"/>
      <c r="J179" s="208" t="s">
        <v>117</v>
      </c>
      <c r="K179" s="2">
        <v>20</v>
      </c>
      <c r="L179" s="233">
        <v>214307.45945945947</v>
      </c>
      <c r="M179" s="117"/>
      <c r="N179" s="117"/>
      <c r="O179" s="117"/>
      <c r="P179" s="117"/>
      <c r="Q179" s="114"/>
      <c r="R179" s="10"/>
      <c r="S179" s="10"/>
      <c r="T179" s="10"/>
      <c r="U179" s="53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23"/>
      <c r="AM179" s="10"/>
      <c r="AN179" s="10"/>
      <c r="AO179" s="10"/>
    </row>
    <row r="180" spans="1:41" s="1" customFormat="1" ht="18.75" x14ac:dyDescent="0.3">
      <c r="A180" s="733">
        <v>32</v>
      </c>
      <c r="B180" s="209">
        <v>71956000</v>
      </c>
      <c r="C180" s="208" t="s">
        <v>13</v>
      </c>
      <c r="D180" s="208" t="s">
        <v>13</v>
      </c>
      <c r="E180" s="219" t="s">
        <v>179</v>
      </c>
      <c r="F180" s="278">
        <v>14</v>
      </c>
      <c r="G180" s="209" t="s">
        <v>106</v>
      </c>
      <c r="H180" s="89">
        <v>4902.8</v>
      </c>
      <c r="I180" s="76">
        <v>138</v>
      </c>
      <c r="J180" s="4" t="s">
        <v>107</v>
      </c>
      <c r="K180" s="6" t="s">
        <v>2</v>
      </c>
      <c r="L180" s="233">
        <v>214307.45945945947</v>
      </c>
      <c r="M180" s="90"/>
      <c r="N180" s="103"/>
      <c r="O180" s="117"/>
      <c r="P180" s="117"/>
      <c r="Q180" s="114"/>
      <c r="R180" s="10"/>
      <c r="S180" s="10"/>
      <c r="T180" s="10"/>
      <c r="U180" s="53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23"/>
      <c r="AM180" s="10"/>
      <c r="AN180" s="10"/>
      <c r="AO180" s="10"/>
    </row>
    <row r="181" spans="1:41" s="1" customFormat="1" ht="63" x14ac:dyDescent="0.3">
      <c r="A181" s="734"/>
      <c r="B181" s="209">
        <v>71956000</v>
      </c>
      <c r="C181" s="208" t="s">
        <v>13</v>
      </c>
      <c r="D181" s="208"/>
      <c r="E181" s="208"/>
      <c r="F181" s="6"/>
      <c r="G181" s="209"/>
      <c r="H181" s="89"/>
      <c r="I181" s="76"/>
      <c r="J181" s="208" t="s">
        <v>117</v>
      </c>
      <c r="K181" s="6">
        <v>20</v>
      </c>
      <c r="L181" s="233">
        <v>214307.45945945947</v>
      </c>
      <c r="M181" s="117"/>
      <c r="N181" s="118"/>
      <c r="O181" s="117"/>
      <c r="P181" s="117"/>
      <c r="Q181" s="114"/>
      <c r="R181" s="10"/>
      <c r="S181" s="10"/>
      <c r="T181" s="10"/>
      <c r="U181" s="53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23"/>
      <c r="AM181" s="10"/>
      <c r="AN181" s="10"/>
      <c r="AO181" s="10"/>
    </row>
    <row r="182" spans="1:41" s="1" customFormat="1" ht="18.75" x14ac:dyDescent="0.3">
      <c r="A182" s="733">
        <v>33</v>
      </c>
      <c r="B182" s="209">
        <v>71956000</v>
      </c>
      <c r="C182" s="208" t="s">
        <v>13</v>
      </c>
      <c r="D182" s="214" t="s">
        <v>13</v>
      </c>
      <c r="E182" s="219" t="s">
        <v>180</v>
      </c>
      <c r="F182" s="278">
        <v>1</v>
      </c>
      <c r="G182" s="209" t="s">
        <v>106</v>
      </c>
      <c r="H182" s="89">
        <v>8444.7999999999993</v>
      </c>
      <c r="I182" s="76">
        <v>240</v>
      </c>
      <c r="J182" s="15" t="s">
        <v>107</v>
      </c>
      <c r="K182" s="2" t="s">
        <v>2</v>
      </c>
      <c r="L182" s="233">
        <v>214307.45945945947</v>
      </c>
      <c r="M182" s="117"/>
      <c r="N182" s="118"/>
      <c r="O182" s="117"/>
      <c r="P182" s="117"/>
      <c r="Q182" s="114"/>
      <c r="R182" s="10"/>
      <c r="S182" s="10"/>
      <c r="T182" s="10"/>
      <c r="U182" s="53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23"/>
      <c r="AM182" s="10"/>
      <c r="AN182" s="10"/>
      <c r="AO182" s="10"/>
    </row>
    <row r="183" spans="1:41" s="1" customFormat="1" ht="63" x14ac:dyDescent="0.3">
      <c r="A183" s="734"/>
      <c r="B183" s="209">
        <v>71956000</v>
      </c>
      <c r="C183" s="208" t="s">
        <v>13</v>
      </c>
      <c r="D183" s="208"/>
      <c r="E183" s="208"/>
      <c r="F183" s="6"/>
      <c r="G183" s="209"/>
      <c r="H183" s="89"/>
      <c r="I183" s="76"/>
      <c r="J183" s="208" t="s">
        <v>117</v>
      </c>
      <c r="K183" s="2">
        <v>20</v>
      </c>
      <c r="L183" s="233">
        <v>214307.45945945947</v>
      </c>
      <c r="M183" s="117"/>
      <c r="N183" s="117"/>
      <c r="O183" s="117"/>
      <c r="P183" s="117"/>
      <c r="Q183" s="114"/>
      <c r="R183" s="10"/>
      <c r="S183" s="10"/>
      <c r="T183" s="10"/>
      <c r="U183" s="53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23"/>
      <c r="AM183" s="10"/>
      <c r="AN183" s="10"/>
      <c r="AO183" s="10"/>
    </row>
    <row r="184" spans="1:41" s="1" customFormat="1" ht="18.75" x14ac:dyDescent="0.3">
      <c r="A184" s="733">
        <v>34</v>
      </c>
      <c r="B184" s="209">
        <v>71956000</v>
      </c>
      <c r="C184" s="208" t="s">
        <v>13</v>
      </c>
      <c r="D184" s="208" t="s">
        <v>13</v>
      </c>
      <c r="E184" s="219" t="s">
        <v>180</v>
      </c>
      <c r="F184" s="278">
        <v>3</v>
      </c>
      <c r="G184" s="209" t="s">
        <v>106</v>
      </c>
      <c r="H184" s="89">
        <v>6337</v>
      </c>
      <c r="I184" s="76">
        <v>203</v>
      </c>
      <c r="J184" s="4" t="s">
        <v>107</v>
      </c>
      <c r="K184" s="2" t="s">
        <v>2</v>
      </c>
      <c r="L184" s="233">
        <v>214307.45945945947</v>
      </c>
      <c r="M184" s="90"/>
      <c r="N184" s="118"/>
      <c r="O184" s="117"/>
      <c r="P184" s="117"/>
      <c r="Q184" s="114"/>
      <c r="R184" s="10"/>
      <c r="S184" s="10"/>
      <c r="T184" s="10"/>
      <c r="U184" s="53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23"/>
      <c r="AM184" s="10"/>
      <c r="AN184" s="10"/>
      <c r="AO184" s="10"/>
    </row>
    <row r="185" spans="1:41" s="1" customFormat="1" ht="63" x14ac:dyDescent="0.3">
      <c r="A185" s="734"/>
      <c r="B185" s="209">
        <v>71956000</v>
      </c>
      <c r="C185" s="208" t="s">
        <v>13</v>
      </c>
      <c r="D185" s="208"/>
      <c r="E185" s="208"/>
      <c r="F185" s="76"/>
      <c r="G185" s="209"/>
      <c r="H185" s="89"/>
      <c r="I185" s="76"/>
      <c r="J185" s="208" t="s">
        <v>117</v>
      </c>
      <c r="K185" s="2">
        <v>20</v>
      </c>
      <c r="L185" s="233">
        <v>214307.45945945947</v>
      </c>
      <c r="M185" s="117"/>
      <c r="N185" s="118"/>
      <c r="O185" s="117"/>
      <c r="P185" s="117"/>
      <c r="Q185" s="114"/>
      <c r="R185" s="10"/>
      <c r="S185" s="10"/>
      <c r="T185" s="10"/>
      <c r="U185" s="53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23"/>
      <c r="AM185" s="10"/>
      <c r="AN185" s="10"/>
      <c r="AO185" s="10"/>
    </row>
    <row r="186" spans="1:41" s="1" customFormat="1" ht="18.75" x14ac:dyDescent="0.3">
      <c r="A186" s="733">
        <v>35</v>
      </c>
      <c r="B186" s="209">
        <v>71956000</v>
      </c>
      <c r="C186" s="208" t="s">
        <v>13</v>
      </c>
      <c r="D186" s="214" t="s">
        <v>13</v>
      </c>
      <c r="E186" s="219" t="s">
        <v>181</v>
      </c>
      <c r="F186" s="278" t="s">
        <v>182</v>
      </c>
      <c r="G186" s="209" t="s">
        <v>106</v>
      </c>
      <c r="H186" s="89">
        <v>1023</v>
      </c>
      <c r="I186" s="76">
        <v>41</v>
      </c>
      <c r="J186" s="4" t="s">
        <v>107</v>
      </c>
      <c r="K186" s="2" t="s">
        <v>2</v>
      </c>
      <c r="L186" s="233">
        <v>214307.45945945947</v>
      </c>
      <c r="M186" s="117"/>
      <c r="N186" s="118"/>
      <c r="O186" s="117"/>
      <c r="P186" s="117"/>
      <c r="Q186" s="114"/>
      <c r="R186" s="10"/>
      <c r="S186" s="10"/>
      <c r="T186" s="10"/>
      <c r="U186" s="53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23"/>
      <c r="AM186" s="10"/>
      <c r="AN186" s="10"/>
      <c r="AO186" s="10"/>
    </row>
    <row r="187" spans="1:41" s="1" customFormat="1" ht="63" x14ac:dyDescent="0.3">
      <c r="A187" s="734"/>
      <c r="B187" s="209">
        <v>71956000</v>
      </c>
      <c r="C187" s="208" t="s">
        <v>13</v>
      </c>
      <c r="D187" s="208"/>
      <c r="E187" s="208"/>
      <c r="F187" s="6"/>
      <c r="G187" s="209"/>
      <c r="H187" s="89"/>
      <c r="I187" s="76"/>
      <c r="J187" s="208" t="s">
        <v>117</v>
      </c>
      <c r="K187" s="2">
        <v>20</v>
      </c>
      <c r="L187" s="233">
        <v>214307.45945945947</v>
      </c>
      <c r="M187" s="117"/>
      <c r="N187" s="117"/>
      <c r="O187" s="117"/>
      <c r="P187" s="117"/>
      <c r="Q187" s="114"/>
      <c r="R187" s="10"/>
      <c r="S187" s="10"/>
      <c r="T187" s="10"/>
      <c r="U187" s="53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23"/>
      <c r="AM187" s="10"/>
      <c r="AN187" s="10"/>
      <c r="AO187" s="10"/>
    </row>
    <row r="188" spans="1:41" s="1" customFormat="1" ht="18.75" x14ac:dyDescent="0.3">
      <c r="A188" s="733">
        <v>36</v>
      </c>
      <c r="B188" s="209">
        <v>71956000</v>
      </c>
      <c r="C188" s="208" t="s">
        <v>13</v>
      </c>
      <c r="D188" s="208" t="s">
        <v>13</v>
      </c>
      <c r="E188" s="219" t="s">
        <v>181</v>
      </c>
      <c r="F188" s="278" t="s">
        <v>183</v>
      </c>
      <c r="G188" s="209" t="s">
        <v>106</v>
      </c>
      <c r="H188" s="89">
        <v>930.1</v>
      </c>
      <c r="I188" s="76">
        <v>33</v>
      </c>
      <c r="J188" s="4" t="s">
        <v>107</v>
      </c>
      <c r="K188" s="2" t="s">
        <v>2</v>
      </c>
      <c r="L188" s="233">
        <v>214307.45945945947</v>
      </c>
      <c r="M188" s="90"/>
      <c r="N188" s="118"/>
      <c r="O188" s="117"/>
      <c r="P188" s="117"/>
      <c r="Q188" s="114"/>
      <c r="R188" s="10"/>
      <c r="S188" s="10"/>
      <c r="T188" s="10"/>
      <c r="U188" s="53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23"/>
      <c r="AM188" s="10"/>
      <c r="AN188" s="10"/>
      <c r="AO188" s="10"/>
    </row>
    <row r="189" spans="1:41" s="1" customFormat="1" ht="63" x14ac:dyDescent="0.3">
      <c r="A189" s="734"/>
      <c r="B189" s="209">
        <v>71956000</v>
      </c>
      <c r="C189" s="208" t="s">
        <v>13</v>
      </c>
      <c r="D189" s="208"/>
      <c r="E189" s="208"/>
      <c r="F189" s="6"/>
      <c r="G189" s="209"/>
      <c r="H189" s="89"/>
      <c r="I189" s="76"/>
      <c r="J189" s="208" t="s">
        <v>117</v>
      </c>
      <c r="K189" s="2">
        <v>20</v>
      </c>
      <c r="L189" s="233">
        <v>214307.45945945947</v>
      </c>
      <c r="M189" s="117"/>
      <c r="N189" s="118"/>
      <c r="O189" s="117"/>
      <c r="P189" s="117"/>
      <c r="Q189" s="114"/>
      <c r="R189" s="10"/>
      <c r="S189" s="10"/>
      <c r="T189" s="10"/>
      <c r="U189" s="53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23"/>
      <c r="AM189" s="10"/>
      <c r="AN189" s="10"/>
      <c r="AO189" s="10"/>
    </row>
    <row r="190" spans="1:41" s="1" customFormat="1" ht="18.75" x14ac:dyDescent="0.3">
      <c r="A190" s="733">
        <v>37</v>
      </c>
      <c r="B190" s="209">
        <v>71956000</v>
      </c>
      <c r="C190" s="208" t="s">
        <v>13</v>
      </c>
      <c r="D190" s="208" t="s">
        <v>13</v>
      </c>
      <c r="E190" s="219" t="s">
        <v>181</v>
      </c>
      <c r="F190" s="278">
        <v>15</v>
      </c>
      <c r="G190" s="209" t="s">
        <v>106</v>
      </c>
      <c r="H190" s="89">
        <v>4973.3999999999996</v>
      </c>
      <c r="I190" s="76">
        <v>241</v>
      </c>
      <c r="J190" s="4" t="s">
        <v>107</v>
      </c>
      <c r="K190" s="2" t="s">
        <v>2</v>
      </c>
      <c r="L190" s="233">
        <v>214307.45945945947</v>
      </c>
      <c r="M190" s="117"/>
      <c r="N190" s="118"/>
      <c r="O190" s="117"/>
      <c r="P190" s="117"/>
      <c r="Q190" s="114"/>
      <c r="R190" s="10"/>
      <c r="S190" s="10"/>
      <c r="T190" s="10"/>
      <c r="U190" s="53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23"/>
      <c r="AM190" s="10"/>
      <c r="AN190" s="10"/>
      <c r="AO190" s="10"/>
    </row>
    <row r="191" spans="1:41" s="1" customFormat="1" ht="63" x14ac:dyDescent="0.3">
      <c r="A191" s="734"/>
      <c r="B191" s="209">
        <v>71956000</v>
      </c>
      <c r="C191" s="208" t="s">
        <v>13</v>
      </c>
      <c r="D191" s="208"/>
      <c r="E191" s="208"/>
      <c r="F191" s="6"/>
      <c r="G191" s="209"/>
      <c r="H191" s="89"/>
      <c r="I191" s="76"/>
      <c r="J191" s="208" t="s">
        <v>117</v>
      </c>
      <c r="K191" s="2">
        <v>20</v>
      </c>
      <c r="L191" s="233">
        <v>214307.45945945947</v>
      </c>
      <c r="M191" s="117"/>
      <c r="N191" s="117"/>
      <c r="O191" s="117"/>
      <c r="P191" s="117"/>
      <c r="Q191" s="114"/>
      <c r="R191" s="10"/>
      <c r="S191" s="10"/>
      <c r="T191" s="10"/>
      <c r="U191" s="53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23"/>
      <c r="AM191" s="10"/>
      <c r="AN191" s="10"/>
      <c r="AO191" s="10"/>
    </row>
    <row r="192" spans="1:41" s="1" customFormat="1" ht="18.75" x14ac:dyDescent="0.3">
      <c r="A192" s="733">
        <v>38</v>
      </c>
      <c r="B192" s="209">
        <v>71956000</v>
      </c>
      <c r="C192" s="208" t="s">
        <v>13</v>
      </c>
      <c r="D192" s="214" t="s">
        <v>13</v>
      </c>
      <c r="E192" s="219" t="s">
        <v>184</v>
      </c>
      <c r="F192" s="278">
        <v>5</v>
      </c>
      <c r="G192" s="209" t="s">
        <v>106</v>
      </c>
      <c r="H192" s="89">
        <v>3649.2</v>
      </c>
      <c r="I192" s="76">
        <v>179</v>
      </c>
      <c r="J192" s="4" t="s">
        <v>107</v>
      </c>
      <c r="K192" s="2" t="s">
        <v>2</v>
      </c>
      <c r="L192" s="233">
        <v>214307.45945945947</v>
      </c>
      <c r="M192" s="90"/>
      <c r="N192" s="118"/>
      <c r="O192" s="117"/>
      <c r="P192" s="117"/>
      <c r="Q192" s="114"/>
      <c r="R192" s="10"/>
      <c r="S192" s="10"/>
      <c r="T192" s="10"/>
      <c r="U192" s="53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23"/>
      <c r="AM192" s="10"/>
      <c r="AN192" s="10"/>
      <c r="AO192" s="10"/>
    </row>
    <row r="193" spans="1:41" s="1" customFormat="1" ht="63" x14ac:dyDescent="0.3">
      <c r="A193" s="734"/>
      <c r="B193" s="209">
        <v>71956000</v>
      </c>
      <c r="C193" s="208" t="s">
        <v>13</v>
      </c>
      <c r="D193" s="208"/>
      <c r="E193" s="208"/>
      <c r="F193" s="6"/>
      <c r="G193" s="209"/>
      <c r="H193" s="89"/>
      <c r="I193" s="76"/>
      <c r="J193" s="208" t="s">
        <v>117</v>
      </c>
      <c r="K193" s="2">
        <v>20</v>
      </c>
      <c r="L193" s="233">
        <v>214307.45945945947</v>
      </c>
      <c r="M193" s="117"/>
      <c r="N193" s="118"/>
      <c r="O193" s="117"/>
      <c r="P193" s="117"/>
      <c r="Q193" s="114"/>
      <c r="R193" s="10"/>
      <c r="S193" s="10"/>
      <c r="T193" s="10"/>
      <c r="U193" s="53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23"/>
      <c r="AM193" s="10"/>
      <c r="AN193" s="10"/>
      <c r="AO193" s="10"/>
    </row>
    <row r="194" spans="1:41" s="1" customFormat="1" ht="18.75" x14ac:dyDescent="0.3">
      <c r="A194" s="733">
        <v>39</v>
      </c>
      <c r="B194" s="209">
        <v>71956000</v>
      </c>
      <c r="C194" s="208" t="s">
        <v>13</v>
      </c>
      <c r="D194" s="214" t="s">
        <v>13</v>
      </c>
      <c r="E194" s="219" t="s">
        <v>185</v>
      </c>
      <c r="F194" s="278">
        <v>21</v>
      </c>
      <c r="G194" s="209" t="s">
        <v>106</v>
      </c>
      <c r="H194" s="89">
        <v>4607.5</v>
      </c>
      <c r="I194" s="76">
        <v>222</v>
      </c>
      <c r="J194" s="4" t="s">
        <v>107</v>
      </c>
      <c r="K194" s="2" t="s">
        <v>2</v>
      </c>
      <c r="L194" s="233">
        <v>214307.45945945947</v>
      </c>
      <c r="M194" s="117"/>
      <c r="N194" s="118"/>
      <c r="O194" s="117"/>
      <c r="P194" s="117"/>
      <c r="Q194" s="114"/>
      <c r="R194" s="10"/>
      <c r="S194" s="10"/>
      <c r="T194" s="10"/>
      <c r="U194" s="53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23"/>
      <c r="AM194" s="10"/>
      <c r="AN194" s="10"/>
      <c r="AO194" s="10"/>
    </row>
    <row r="195" spans="1:41" s="1" customFormat="1" ht="63" x14ac:dyDescent="0.3">
      <c r="A195" s="734"/>
      <c r="B195" s="209">
        <v>71956000</v>
      </c>
      <c r="C195" s="208" t="s">
        <v>13</v>
      </c>
      <c r="D195" s="208"/>
      <c r="E195" s="208"/>
      <c r="F195" s="76"/>
      <c r="G195" s="209"/>
      <c r="H195" s="89"/>
      <c r="I195" s="76"/>
      <c r="J195" s="208" t="s">
        <v>117</v>
      </c>
      <c r="K195" s="2">
        <v>20</v>
      </c>
      <c r="L195" s="233">
        <v>214307.45945945947</v>
      </c>
      <c r="M195" s="117"/>
      <c r="N195" s="117"/>
      <c r="O195" s="117"/>
      <c r="P195" s="117"/>
      <c r="Q195" s="114"/>
      <c r="R195" s="10"/>
      <c r="S195" s="10"/>
      <c r="T195" s="10"/>
      <c r="U195" s="53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23"/>
      <c r="AM195" s="10"/>
      <c r="AN195" s="10"/>
      <c r="AO195" s="10"/>
    </row>
    <row r="196" spans="1:41" s="1" customFormat="1" ht="18.75" x14ac:dyDescent="0.3">
      <c r="A196" s="733">
        <v>40</v>
      </c>
      <c r="B196" s="209">
        <v>71956000</v>
      </c>
      <c r="C196" s="208" t="s">
        <v>13</v>
      </c>
      <c r="D196" s="214" t="s">
        <v>13</v>
      </c>
      <c r="E196" s="219" t="s">
        <v>186</v>
      </c>
      <c r="F196" s="224" t="s">
        <v>187</v>
      </c>
      <c r="G196" s="209" t="s">
        <v>106</v>
      </c>
      <c r="H196" s="89">
        <v>1375.4</v>
      </c>
      <c r="I196" s="76">
        <v>86</v>
      </c>
      <c r="J196" s="4" t="s">
        <v>107</v>
      </c>
      <c r="K196" s="2" t="s">
        <v>2</v>
      </c>
      <c r="L196" s="233">
        <v>214307.45945945947</v>
      </c>
      <c r="M196" s="90"/>
      <c r="N196" s="118"/>
      <c r="O196" s="117"/>
      <c r="P196" s="117"/>
      <c r="Q196" s="114"/>
      <c r="R196" s="10"/>
      <c r="S196" s="10"/>
      <c r="T196" s="10"/>
      <c r="U196" s="53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23"/>
      <c r="AM196" s="10"/>
      <c r="AN196" s="10"/>
      <c r="AO196" s="10"/>
    </row>
    <row r="197" spans="1:41" s="1" customFormat="1" ht="63" x14ac:dyDescent="0.3">
      <c r="A197" s="734"/>
      <c r="B197" s="209">
        <v>71956000</v>
      </c>
      <c r="C197" s="208" t="s">
        <v>13</v>
      </c>
      <c r="D197" s="208"/>
      <c r="E197" s="208"/>
      <c r="F197" s="76"/>
      <c r="G197" s="209"/>
      <c r="H197" s="89"/>
      <c r="I197" s="76"/>
      <c r="J197" s="208" t="s">
        <v>117</v>
      </c>
      <c r="K197" s="2">
        <v>20</v>
      </c>
      <c r="L197" s="233">
        <v>214307.45945945947</v>
      </c>
      <c r="M197" s="117"/>
      <c r="N197" s="118"/>
      <c r="O197" s="117"/>
      <c r="P197" s="117"/>
      <c r="Q197" s="114"/>
      <c r="R197" s="10"/>
      <c r="S197" s="10"/>
      <c r="T197" s="10"/>
      <c r="U197" s="53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23"/>
      <c r="AM197" s="10"/>
      <c r="AN197" s="10"/>
      <c r="AO197" s="10"/>
    </row>
    <row r="198" spans="1:41" ht="18" customHeight="1" x14ac:dyDescent="0.25">
      <c r="A198" s="741" t="s">
        <v>98</v>
      </c>
      <c r="B198" s="742"/>
      <c r="C198" s="742"/>
      <c r="D198" s="742"/>
      <c r="E198" s="743"/>
      <c r="F198" s="76">
        <v>17</v>
      </c>
      <c r="G198" s="209" t="s">
        <v>2</v>
      </c>
      <c r="H198" s="86">
        <f>H200+H202+H204+H206+H208+H210+H212+H214+H216+H218+H220+H222+H224+H226+H228+H230+H232</f>
        <v>60509.4</v>
      </c>
      <c r="I198" s="76">
        <f>I200+I202+I204+I206+I208+I210+I212+I214+I216+I218+I220+I222+I224+I226+I228+I230+I232</f>
        <v>2936</v>
      </c>
      <c r="J198" s="209" t="s">
        <v>2</v>
      </c>
      <c r="K198" s="6" t="s">
        <v>2</v>
      </c>
      <c r="L198" s="103">
        <f>L200+L202+L204+L206+L208+L210+L212+L214+L216+L218+L220+L222+L224+L226+L228+L230+L232</f>
        <v>4336000</v>
      </c>
      <c r="M198" s="103"/>
      <c r="N198" s="103"/>
      <c r="O198" s="103"/>
      <c r="P198" s="103"/>
      <c r="Q198" s="114"/>
    </row>
    <row r="199" spans="1:41" s="128" customFormat="1" ht="18" customHeight="1" x14ac:dyDescent="0.3">
      <c r="A199" s="741" t="s">
        <v>34</v>
      </c>
      <c r="B199" s="742"/>
      <c r="C199" s="742"/>
      <c r="D199" s="742"/>
      <c r="E199" s="742"/>
      <c r="F199" s="742"/>
      <c r="G199" s="742"/>
      <c r="H199" s="742"/>
      <c r="I199" s="743"/>
      <c r="J199" s="42" t="s">
        <v>2</v>
      </c>
      <c r="K199" s="6" t="s">
        <v>2</v>
      </c>
      <c r="L199" s="114"/>
      <c r="M199" s="115"/>
      <c r="N199" s="115"/>
      <c r="O199" s="136"/>
      <c r="P199" s="115"/>
      <c r="Q199" s="114">
        <f t="shared" ref="Q199" si="4">M199+N199+O199+P199</f>
        <v>0</v>
      </c>
      <c r="R199" s="126"/>
      <c r="S199" s="126"/>
      <c r="T199" s="126"/>
      <c r="U199" s="40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7"/>
      <c r="AM199" s="126"/>
      <c r="AN199" s="126"/>
      <c r="AO199" s="126"/>
    </row>
    <row r="200" spans="1:41" ht="15.75" x14ac:dyDescent="0.25">
      <c r="A200" s="733">
        <v>1</v>
      </c>
      <c r="B200" s="46">
        <v>71958000</v>
      </c>
      <c r="C200" s="7" t="s">
        <v>12</v>
      </c>
      <c r="D200" s="7" t="s">
        <v>12</v>
      </c>
      <c r="E200" s="235" t="s">
        <v>141</v>
      </c>
      <c r="F200" s="224">
        <v>20</v>
      </c>
      <c r="G200" s="44" t="s">
        <v>106</v>
      </c>
      <c r="H200" s="89">
        <v>3610.5</v>
      </c>
      <c r="I200" s="76">
        <v>105</v>
      </c>
      <c r="J200" s="208" t="s">
        <v>107</v>
      </c>
      <c r="K200" s="2" t="s">
        <v>2</v>
      </c>
      <c r="L200" s="117">
        <v>105000</v>
      </c>
      <c r="M200" s="117"/>
      <c r="N200" s="103"/>
      <c r="O200" s="103"/>
      <c r="P200" s="103"/>
      <c r="Q200" s="114"/>
    </row>
    <row r="201" spans="1:41" ht="63" x14ac:dyDescent="0.25">
      <c r="A201" s="734"/>
      <c r="B201" s="46">
        <v>71958000</v>
      </c>
      <c r="C201" s="14" t="s">
        <v>12</v>
      </c>
      <c r="D201" s="7"/>
      <c r="E201" s="7"/>
      <c r="F201" s="76"/>
      <c r="G201" s="44"/>
      <c r="H201" s="89"/>
      <c r="I201" s="76"/>
      <c r="J201" s="4" t="s">
        <v>117</v>
      </c>
      <c r="K201" s="19">
        <v>20</v>
      </c>
      <c r="L201" s="117">
        <v>105000</v>
      </c>
      <c r="M201" s="117"/>
      <c r="N201" s="117"/>
      <c r="O201" s="120"/>
      <c r="P201" s="117"/>
      <c r="Q201" s="114"/>
    </row>
    <row r="202" spans="1:41" s="128" customFormat="1" ht="18.75" x14ac:dyDescent="0.3">
      <c r="A202" s="733">
        <v>2</v>
      </c>
      <c r="B202" s="46">
        <v>71958000</v>
      </c>
      <c r="C202" s="7" t="s">
        <v>12</v>
      </c>
      <c r="D202" s="7" t="s">
        <v>12</v>
      </c>
      <c r="E202" s="235" t="s">
        <v>123</v>
      </c>
      <c r="F202" s="224">
        <v>16</v>
      </c>
      <c r="G202" s="44" t="s">
        <v>106</v>
      </c>
      <c r="H202" s="89">
        <v>3286.6</v>
      </c>
      <c r="I202" s="76">
        <v>160</v>
      </c>
      <c r="J202" s="208" t="s">
        <v>107</v>
      </c>
      <c r="K202" s="2" t="s">
        <v>2</v>
      </c>
      <c r="L202" s="117">
        <v>197000</v>
      </c>
      <c r="M202" s="117"/>
      <c r="N202" s="103"/>
      <c r="O202" s="120"/>
      <c r="P202" s="103"/>
      <c r="Q202" s="114"/>
      <c r="R202" s="126"/>
      <c r="S202" s="126"/>
      <c r="T202" s="126"/>
      <c r="U202" s="40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7"/>
      <c r="AM202" s="126"/>
      <c r="AN202" s="126"/>
      <c r="AO202" s="126"/>
    </row>
    <row r="203" spans="1:41" s="167" customFormat="1" ht="63" x14ac:dyDescent="0.25">
      <c r="A203" s="734"/>
      <c r="B203" s="46">
        <v>71958000</v>
      </c>
      <c r="C203" s="14" t="s">
        <v>12</v>
      </c>
      <c r="D203" s="7"/>
      <c r="E203" s="188"/>
      <c r="F203" s="76"/>
      <c r="G203" s="44"/>
      <c r="H203" s="89"/>
      <c r="I203" s="76"/>
      <c r="J203" s="208" t="s">
        <v>117</v>
      </c>
      <c r="K203" s="2">
        <v>20</v>
      </c>
      <c r="L203" s="117">
        <v>197000</v>
      </c>
      <c r="M203" s="117"/>
      <c r="N203" s="101"/>
      <c r="O203" s="117"/>
      <c r="P203" s="117"/>
      <c r="Q203" s="114"/>
    </row>
    <row r="204" spans="1:41" s="167" customFormat="1" ht="15.75" x14ac:dyDescent="0.25">
      <c r="A204" s="733">
        <v>3</v>
      </c>
      <c r="B204" s="46">
        <v>71958000</v>
      </c>
      <c r="C204" s="7" t="s">
        <v>12</v>
      </c>
      <c r="D204" s="208" t="s">
        <v>12</v>
      </c>
      <c r="E204" s="235" t="s">
        <v>123</v>
      </c>
      <c r="F204" s="224">
        <v>21</v>
      </c>
      <c r="G204" s="44" t="s">
        <v>106</v>
      </c>
      <c r="H204" s="89">
        <v>4880.1000000000004</v>
      </c>
      <c r="I204" s="76">
        <v>246</v>
      </c>
      <c r="J204" s="208" t="s">
        <v>107</v>
      </c>
      <c r="K204" s="209" t="s">
        <v>2</v>
      </c>
      <c r="L204" s="117">
        <v>241000</v>
      </c>
      <c r="M204" s="117"/>
      <c r="N204" s="103"/>
      <c r="O204" s="120"/>
      <c r="P204" s="103"/>
      <c r="Q204" s="114"/>
    </row>
    <row r="205" spans="1:41" s="169" customFormat="1" ht="63" x14ac:dyDescent="0.3">
      <c r="A205" s="734"/>
      <c r="B205" s="46">
        <v>71958000</v>
      </c>
      <c r="C205" s="7" t="s">
        <v>12</v>
      </c>
      <c r="D205" s="208"/>
      <c r="E205" s="7"/>
      <c r="F205" s="76"/>
      <c r="G205" s="44"/>
      <c r="H205" s="89"/>
      <c r="I205" s="76"/>
      <c r="J205" s="37" t="s">
        <v>117</v>
      </c>
      <c r="K205" s="20">
        <v>20</v>
      </c>
      <c r="L205" s="117">
        <v>241000</v>
      </c>
      <c r="M205" s="117"/>
      <c r="N205" s="103"/>
      <c r="O205" s="120"/>
      <c r="P205" s="103"/>
      <c r="Q205" s="114"/>
      <c r="R205" s="166"/>
      <c r="S205" s="166"/>
      <c r="T205" s="166"/>
      <c r="U205" s="167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/>
      <c r="AH205" s="166"/>
      <c r="AI205" s="166"/>
      <c r="AJ205" s="166"/>
      <c r="AK205" s="166"/>
      <c r="AL205" s="168"/>
      <c r="AM205" s="166"/>
      <c r="AN205" s="166"/>
      <c r="AO205" s="166"/>
    </row>
    <row r="206" spans="1:41" s="167" customFormat="1" ht="15.75" x14ac:dyDescent="0.25">
      <c r="A206" s="733">
        <v>4</v>
      </c>
      <c r="B206" s="46">
        <v>71958000</v>
      </c>
      <c r="C206" s="7" t="s">
        <v>12</v>
      </c>
      <c r="D206" s="208" t="s">
        <v>12</v>
      </c>
      <c r="E206" s="235" t="s">
        <v>123</v>
      </c>
      <c r="F206" s="224">
        <v>33</v>
      </c>
      <c r="G206" s="44" t="s">
        <v>106</v>
      </c>
      <c r="H206" s="89">
        <v>1641.1</v>
      </c>
      <c r="I206" s="76">
        <v>82</v>
      </c>
      <c r="J206" s="4" t="s">
        <v>107</v>
      </c>
      <c r="K206" s="19" t="s">
        <v>2</v>
      </c>
      <c r="L206" s="117">
        <v>154000</v>
      </c>
      <c r="M206" s="117"/>
      <c r="N206" s="103"/>
      <c r="O206" s="120"/>
      <c r="P206" s="103"/>
      <c r="Q206" s="114"/>
    </row>
    <row r="207" spans="1:41" s="167" customFormat="1" ht="63" x14ac:dyDescent="0.25">
      <c r="A207" s="734"/>
      <c r="B207" s="46">
        <v>71958000</v>
      </c>
      <c r="C207" s="7" t="s">
        <v>12</v>
      </c>
      <c r="D207" s="208"/>
      <c r="E207" s="7"/>
      <c r="F207" s="76"/>
      <c r="G207" s="44"/>
      <c r="H207" s="89"/>
      <c r="I207" s="76"/>
      <c r="J207" s="4" t="s">
        <v>117</v>
      </c>
      <c r="K207" s="20">
        <v>20</v>
      </c>
      <c r="L207" s="117">
        <v>154000</v>
      </c>
      <c r="M207" s="117"/>
      <c r="N207" s="103"/>
      <c r="O207" s="120"/>
      <c r="P207" s="103"/>
      <c r="Q207" s="114"/>
    </row>
    <row r="208" spans="1:41" s="169" customFormat="1" ht="18.75" x14ac:dyDescent="0.3">
      <c r="A208" s="733">
        <v>5</v>
      </c>
      <c r="B208" s="46">
        <v>71958000</v>
      </c>
      <c r="C208" s="7" t="s">
        <v>12</v>
      </c>
      <c r="D208" s="208" t="s">
        <v>12</v>
      </c>
      <c r="E208" s="235" t="s">
        <v>142</v>
      </c>
      <c r="F208" s="224">
        <v>36</v>
      </c>
      <c r="G208" s="44" t="s">
        <v>106</v>
      </c>
      <c r="H208" s="89">
        <v>6356</v>
      </c>
      <c r="I208" s="76">
        <v>296</v>
      </c>
      <c r="J208" s="208" t="s">
        <v>107</v>
      </c>
      <c r="K208" s="2" t="s">
        <v>2</v>
      </c>
      <c r="L208" s="117">
        <v>279000</v>
      </c>
      <c r="M208" s="117"/>
      <c r="N208" s="117"/>
      <c r="O208" s="119"/>
      <c r="P208" s="119"/>
      <c r="Q208" s="114"/>
      <c r="R208" s="166"/>
      <c r="S208" s="166"/>
      <c r="T208" s="166"/>
      <c r="U208" s="167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/>
      <c r="AH208" s="166"/>
      <c r="AI208" s="166"/>
      <c r="AJ208" s="166"/>
      <c r="AK208" s="166"/>
      <c r="AL208" s="168"/>
      <c r="AM208" s="166"/>
      <c r="AN208" s="166"/>
      <c r="AO208" s="166"/>
    </row>
    <row r="209" spans="1:41" s="167" customFormat="1" ht="63" x14ac:dyDescent="0.25">
      <c r="A209" s="734"/>
      <c r="B209" s="46">
        <v>71958000</v>
      </c>
      <c r="C209" s="7" t="s">
        <v>12</v>
      </c>
      <c r="D209" s="208"/>
      <c r="E209" s="7"/>
      <c r="F209" s="76"/>
      <c r="G209" s="44"/>
      <c r="H209" s="89"/>
      <c r="I209" s="76"/>
      <c r="J209" s="4" t="s">
        <v>117</v>
      </c>
      <c r="K209" s="2">
        <v>20</v>
      </c>
      <c r="L209" s="117">
        <v>279000</v>
      </c>
      <c r="M209" s="117"/>
      <c r="N209" s="117"/>
      <c r="O209" s="117"/>
      <c r="P209" s="117"/>
      <c r="Q209" s="114"/>
    </row>
    <row r="210" spans="1:41" s="167" customFormat="1" ht="15.75" x14ac:dyDescent="0.25">
      <c r="A210" s="733">
        <v>6</v>
      </c>
      <c r="B210" s="46">
        <v>71958000</v>
      </c>
      <c r="C210" s="7" t="s">
        <v>12</v>
      </c>
      <c r="D210" s="208" t="s">
        <v>12</v>
      </c>
      <c r="E210" s="235" t="s">
        <v>142</v>
      </c>
      <c r="F210" s="224" t="s">
        <v>143</v>
      </c>
      <c r="G210" s="44" t="s">
        <v>106</v>
      </c>
      <c r="H210" s="89">
        <v>2347.6</v>
      </c>
      <c r="I210" s="76">
        <v>110</v>
      </c>
      <c r="J210" s="208" t="s">
        <v>107</v>
      </c>
      <c r="K210" s="2" t="s">
        <v>2</v>
      </c>
      <c r="L210" s="117">
        <v>175000</v>
      </c>
      <c r="M210" s="117"/>
      <c r="N210" s="117"/>
      <c r="O210" s="119"/>
      <c r="P210" s="119"/>
      <c r="Q210" s="114"/>
    </row>
    <row r="211" spans="1:41" s="169" customFormat="1" ht="63" x14ac:dyDescent="0.3">
      <c r="A211" s="734"/>
      <c r="B211" s="46">
        <v>71958000</v>
      </c>
      <c r="C211" s="7" t="s">
        <v>12</v>
      </c>
      <c r="D211" s="208"/>
      <c r="E211" s="7"/>
      <c r="F211" s="76"/>
      <c r="G211" s="44"/>
      <c r="H211" s="89"/>
      <c r="I211" s="76"/>
      <c r="J211" s="208" t="s">
        <v>117</v>
      </c>
      <c r="K211" s="209">
        <v>20</v>
      </c>
      <c r="L211" s="117">
        <v>175000</v>
      </c>
      <c r="M211" s="117"/>
      <c r="N211" s="103"/>
      <c r="O211" s="103"/>
      <c r="P211" s="103"/>
      <c r="Q211" s="114"/>
      <c r="R211" s="166"/>
      <c r="S211" s="166"/>
      <c r="T211" s="166"/>
      <c r="U211" s="167"/>
      <c r="V211" s="166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/>
      <c r="AH211" s="166"/>
      <c r="AI211" s="166"/>
      <c r="AJ211" s="166"/>
      <c r="AK211" s="166"/>
      <c r="AL211" s="168"/>
      <c r="AM211" s="166"/>
      <c r="AN211" s="166"/>
      <c r="AO211" s="166"/>
    </row>
    <row r="212" spans="1:41" s="167" customFormat="1" ht="15.75" x14ac:dyDescent="0.25">
      <c r="A212" s="733">
        <v>7</v>
      </c>
      <c r="B212" s="46">
        <v>71958000</v>
      </c>
      <c r="C212" s="7" t="s">
        <v>12</v>
      </c>
      <c r="D212" s="208" t="s">
        <v>12</v>
      </c>
      <c r="E212" s="235" t="s">
        <v>144</v>
      </c>
      <c r="F212" s="224">
        <v>35</v>
      </c>
      <c r="G212" s="44" t="s">
        <v>106</v>
      </c>
      <c r="H212" s="89">
        <v>3749.7</v>
      </c>
      <c r="I212" s="76">
        <v>151</v>
      </c>
      <c r="J212" s="208" t="s">
        <v>107</v>
      </c>
      <c r="K212" s="209" t="s">
        <v>2</v>
      </c>
      <c r="L212" s="195">
        <v>230000</v>
      </c>
      <c r="M212" s="117"/>
      <c r="N212" s="117"/>
      <c r="O212" s="119"/>
      <c r="P212" s="119"/>
      <c r="Q212" s="114"/>
    </row>
    <row r="213" spans="1:41" s="167" customFormat="1" ht="63" x14ac:dyDescent="0.25">
      <c r="A213" s="734"/>
      <c r="B213" s="46">
        <v>71958000</v>
      </c>
      <c r="C213" s="7" t="s">
        <v>12</v>
      </c>
      <c r="D213" s="208"/>
      <c r="E213" s="7"/>
      <c r="F213" s="76"/>
      <c r="G213" s="44"/>
      <c r="H213" s="89"/>
      <c r="I213" s="76"/>
      <c r="J213" s="189" t="s">
        <v>117</v>
      </c>
      <c r="K213" s="20">
        <v>20</v>
      </c>
      <c r="L213" s="195">
        <v>230000</v>
      </c>
      <c r="M213" s="117"/>
      <c r="N213" s="117"/>
      <c r="O213" s="119"/>
      <c r="P213" s="119"/>
      <c r="Q213" s="114"/>
    </row>
    <row r="214" spans="1:41" s="169" customFormat="1" ht="18.75" x14ac:dyDescent="0.3">
      <c r="A214" s="733">
        <v>8</v>
      </c>
      <c r="B214" s="46">
        <v>71958000</v>
      </c>
      <c r="C214" s="194" t="s">
        <v>12</v>
      </c>
      <c r="D214" s="248" t="s">
        <v>12</v>
      </c>
      <c r="E214" s="235" t="s">
        <v>145</v>
      </c>
      <c r="F214" s="236">
        <v>19</v>
      </c>
      <c r="G214" s="197" t="s">
        <v>106</v>
      </c>
      <c r="H214" s="249">
        <v>4761.5</v>
      </c>
      <c r="I214" s="250">
        <v>269</v>
      </c>
      <c r="J214" s="280" t="s">
        <v>107</v>
      </c>
      <c r="K214" s="246" t="s">
        <v>2</v>
      </c>
      <c r="L214" s="195">
        <v>129000</v>
      </c>
      <c r="M214" s="117"/>
      <c r="N214" s="90"/>
      <c r="O214" s="90"/>
      <c r="P214" s="90"/>
      <c r="Q214" s="114"/>
      <c r="R214" s="166"/>
      <c r="S214" s="166"/>
      <c r="T214" s="166"/>
      <c r="U214" s="167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6"/>
      <c r="AL214" s="168"/>
      <c r="AM214" s="166"/>
      <c r="AN214" s="166"/>
      <c r="AO214" s="166"/>
    </row>
    <row r="215" spans="1:41" s="167" customFormat="1" ht="63" x14ac:dyDescent="0.25">
      <c r="A215" s="734"/>
      <c r="B215" s="46">
        <v>71958000</v>
      </c>
      <c r="C215" s="194" t="s">
        <v>12</v>
      </c>
      <c r="D215" s="248"/>
      <c r="E215" s="194"/>
      <c r="F215" s="250"/>
      <c r="G215" s="197"/>
      <c r="H215" s="249"/>
      <c r="I215" s="250"/>
      <c r="J215" s="199" t="s">
        <v>117</v>
      </c>
      <c r="K215" s="247">
        <v>20</v>
      </c>
      <c r="L215" s="195">
        <v>129000</v>
      </c>
      <c r="M215" s="117"/>
      <c r="N215" s="90"/>
      <c r="O215" s="90"/>
      <c r="P215" s="90"/>
      <c r="Q215" s="114"/>
    </row>
    <row r="216" spans="1:41" s="167" customFormat="1" ht="31.5" x14ac:dyDescent="0.25">
      <c r="A216" s="733">
        <v>9</v>
      </c>
      <c r="B216" s="46">
        <v>71958000</v>
      </c>
      <c r="C216" s="7" t="s">
        <v>12</v>
      </c>
      <c r="D216" s="208" t="s">
        <v>12</v>
      </c>
      <c r="E216" s="294" t="s">
        <v>146</v>
      </c>
      <c r="F216" s="298">
        <v>36</v>
      </c>
      <c r="G216" s="44" t="s">
        <v>106</v>
      </c>
      <c r="H216" s="89">
        <v>2289.4</v>
      </c>
      <c r="I216" s="76">
        <v>100</v>
      </c>
      <c r="J216" s="4" t="s">
        <v>107</v>
      </c>
      <c r="K216" s="20" t="s">
        <v>2</v>
      </c>
      <c r="L216" s="240">
        <v>73000</v>
      </c>
      <c r="M216" s="117"/>
      <c r="N216" s="117"/>
      <c r="O216" s="119"/>
      <c r="P216" s="119"/>
      <c r="Q216" s="114"/>
      <c r="R216" s="301" t="s">
        <v>297</v>
      </c>
    </row>
    <row r="217" spans="1:41" s="169" customFormat="1" ht="63" x14ac:dyDescent="0.3">
      <c r="A217" s="734"/>
      <c r="B217" s="46">
        <v>71958000</v>
      </c>
      <c r="C217" s="7" t="s">
        <v>12</v>
      </c>
      <c r="D217" s="208"/>
      <c r="E217" s="7"/>
      <c r="F217" s="76"/>
      <c r="G217" s="44"/>
      <c r="H217" s="89"/>
      <c r="I217" s="76"/>
      <c r="J217" s="208" t="s">
        <v>117</v>
      </c>
      <c r="K217" s="2">
        <v>20</v>
      </c>
      <c r="L217" s="240">
        <v>73000</v>
      </c>
      <c r="M217" s="117"/>
      <c r="N217" s="117"/>
      <c r="O217" s="119"/>
      <c r="P217" s="119"/>
      <c r="Q217" s="114"/>
      <c r="R217" s="166"/>
      <c r="S217" s="166"/>
      <c r="T217" s="166"/>
      <c r="U217" s="167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/>
      <c r="AH217" s="166"/>
      <c r="AI217" s="166"/>
      <c r="AJ217" s="166"/>
      <c r="AK217" s="166"/>
      <c r="AL217" s="168"/>
      <c r="AM217" s="166"/>
      <c r="AN217" s="166"/>
      <c r="AO217" s="166"/>
    </row>
    <row r="218" spans="1:41" s="165" customFormat="1" ht="18.75" x14ac:dyDescent="0.3">
      <c r="A218" s="733">
        <v>10</v>
      </c>
      <c r="B218" s="46">
        <v>71958000</v>
      </c>
      <c r="C218" s="7" t="s">
        <v>12</v>
      </c>
      <c r="D218" s="4" t="s">
        <v>12</v>
      </c>
      <c r="E218" s="220" t="s">
        <v>146</v>
      </c>
      <c r="F218" s="221">
        <v>44</v>
      </c>
      <c r="G218" s="67" t="s">
        <v>106</v>
      </c>
      <c r="H218" s="91">
        <v>3253.6</v>
      </c>
      <c r="I218" s="76">
        <v>171</v>
      </c>
      <c r="J218" s="4" t="s">
        <v>107</v>
      </c>
      <c r="K218" s="19" t="s">
        <v>2</v>
      </c>
      <c r="L218" s="101">
        <v>485000</v>
      </c>
      <c r="M218" s="117"/>
      <c r="N218" s="114"/>
      <c r="O218" s="114"/>
      <c r="P218" s="114"/>
      <c r="Q218" s="114"/>
      <c r="R218" s="162"/>
      <c r="S218" s="162"/>
      <c r="T218" s="162"/>
      <c r="U218" s="183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  <c r="AK218" s="162"/>
      <c r="AL218" s="168"/>
      <c r="AM218" s="162"/>
      <c r="AN218" s="162"/>
      <c r="AO218" s="162"/>
    </row>
    <row r="219" spans="1:41" s="1" customFormat="1" ht="63" x14ac:dyDescent="0.3">
      <c r="A219" s="734"/>
      <c r="B219" s="46">
        <v>71958000</v>
      </c>
      <c r="C219" s="7" t="s">
        <v>12</v>
      </c>
      <c r="D219" s="208"/>
      <c r="E219" s="7"/>
      <c r="F219" s="76"/>
      <c r="G219" s="44"/>
      <c r="H219" s="89"/>
      <c r="I219" s="76"/>
      <c r="J219" s="208" t="s">
        <v>117</v>
      </c>
      <c r="K219" s="209">
        <v>20</v>
      </c>
      <c r="L219" s="101">
        <v>485000</v>
      </c>
      <c r="M219" s="117"/>
      <c r="N219" s="117"/>
      <c r="O219" s="117"/>
      <c r="P219" s="117"/>
      <c r="Q219" s="114"/>
      <c r="R219" s="10"/>
      <c r="S219" s="10"/>
      <c r="T219" s="10"/>
      <c r="U219" s="53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23"/>
      <c r="AM219" s="10"/>
      <c r="AN219" s="10"/>
      <c r="AO219" s="10"/>
    </row>
    <row r="220" spans="1:41" s="1" customFormat="1" ht="18.75" x14ac:dyDescent="0.3">
      <c r="A220" s="733">
        <v>11</v>
      </c>
      <c r="B220" s="46">
        <v>71958000</v>
      </c>
      <c r="C220" s="7" t="s">
        <v>12</v>
      </c>
      <c r="D220" s="7" t="s">
        <v>12</v>
      </c>
      <c r="E220" s="235" t="s">
        <v>146</v>
      </c>
      <c r="F220" s="224">
        <v>84</v>
      </c>
      <c r="G220" s="44" t="s">
        <v>106</v>
      </c>
      <c r="H220" s="89">
        <v>6600.8</v>
      </c>
      <c r="I220" s="76">
        <v>337</v>
      </c>
      <c r="J220" s="208" t="s">
        <v>107</v>
      </c>
      <c r="K220" s="2" t="s">
        <v>2</v>
      </c>
      <c r="L220" s="117">
        <v>751000</v>
      </c>
      <c r="M220" s="117"/>
      <c r="N220" s="117"/>
      <c r="O220" s="119"/>
      <c r="P220" s="119"/>
      <c r="Q220" s="114"/>
      <c r="R220" s="10"/>
      <c r="S220" s="10"/>
      <c r="T220" s="10"/>
      <c r="U220" s="53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23"/>
      <c r="AM220" s="10"/>
      <c r="AN220" s="10"/>
      <c r="AO220" s="10"/>
    </row>
    <row r="221" spans="1:41" s="1" customFormat="1" ht="63" x14ac:dyDescent="0.3">
      <c r="A221" s="734"/>
      <c r="B221" s="46">
        <v>71958000</v>
      </c>
      <c r="C221" s="7" t="s">
        <v>12</v>
      </c>
      <c r="D221" s="7"/>
      <c r="E221" s="7"/>
      <c r="F221" s="76"/>
      <c r="G221" s="44"/>
      <c r="H221" s="89"/>
      <c r="I221" s="76"/>
      <c r="J221" s="4" t="s">
        <v>117</v>
      </c>
      <c r="K221" s="2">
        <v>20</v>
      </c>
      <c r="L221" s="117">
        <v>751000</v>
      </c>
      <c r="M221" s="117"/>
      <c r="N221" s="117"/>
      <c r="O221" s="117"/>
      <c r="P221" s="136"/>
      <c r="Q221" s="114"/>
      <c r="R221" s="10"/>
      <c r="S221" s="10"/>
      <c r="T221" s="10"/>
      <c r="U221" s="53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23"/>
      <c r="AM221" s="10"/>
      <c r="AN221" s="10"/>
      <c r="AO221" s="10"/>
    </row>
    <row r="222" spans="1:41" s="1" customFormat="1" ht="18.75" x14ac:dyDescent="0.3">
      <c r="A222" s="733">
        <v>12</v>
      </c>
      <c r="B222" s="46">
        <v>71958000</v>
      </c>
      <c r="C222" s="7" t="s">
        <v>12</v>
      </c>
      <c r="D222" s="7" t="s">
        <v>12</v>
      </c>
      <c r="E222" s="235" t="s">
        <v>146</v>
      </c>
      <c r="F222" s="224" t="s">
        <v>147</v>
      </c>
      <c r="G222" s="44" t="s">
        <v>106</v>
      </c>
      <c r="H222" s="89">
        <v>3272.9</v>
      </c>
      <c r="I222" s="76">
        <v>150</v>
      </c>
      <c r="J222" s="208" t="s">
        <v>107</v>
      </c>
      <c r="K222" s="2" t="s">
        <v>2</v>
      </c>
      <c r="L222" s="117">
        <v>496000</v>
      </c>
      <c r="M222" s="117"/>
      <c r="N222" s="103"/>
      <c r="O222" s="119"/>
      <c r="P222" s="103"/>
      <c r="Q222" s="114"/>
      <c r="R222" s="10"/>
      <c r="S222" s="10"/>
      <c r="T222" s="10"/>
      <c r="U222" s="53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23"/>
      <c r="AM222" s="10"/>
      <c r="AN222" s="10"/>
      <c r="AO222" s="10"/>
    </row>
    <row r="223" spans="1:41" s="1" customFormat="1" ht="63" x14ac:dyDescent="0.3">
      <c r="A223" s="734"/>
      <c r="B223" s="46">
        <v>71958000</v>
      </c>
      <c r="C223" s="7" t="s">
        <v>12</v>
      </c>
      <c r="D223" s="7"/>
      <c r="E223" s="7"/>
      <c r="F223" s="76"/>
      <c r="G223" s="44"/>
      <c r="H223" s="89"/>
      <c r="I223" s="76"/>
      <c r="J223" s="208" t="s">
        <v>117</v>
      </c>
      <c r="K223" s="2">
        <v>20</v>
      </c>
      <c r="L223" s="117">
        <v>496000</v>
      </c>
      <c r="M223" s="119"/>
      <c r="N223" s="119"/>
      <c r="O223" s="119"/>
      <c r="P223" s="119"/>
      <c r="Q223" s="114"/>
      <c r="R223" s="10"/>
      <c r="S223" s="10"/>
      <c r="T223" s="10"/>
      <c r="U223" s="53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23"/>
      <c r="AM223" s="10"/>
      <c r="AN223" s="10"/>
      <c r="AO223" s="10"/>
    </row>
    <row r="224" spans="1:41" s="1" customFormat="1" ht="18.75" x14ac:dyDescent="0.3">
      <c r="A224" s="733">
        <v>13</v>
      </c>
      <c r="B224" s="46">
        <v>71958000</v>
      </c>
      <c r="C224" s="7" t="s">
        <v>12</v>
      </c>
      <c r="D224" s="208" t="s">
        <v>12</v>
      </c>
      <c r="E224" s="235" t="s">
        <v>146</v>
      </c>
      <c r="F224" s="224">
        <v>93</v>
      </c>
      <c r="G224" s="44" t="s">
        <v>106</v>
      </c>
      <c r="H224" s="89">
        <v>1253.0999999999999</v>
      </c>
      <c r="I224" s="76">
        <v>45</v>
      </c>
      <c r="J224" s="208" t="s">
        <v>107</v>
      </c>
      <c r="K224" s="2" t="s">
        <v>2</v>
      </c>
      <c r="L224" s="117">
        <v>413000</v>
      </c>
      <c r="M224" s="117"/>
      <c r="N224" s="103"/>
      <c r="O224" s="119"/>
      <c r="P224" s="103"/>
      <c r="Q224" s="114"/>
      <c r="R224" s="10"/>
      <c r="S224" s="10"/>
      <c r="T224" s="10"/>
      <c r="U224" s="53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23"/>
      <c r="AM224" s="10"/>
      <c r="AN224" s="10"/>
      <c r="AO224" s="10"/>
    </row>
    <row r="225" spans="1:41" s="1" customFormat="1" ht="63" x14ac:dyDescent="0.3">
      <c r="A225" s="734"/>
      <c r="B225" s="46">
        <v>71958000</v>
      </c>
      <c r="C225" s="7" t="s">
        <v>12</v>
      </c>
      <c r="D225" s="208"/>
      <c r="E225" s="7"/>
      <c r="F225" s="76"/>
      <c r="G225" s="44"/>
      <c r="H225" s="89"/>
      <c r="I225" s="76"/>
      <c r="J225" s="4" t="s">
        <v>117</v>
      </c>
      <c r="K225" s="2">
        <v>20</v>
      </c>
      <c r="L225" s="117">
        <v>413000</v>
      </c>
      <c r="M225" s="90"/>
      <c r="N225" s="103"/>
      <c r="O225" s="117"/>
      <c r="P225" s="117"/>
      <c r="Q225" s="114"/>
      <c r="R225" s="10"/>
      <c r="S225" s="10"/>
      <c r="T225" s="10"/>
      <c r="U225" s="53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23"/>
      <c r="AM225" s="10"/>
      <c r="AN225" s="10"/>
      <c r="AO225" s="10"/>
    </row>
    <row r="226" spans="1:41" s="1" customFormat="1" ht="18.75" x14ac:dyDescent="0.3">
      <c r="A226" s="733">
        <v>14</v>
      </c>
      <c r="B226" s="46">
        <v>71958000</v>
      </c>
      <c r="C226" s="194" t="s">
        <v>12</v>
      </c>
      <c r="D226" s="281" t="s">
        <v>12</v>
      </c>
      <c r="E226" s="235" t="s">
        <v>148</v>
      </c>
      <c r="F226" s="224">
        <v>1</v>
      </c>
      <c r="G226" s="285" t="s">
        <v>106</v>
      </c>
      <c r="H226" s="193">
        <v>8340.7000000000007</v>
      </c>
      <c r="I226" s="192">
        <v>494</v>
      </c>
      <c r="J226" s="281" t="s">
        <v>107</v>
      </c>
      <c r="K226" s="197" t="s">
        <v>2</v>
      </c>
      <c r="L226" s="195">
        <v>193000</v>
      </c>
      <c r="M226" s="117"/>
      <c r="N226" s="117"/>
      <c r="O226" s="119"/>
      <c r="P226" s="119"/>
      <c r="Q226" s="114"/>
      <c r="R226" s="10"/>
      <c r="S226" s="10"/>
      <c r="T226" s="10"/>
      <c r="U226" s="53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23"/>
      <c r="AM226" s="10"/>
      <c r="AN226" s="10"/>
      <c r="AO226" s="10"/>
    </row>
    <row r="227" spans="1:41" s="1" customFormat="1" ht="63" x14ac:dyDescent="0.3">
      <c r="A227" s="734"/>
      <c r="B227" s="46">
        <v>71958000</v>
      </c>
      <c r="C227" s="194" t="s">
        <v>12</v>
      </c>
      <c r="D227" s="281"/>
      <c r="E227" s="194"/>
      <c r="F227" s="192"/>
      <c r="G227" s="285"/>
      <c r="H227" s="193"/>
      <c r="I227" s="192"/>
      <c r="J227" s="281" t="s">
        <v>117</v>
      </c>
      <c r="K227" s="275">
        <v>20</v>
      </c>
      <c r="L227" s="195">
        <v>193000</v>
      </c>
      <c r="M227" s="117"/>
      <c r="N227" s="117"/>
      <c r="O227" s="117"/>
      <c r="P227" s="117"/>
      <c r="Q227" s="114"/>
      <c r="R227" s="10"/>
      <c r="S227" s="10"/>
      <c r="T227" s="10"/>
      <c r="U227" s="53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23"/>
      <c r="AM227" s="10"/>
      <c r="AN227" s="10"/>
      <c r="AO227" s="10"/>
    </row>
    <row r="228" spans="1:41" s="1" customFormat="1" ht="18.75" x14ac:dyDescent="0.3">
      <c r="A228" s="733">
        <v>15</v>
      </c>
      <c r="B228" s="46">
        <v>71958000</v>
      </c>
      <c r="C228" s="7" t="s">
        <v>12</v>
      </c>
      <c r="D228" s="7" t="s">
        <v>12</v>
      </c>
      <c r="E228" s="235" t="s">
        <v>149</v>
      </c>
      <c r="F228" s="224">
        <v>67</v>
      </c>
      <c r="G228" s="44" t="s">
        <v>106</v>
      </c>
      <c r="H228" s="89">
        <v>3287.1</v>
      </c>
      <c r="I228" s="76">
        <v>156</v>
      </c>
      <c r="J228" s="4" t="s">
        <v>107</v>
      </c>
      <c r="K228" s="19" t="s">
        <v>2</v>
      </c>
      <c r="L228" s="117">
        <v>194000</v>
      </c>
      <c r="M228" s="117"/>
      <c r="N228" s="103"/>
      <c r="O228" s="119"/>
      <c r="P228" s="103"/>
      <c r="Q228" s="114"/>
      <c r="R228" s="10"/>
      <c r="S228" s="10"/>
      <c r="T228" s="10"/>
      <c r="U228" s="53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23"/>
      <c r="AM228" s="10"/>
      <c r="AN228" s="10"/>
      <c r="AO228" s="10"/>
    </row>
    <row r="229" spans="1:41" s="1" customFormat="1" ht="63" x14ac:dyDescent="0.3">
      <c r="A229" s="734"/>
      <c r="B229" s="46">
        <v>71958000</v>
      </c>
      <c r="C229" s="7" t="s">
        <v>12</v>
      </c>
      <c r="D229" s="7"/>
      <c r="E229" s="7"/>
      <c r="F229" s="76"/>
      <c r="G229" s="44"/>
      <c r="H229" s="89"/>
      <c r="I229" s="76"/>
      <c r="J229" s="208" t="s">
        <v>117</v>
      </c>
      <c r="K229" s="209">
        <v>20</v>
      </c>
      <c r="L229" s="117">
        <v>194000</v>
      </c>
      <c r="M229" s="117"/>
      <c r="N229" s="117"/>
      <c r="O229" s="119"/>
      <c r="P229" s="103"/>
      <c r="Q229" s="114"/>
      <c r="R229" s="10"/>
      <c r="S229" s="10"/>
      <c r="T229" s="10"/>
      <c r="U229" s="53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23"/>
      <c r="AM229" s="10"/>
      <c r="AN229" s="10"/>
      <c r="AO229" s="10"/>
    </row>
    <row r="230" spans="1:41" s="1" customFormat="1" ht="18.75" x14ac:dyDescent="0.3">
      <c r="A230" s="733">
        <v>16</v>
      </c>
      <c r="B230" s="46">
        <v>71958000</v>
      </c>
      <c r="C230" s="194" t="s">
        <v>12</v>
      </c>
      <c r="D230" s="194" t="s">
        <v>12</v>
      </c>
      <c r="E230" s="235" t="s">
        <v>150</v>
      </c>
      <c r="F230" s="224">
        <v>62</v>
      </c>
      <c r="G230" s="285" t="s">
        <v>106</v>
      </c>
      <c r="H230" s="193">
        <v>653.70000000000005</v>
      </c>
      <c r="I230" s="192">
        <v>35</v>
      </c>
      <c r="J230" s="202" t="s">
        <v>107</v>
      </c>
      <c r="K230" s="203" t="s">
        <v>2</v>
      </c>
      <c r="L230" s="195">
        <v>85000</v>
      </c>
      <c r="M230" s="117"/>
      <c r="N230" s="117"/>
      <c r="O230" s="119"/>
      <c r="P230" s="103"/>
      <c r="Q230" s="114"/>
      <c r="R230" s="10"/>
      <c r="S230" s="10"/>
      <c r="T230" s="10"/>
      <c r="U230" s="53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23"/>
      <c r="AM230" s="10"/>
      <c r="AN230" s="10"/>
      <c r="AO230" s="10"/>
    </row>
    <row r="231" spans="1:41" s="147" customFormat="1" ht="63" x14ac:dyDescent="0.3">
      <c r="A231" s="734"/>
      <c r="B231" s="46">
        <v>71958000</v>
      </c>
      <c r="C231" s="194" t="s">
        <v>12</v>
      </c>
      <c r="D231" s="194"/>
      <c r="E231" s="194"/>
      <c r="F231" s="192"/>
      <c r="G231" s="285"/>
      <c r="H231" s="193"/>
      <c r="I231" s="192"/>
      <c r="J231" s="199" t="s">
        <v>117</v>
      </c>
      <c r="K231" s="200">
        <v>20</v>
      </c>
      <c r="L231" s="195">
        <v>85000</v>
      </c>
      <c r="M231" s="117"/>
      <c r="N231" s="117"/>
      <c r="O231" s="119"/>
      <c r="P231" s="103"/>
      <c r="Q231" s="114"/>
      <c r="R231" s="146"/>
      <c r="S231" s="146"/>
      <c r="T231" s="146"/>
      <c r="U231" s="148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0"/>
      <c r="AM231" s="146"/>
      <c r="AN231" s="146"/>
      <c r="AO231" s="146"/>
    </row>
    <row r="232" spans="1:41" s="147" customFormat="1" ht="18.75" x14ac:dyDescent="0.3">
      <c r="A232" s="733">
        <v>17</v>
      </c>
      <c r="B232" s="46">
        <v>71958000</v>
      </c>
      <c r="C232" s="194" t="s">
        <v>12</v>
      </c>
      <c r="D232" s="194" t="s">
        <v>12</v>
      </c>
      <c r="E232" s="235" t="s">
        <v>295</v>
      </c>
      <c r="F232" s="224">
        <v>6</v>
      </c>
      <c r="G232" s="285" t="s">
        <v>106</v>
      </c>
      <c r="H232" s="193">
        <v>925</v>
      </c>
      <c r="I232" s="192">
        <v>29</v>
      </c>
      <c r="J232" s="202" t="s">
        <v>107</v>
      </c>
      <c r="K232" s="203" t="s">
        <v>2</v>
      </c>
      <c r="L232" s="195">
        <f>L233</f>
        <v>136000</v>
      </c>
      <c r="M232" s="117"/>
      <c r="N232" s="117"/>
      <c r="O232" s="119"/>
      <c r="P232" s="103"/>
      <c r="Q232" s="114"/>
      <c r="R232" s="146"/>
      <c r="S232" s="146"/>
      <c r="T232" s="146"/>
      <c r="U232" s="148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0"/>
      <c r="AM232" s="146"/>
      <c r="AN232" s="146"/>
      <c r="AO232" s="146"/>
    </row>
    <row r="233" spans="1:41" s="147" customFormat="1" ht="63" x14ac:dyDescent="0.3">
      <c r="A233" s="767"/>
      <c r="B233" s="46">
        <v>71958000</v>
      </c>
      <c r="C233" s="194" t="s">
        <v>12</v>
      </c>
      <c r="D233" s="194"/>
      <c r="E233" s="194"/>
      <c r="F233" s="192"/>
      <c r="G233" s="285"/>
      <c r="H233" s="193"/>
      <c r="I233" s="192"/>
      <c r="J233" s="199" t="s">
        <v>117</v>
      </c>
      <c r="K233" s="200">
        <v>20</v>
      </c>
      <c r="L233" s="195">
        <v>136000</v>
      </c>
      <c r="M233" s="117"/>
      <c r="N233" s="117"/>
      <c r="O233" s="119"/>
      <c r="P233" s="103"/>
      <c r="Q233" s="114"/>
      <c r="R233" s="146"/>
      <c r="S233" s="146"/>
      <c r="T233" s="146"/>
      <c r="U233" s="148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0"/>
      <c r="AM233" s="146"/>
      <c r="AN233" s="146"/>
      <c r="AO233" s="146"/>
    </row>
    <row r="234" spans="1:41" s="147" customFormat="1" ht="18.75" x14ac:dyDescent="0.3">
      <c r="A234" s="734"/>
      <c r="B234" s="46"/>
      <c r="C234" s="194"/>
      <c r="D234" s="194"/>
      <c r="E234" s="194"/>
      <c r="F234" s="192"/>
      <c r="G234" s="285"/>
      <c r="H234" s="193"/>
      <c r="I234" s="192"/>
      <c r="J234" s="199"/>
      <c r="K234" s="200"/>
      <c r="L234" s="195"/>
      <c r="M234" s="117"/>
      <c r="N234" s="117"/>
      <c r="O234" s="119"/>
      <c r="P234" s="103"/>
      <c r="Q234" s="114"/>
      <c r="R234" s="146"/>
      <c r="S234" s="146"/>
      <c r="T234" s="146"/>
      <c r="U234" s="148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0"/>
      <c r="AM234" s="146"/>
      <c r="AN234" s="146"/>
      <c r="AO234" s="146"/>
    </row>
    <row r="235" spans="1:41" s="13" customFormat="1" ht="18" customHeight="1" x14ac:dyDescent="0.3">
      <c r="A235" s="739" t="s">
        <v>99</v>
      </c>
      <c r="B235" s="740"/>
      <c r="C235" s="740"/>
      <c r="D235" s="740"/>
      <c r="E235" s="740"/>
      <c r="F235" s="76">
        <v>11</v>
      </c>
      <c r="G235" s="209" t="s">
        <v>2</v>
      </c>
      <c r="H235" s="89">
        <f>H237+H239+H241+H245+H247+H249+H251+H253+H255+H257+H243</f>
        <v>44303.299999999996</v>
      </c>
      <c r="I235" s="76">
        <f>I237+I239+I241+I245+I247+I249+I251+I253+I255+I257+I243</f>
        <v>1746</v>
      </c>
      <c r="J235" s="42" t="s">
        <v>2</v>
      </c>
      <c r="K235" s="6" t="s">
        <v>2</v>
      </c>
      <c r="L235" s="90">
        <f>L237+L239+L241+L245+L247+L249+L251+L253+L255+L257+L243</f>
        <v>3598507.4942857134</v>
      </c>
      <c r="M235" s="90"/>
      <c r="N235" s="90"/>
      <c r="O235" s="90"/>
      <c r="P235" s="90"/>
      <c r="Q235" s="114"/>
      <c r="R235" s="27">
        <f>4118320/14</f>
        <v>294165.71428571426</v>
      </c>
      <c r="S235" s="27"/>
      <c r="T235" s="27"/>
      <c r="U235" s="28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3"/>
      <c r="AM235" s="27"/>
      <c r="AN235" s="27"/>
      <c r="AO235" s="27"/>
    </row>
    <row r="236" spans="1:41" s="128" customFormat="1" ht="18" customHeight="1" x14ac:dyDescent="0.3">
      <c r="A236" s="741" t="s">
        <v>34</v>
      </c>
      <c r="B236" s="742"/>
      <c r="C236" s="742"/>
      <c r="D236" s="742"/>
      <c r="E236" s="742"/>
      <c r="F236" s="742"/>
      <c r="G236" s="742"/>
      <c r="H236" s="742"/>
      <c r="I236" s="743"/>
      <c r="J236" s="42" t="s">
        <v>2</v>
      </c>
      <c r="K236" s="6" t="s">
        <v>2</v>
      </c>
      <c r="L236" s="114"/>
      <c r="M236" s="115"/>
      <c r="N236" s="115"/>
      <c r="O236" s="117"/>
      <c r="P236" s="115"/>
      <c r="Q236" s="114">
        <f t="shared" ref="Q236" si="5">M236+N236+O236+P236</f>
        <v>0</v>
      </c>
      <c r="R236" s="126"/>
      <c r="S236" s="126"/>
      <c r="T236" s="126"/>
      <c r="U236" s="40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  <c r="AL236" s="127"/>
      <c r="AM236" s="126"/>
      <c r="AN236" s="126"/>
      <c r="AO236" s="126"/>
    </row>
    <row r="237" spans="1:41" s="13" customFormat="1" ht="31.5" x14ac:dyDescent="0.3">
      <c r="A237" s="733">
        <v>1</v>
      </c>
      <c r="B237" s="74">
        <v>71916000</v>
      </c>
      <c r="C237" s="7" t="s">
        <v>11</v>
      </c>
      <c r="D237" s="7" t="s">
        <v>41</v>
      </c>
      <c r="E237" s="235" t="s">
        <v>188</v>
      </c>
      <c r="F237" s="224">
        <v>32</v>
      </c>
      <c r="G237" s="44" t="s">
        <v>106</v>
      </c>
      <c r="H237" s="89">
        <v>1114.8</v>
      </c>
      <c r="I237" s="76">
        <v>58</v>
      </c>
      <c r="J237" s="208" t="s">
        <v>107</v>
      </c>
      <c r="K237" s="209" t="s">
        <v>2</v>
      </c>
      <c r="L237" s="117">
        <v>145707.44</v>
      </c>
      <c r="M237" s="117"/>
      <c r="N237" s="117"/>
      <c r="O237" s="117"/>
      <c r="P237" s="117"/>
      <c r="Q237" s="114"/>
      <c r="R237" s="27"/>
      <c r="S237" s="27"/>
      <c r="T237" s="27"/>
      <c r="U237" s="28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3"/>
      <c r="AM237" s="27"/>
      <c r="AN237" s="27"/>
      <c r="AO237" s="27"/>
    </row>
    <row r="238" spans="1:41" s="13" customFormat="1" ht="63" x14ac:dyDescent="0.3">
      <c r="A238" s="734"/>
      <c r="B238" s="74">
        <v>71916000</v>
      </c>
      <c r="C238" s="7" t="s">
        <v>11</v>
      </c>
      <c r="D238" s="7"/>
      <c r="E238" s="7"/>
      <c r="F238" s="76"/>
      <c r="G238" s="44"/>
      <c r="H238" s="89"/>
      <c r="I238" s="76"/>
      <c r="J238" s="4" t="s">
        <v>189</v>
      </c>
      <c r="K238" s="2">
        <v>20</v>
      </c>
      <c r="L238" s="117">
        <v>145707.44</v>
      </c>
      <c r="M238" s="90"/>
      <c r="N238" s="90"/>
      <c r="O238" s="117"/>
      <c r="P238" s="117"/>
      <c r="Q238" s="114"/>
      <c r="R238" s="27"/>
      <c r="S238" s="27"/>
      <c r="T238" s="27"/>
      <c r="U238" s="28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3"/>
      <c r="AM238" s="27"/>
      <c r="AN238" s="27"/>
      <c r="AO238" s="27"/>
    </row>
    <row r="239" spans="1:41" s="128" customFormat="1" ht="18.75" x14ac:dyDescent="0.3">
      <c r="A239" s="733">
        <v>2</v>
      </c>
      <c r="B239" s="74">
        <v>71916000</v>
      </c>
      <c r="C239" s="7" t="s">
        <v>11</v>
      </c>
      <c r="D239" s="7" t="s">
        <v>41</v>
      </c>
      <c r="E239" s="286" t="s">
        <v>190</v>
      </c>
      <c r="F239" s="287">
        <v>20</v>
      </c>
      <c r="G239" s="44" t="s">
        <v>106</v>
      </c>
      <c r="H239" s="96">
        <v>10203.9</v>
      </c>
      <c r="I239" s="112">
        <v>373</v>
      </c>
      <c r="J239" s="15" t="s">
        <v>107</v>
      </c>
      <c r="K239" s="2" t="s">
        <v>2</v>
      </c>
      <c r="L239" s="117">
        <v>627754.34</v>
      </c>
      <c r="M239" s="117"/>
      <c r="N239" s="90"/>
      <c r="O239" s="121"/>
      <c r="P239" s="90"/>
      <c r="Q239" s="114"/>
      <c r="R239" s="126"/>
      <c r="S239" s="126"/>
      <c r="T239" s="126"/>
      <c r="U239" s="40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126"/>
      <c r="AI239" s="126"/>
      <c r="AJ239" s="126"/>
      <c r="AK239" s="126"/>
      <c r="AL239" s="127"/>
      <c r="AM239" s="126"/>
      <c r="AN239" s="126"/>
      <c r="AO239" s="126"/>
    </row>
    <row r="240" spans="1:41" s="13" customFormat="1" ht="78.75" x14ac:dyDescent="0.3">
      <c r="A240" s="734"/>
      <c r="B240" s="74">
        <v>71916000</v>
      </c>
      <c r="C240" s="7" t="s">
        <v>11</v>
      </c>
      <c r="D240" s="7"/>
      <c r="E240" s="12"/>
      <c r="F240" s="112"/>
      <c r="G240" s="44"/>
      <c r="H240" s="96"/>
      <c r="I240" s="112"/>
      <c r="J240" s="208" t="s">
        <v>191</v>
      </c>
      <c r="K240" s="2">
        <v>20</v>
      </c>
      <c r="L240" s="117">
        <v>627754.34</v>
      </c>
      <c r="M240" s="117"/>
      <c r="N240" s="90"/>
      <c r="O240" s="90"/>
      <c r="P240" s="90"/>
      <c r="Q240" s="114"/>
      <c r="R240" s="27"/>
      <c r="S240" s="27"/>
      <c r="T240" s="27"/>
      <c r="U240" s="28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3"/>
      <c r="AM240" s="27"/>
      <c r="AN240" s="27"/>
      <c r="AO240" s="27"/>
    </row>
    <row r="241" spans="1:41" s="172" customFormat="1" ht="32.25" x14ac:dyDescent="0.3">
      <c r="A241" s="744">
        <v>3</v>
      </c>
      <c r="B241" s="74">
        <v>71916000</v>
      </c>
      <c r="C241" s="7" t="s">
        <v>11</v>
      </c>
      <c r="D241" s="7" t="s">
        <v>41</v>
      </c>
      <c r="E241" s="299" t="s">
        <v>173</v>
      </c>
      <c r="F241" s="300" t="s">
        <v>192</v>
      </c>
      <c r="G241" s="44" t="s">
        <v>106</v>
      </c>
      <c r="H241" s="96">
        <v>3569.4</v>
      </c>
      <c r="I241" s="112">
        <v>142</v>
      </c>
      <c r="J241" s="208" t="s">
        <v>107</v>
      </c>
      <c r="K241" s="2" t="s">
        <v>2</v>
      </c>
      <c r="L241" s="117">
        <v>471720</v>
      </c>
      <c r="M241" s="117"/>
      <c r="N241" s="123"/>
      <c r="O241" s="123"/>
      <c r="P241" s="123"/>
      <c r="Q241" s="114"/>
      <c r="R241" s="301" t="s">
        <v>297</v>
      </c>
      <c r="S241" s="170"/>
      <c r="T241" s="170"/>
      <c r="U241" s="171"/>
      <c r="W241" s="170"/>
      <c r="X241" s="170"/>
      <c r="Y241" s="170"/>
      <c r="Z241" s="170"/>
      <c r="AA241" s="170"/>
      <c r="AB241" s="170"/>
      <c r="AC241" s="170"/>
      <c r="AD241" s="170"/>
      <c r="AE241" s="170"/>
      <c r="AF241" s="170"/>
      <c r="AG241" s="170"/>
      <c r="AH241" s="170"/>
      <c r="AI241" s="170"/>
      <c r="AJ241" s="170"/>
      <c r="AK241" s="170"/>
      <c r="AL241" s="168"/>
      <c r="AM241" s="170"/>
      <c r="AN241" s="170"/>
      <c r="AO241" s="170"/>
    </row>
    <row r="242" spans="1:41" s="169" customFormat="1" ht="63" x14ac:dyDescent="0.3">
      <c r="A242" s="745"/>
      <c r="B242" s="74">
        <v>71916000</v>
      </c>
      <c r="C242" s="7" t="s">
        <v>11</v>
      </c>
      <c r="D242" s="7"/>
      <c r="E242" s="12"/>
      <c r="F242" s="112"/>
      <c r="G242" s="44"/>
      <c r="H242" s="96"/>
      <c r="I242" s="112"/>
      <c r="J242" s="4" t="s">
        <v>193</v>
      </c>
      <c r="K242" s="19">
        <v>20</v>
      </c>
      <c r="L242" s="117">
        <v>471720</v>
      </c>
      <c r="M242" s="117"/>
      <c r="N242" s="90"/>
      <c r="O242" s="90"/>
      <c r="P242" s="90"/>
      <c r="Q242" s="114"/>
      <c r="R242" s="166"/>
      <c r="S242" s="166"/>
      <c r="T242" s="166"/>
      <c r="U242" s="167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/>
      <c r="AH242" s="166"/>
      <c r="AI242" s="166"/>
      <c r="AJ242" s="166"/>
      <c r="AK242" s="166"/>
      <c r="AL242" s="168"/>
      <c r="AM242" s="166"/>
      <c r="AN242" s="166"/>
      <c r="AO242" s="166"/>
    </row>
    <row r="243" spans="1:41" s="169" customFormat="1" ht="18.75" x14ac:dyDescent="0.3">
      <c r="A243" s="744">
        <v>4</v>
      </c>
      <c r="B243" s="74">
        <v>71916000</v>
      </c>
      <c r="C243" s="7" t="s">
        <v>11</v>
      </c>
      <c r="D243" s="7" t="s">
        <v>41</v>
      </c>
      <c r="E243" s="286" t="s">
        <v>194</v>
      </c>
      <c r="F243" s="287" t="s">
        <v>199</v>
      </c>
      <c r="G243" s="44" t="s">
        <v>106</v>
      </c>
      <c r="H243" s="96">
        <v>4334.2</v>
      </c>
      <c r="I243" s="112">
        <v>134</v>
      </c>
      <c r="J243" s="4" t="s">
        <v>107</v>
      </c>
      <c r="K243" s="19" t="s">
        <v>2</v>
      </c>
      <c r="L243" s="234">
        <v>294165.71428571426</v>
      </c>
      <c r="M243" s="117"/>
      <c r="N243" s="90"/>
      <c r="O243" s="90"/>
      <c r="P243" s="90"/>
      <c r="Q243" s="114"/>
      <c r="R243" s="166"/>
      <c r="S243" s="166"/>
      <c r="T243" s="166"/>
      <c r="U243" s="167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/>
      <c r="AH243" s="166"/>
      <c r="AI243" s="166"/>
      <c r="AJ243" s="166"/>
      <c r="AK243" s="166"/>
      <c r="AL243" s="168"/>
      <c r="AM243" s="166"/>
      <c r="AN243" s="166"/>
      <c r="AO243" s="166"/>
    </row>
    <row r="244" spans="1:41" s="169" customFormat="1" ht="78.75" x14ac:dyDescent="0.3">
      <c r="A244" s="745"/>
      <c r="B244" s="74">
        <v>71916000</v>
      </c>
      <c r="C244" s="7" t="s">
        <v>11</v>
      </c>
      <c r="D244" s="7"/>
      <c r="E244" s="12"/>
      <c r="F244" s="112"/>
      <c r="G244" s="44"/>
      <c r="H244" s="96"/>
      <c r="I244" s="112"/>
      <c r="J244" s="4" t="s">
        <v>195</v>
      </c>
      <c r="K244" s="19">
        <v>20</v>
      </c>
      <c r="L244" s="234">
        <v>294165.71428571426</v>
      </c>
      <c r="M244" s="117"/>
      <c r="N244" s="90"/>
      <c r="O244" s="90"/>
      <c r="P244" s="90"/>
      <c r="Q244" s="114"/>
      <c r="R244" s="166"/>
      <c r="S244" s="166"/>
      <c r="T244" s="166"/>
      <c r="U244" s="167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6"/>
      <c r="AK244" s="166"/>
      <c r="AL244" s="168"/>
      <c r="AM244" s="166"/>
      <c r="AN244" s="166"/>
      <c r="AO244" s="166"/>
    </row>
    <row r="245" spans="1:41" s="172" customFormat="1" ht="18.75" x14ac:dyDescent="0.3">
      <c r="A245" s="744">
        <v>5</v>
      </c>
      <c r="B245" s="74">
        <v>71916000</v>
      </c>
      <c r="C245" s="7" t="s">
        <v>11</v>
      </c>
      <c r="D245" s="7" t="s">
        <v>41</v>
      </c>
      <c r="E245" s="286" t="s">
        <v>194</v>
      </c>
      <c r="F245" s="287">
        <v>4</v>
      </c>
      <c r="G245" s="44" t="s">
        <v>106</v>
      </c>
      <c r="H245" s="96">
        <v>2866.5</v>
      </c>
      <c r="I245" s="112">
        <v>220</v>
      </c>
      <c r="J245" s="208" t="s">
        <v>107</v>
      </c>
      <c r="K245" s="2" t="s">
        <v>2</v>
      </c>
      <c r="L245" s="234">
        <v>294165.71428571426</v>
      </c>
      <c r="M245" s="117"/>
      <c r="N245" s="90"/>
      <c r="O245" s="90"/>
      <c r="P245" s="90"/>
      <c r="Q245" s="114"/>
      <c r="R245" s="170"/>
      <c r="S245" s="170"/>
      <c r="T245" s="170"/>
      <c r="U245" s="171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  <c r="AL245" s="168"/>
      <c r="AM245" s="170"/>
      <c r="AN245" s="170"/>
      <c r="AO245" s="170"/>
    </row>
    <row r="246" spans="1:41" s="172" customFormat="1" ht="78.75" x14ac:dyDescent="0.3">
      <c r="A246" s="745"/>
      <c r="B246" s="74">
        <v>71916000</v>
      </c>
      <c r="C246" s="7" t="s">
        <v>11</v>
      </c>
      <c r="D246" s="7"/>
      <c r="E246" s="7"/>
      <c r="F246" s="76"/>
      <c r="G246" s="44"/>
      <c r="H246" s="89"/>
      <c r="I246" s="76"/>
      <c r="J246" s="4" t="s">
        <v>195</v>
      </c>
      <c r="K246" s="2">
        <v>20</v>
      </c>
      <c r="L246" s="234">
        <v>294165.71428571426</v>
      </c>
      <c r="M246" s="117"/>
      <c r="N246" s="90"/>
      <c r="O246" s="90"/>
      <c r="P246" s="90"/>
      <c r="Q246" s="114"/>
      <c r="R246" s="170"/>
      <c r="S246" s="170"/>
      <c r="T246" s="170"/>
      <c r="U246" s="171"/>
      <c r="W246" s="170"/>
      <c r="X246" s="170"/>
      <c r="Y246" s="170"/>
      <c r="Z246" s="170"/>
      <c r="AA246" s="170"/>
      <c r="AB246" s="170"/>
      <c r="AC246" s="170"/>
      <c r="AD246" s="170"/>
      <c r="AE246" s="170"/>
      <c r="AF246" s="170"/>
      <c r="AG246" s="170"/>
      <c r="AH246" s="170"/>
      <c r="AI246" s="170"/>
      <c r="AJ246" s="170"/>
      <c r="AK246" s="170"/>
      <c r="AL246" s="168"/>
      <c r="AM246" s="170"/>
      <c r="AN246" s="170"/>
      <c r="AO246" s="170"/>
    </row>
    <row r="247" spans="1:41" s="13" customFormat="1" ht="18.75" x14ac:dyDescent="0.3">
      <c r="A247" s="746">
        <v>6</v>
      </c>
      <c r="B247" s="74">
        <v>71916000</v>
      </c>
      <c r="C247" s="7" t="s">
        <v>11</v>
      </c>
      <c r="D247" s="7" t="s">
        <v>41</v>
      </c>
      <c r="E247" s="235" t="s">
        <v>194</v>
      </c>
      <c r="F247" s="224">
        <v>14</v>
      </c>
      <c r="G247" s="44" t="s">
        <v>106</v>
      </c>
      <c r="H247" s="89">
        <v>2915.1</v>
      </c>
      <c r="I247" s="76">
        <v>33</v>
      </c>
      <c r="J247" s="208" t="s">
        <v>107</v>
      </c>
      <c r="K247" s="2" t="s">
        <v>2</v>
      </c>
      <c r="L247" s="234">
        <v>294165.71428571426</v>
      </c>
      <c r="M247" s="90"/>
      <c r="N247" s="123"/>
      <c r="O247" s="123"/>
      <c r="P247" s="123"/>
      <c r="Q247" s="114"/>
      <c r="R247" s="27"/>
      <c r="S247" s="27"/>
      <c r="T247" s="27"/>
      <c r="U247" s="28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3"/>
      <c r="AM247" s="27"/>
      <c r="AN247" s="27"/>
      <c r="AO247" s="27"/>
    </row>
    <row r="248" spans="1:41" s="13" customFormat="1" ht="78.75" x14ac:dyDescent="0.3">
      <c r="A248" s="747"/>
      <c r="B248" s="74">
        <v>71916000</v>
      </c>
      <c r="C248" s="7" t="s">
        <v>11</v>
      </c>
      <c r="D248" s="7"/>
      <c r="E248" s="7"/>
      <c r="F248" s="76"/>
      <c r="G248" s="44"/>
      <c r="H248" s="89"/>
      <c r="I248" s="76"/>
      <c r="J248" s="4" t="s">
        <v>195</v>
      </c>
      <c r="K248" s="2">
        <v>20</v>
      </c>
      <c r="L248" s="234">
        <v>294165.71428571426</v>
      </c>
      <c r="M248" s="117"/>
      <c r="N248" s="90"/>
      <c r="O248" s="90"/>
      <c r="P248" s="90"/>
      <c r="Q248" s="114"/>
      <c r="R248" s="27"/>
      <c r="S248" s="27"/>
      <c r="T248" s="27"/>
      <c r="U248" s="28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3"/>
      <c r="AM248" s="27"/>
      <c r="AN248" s="27"/>
      <c r="AO248" s="27"/>
    </row>
    <row r="249" spans="1:41" s="13" customFormat="1" ht="18.75" x14ac:dyDescent="0.3">
      <c r="A249" s="746">
        <v>7</v>
      </c>
      <c r="B249" s="74">
        <v>71916000</v>
      </c>
      <c r="C249" s="7" t="s">
        <v>11</v>
      </c>
      <c r="D249" s="7" t="s">
        <v>41</v>
      </c>
      <c r="E249" s="235" t="s">
        <v>194</v>
      </c>
      <c r="F249" s="224">
        <v>15</v>
      </c>
      <c r="G249" s="44" t="s">
        <v>106</v>
      </c>
      <c r="H249" s="97">
        <v>5785.6</v>
      </c>
      <c r="I249" s="76">
        <v>288</v>
      </c>
      <c r="J249" s="208" t="s">
        <v>107</v>
      </c>
      <c r="K249" s="2" t="s">
        <v>2</v>
      </c>
      <c r="L249" s="234">
        <v>294165.71428571426</v>
      </c>
      <c r="M249" s="90"/>
      <c r="N249" s="123"/>
      <c r="O249" s="123"/>
      <c r="P249" s="123"/>
      <c r="Q249" s="114"/>
      <c r="R249" s="27"/>
      <c r="S249" s="27"/>
      <c r="T249" s="27"/>
      <c r="U249" s="28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3"/>
      <c r="AM249" s="27"/>
      <c r="AN249" s="27"/>
      <c r="AO249" s="27"/>
    </row>
    <row r="250" spans="1:41" s="13" customFormat="1" ht="78.75" x14ac:dyDescent="0.3">
      <c r="A250" s="747"/>
      <c r="B250" s="74">
        <v>71916000</v>
      </c>
      <c r="C250" s="7" t="s">
        <v>11</v>
      </c>
      <c r="D250" s="7"/>
      <c r="E250" s="7"/>
      <c r="F250" s="76"/>
      <c r="G250" s="44"/>
      <c r="H250" s="89"/>
      <c r="I250" s="76"/>
      <c r="J250" s="15" t="s">
        <v>195</v>
      </c>
      <c r="K250" s="2">
        <v>20</v>
      </c>
      <c r="L250" s="234">
        <v>294165.71428571426</v>
      </c>
      <c r="M250" s="117"/>
      <c r="N250" s="90"/>
      <c r="O250" s="121"/>
      <c r="P250" s="90"/>
      <c r="Q250" s="114"/>
      <c r="R250" s="27"/>
      <c r="S250" s="27"/>
      <c r="T250" s="27"/>
      <c r="U250" s="28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3"/>
      <c r="AM250" s="27"/>
      <c r="AN250" s="27"/>
      <c r="AO250" s="27"/>
    </row>
    <row r="251" spans="1:41" s="13" customFormat="1" ht="18.75" x14ac:dyDescent="0.3">
      <c r="A251" s="733">
        <v>8</v>
      </c>
      <c r="B251" s="74">
        <v>71916000</v>
      </c>
      <c r="C251" s="7" t="s">
        <v>11</v>
      </c>
      <c r="D251" s="7" t="s">
        <v>41</v>
      </c>
      <c r="E251" s="235" t="s">
        <v>155</v>
      </c>
      <c r="F251" s="224">
        <v>5</v>
      </c>
      <c r="G251" s="44" t="s">
        <v>106</v>
      </c>
      <c r="H251" s="89">
        <v>7183.8</v>
      </c>
      <c r="I251" s="76">
        <v>252</v>
      </c>
      <c r="J251" s="208" t="s">
        <v>107</v>
      </c>
      <c r="K251" s="2" t="s">
        <v>2</v>
      </c>
      <c r="L251" s="234">
        <v>294165.71428571426</v>
      </c>
      <c r="M251" s="90"/>
      <c r="N251" s="123"/>
      <c r="O251" s="123"/>
      <c r="P251" s="123"/>
      <c r="Q251" s="114"/>
      <c r="R251" s="27"/>
      <c r="S251" s="27"/>
      <c r="T251" s="27"/>
      <c r="U251" s="28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3"/>
      <c r="AM251" s="27"/>
      <c r="AN251" s="27"/>
      <c r="AO251" s="27"/>
    </row>
    <row r="252" spans="1:41" s="9" customFormat="1" ht="78.75" x14ac:dyDescent="0.3">
      <c r="A252" s="734"/>
      <c r="B252" s="74">
        <v>71916000</v>
      </c>
      <c r="C252" s="7" t="s">
        <v>11</v>
      </c>
      <c r="D252" s="7"/>
      <c r="E252" s="7"/>
      <c r="F252" s="76"/>
      <c r="G252" s="44"/>
      <c r="H252" s="89"/>
      <c r="I252" s="76"/>
      <c r="J252" s="15" t="s">
        <v>191</v>
      </c>
      <c r="K252" s="2">
        <v>20</v>
      </c>
      <c r="L252" s="234">
        <v>294165.71428571426</v>
      </c>
      <c r="M252" s="117"/>
      <c r="N252" s="90"/>
      <c r="O252" s="90"/>
      <c r="P252" s="90"/>
      <c r="Q252" s="114"/>
      <c r="R252" s="24"/>
      <c r="S252" s="24"/>
      <c r="T252" s="24"/>
      <c r="U252" s="38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3"/>
      <c r="AM252" s="24"/>
      <c r="AN252" s="24"/>
      <c r="AO252" s="24"/>
    </row>
    <row r="253" spans="1:41" s="128" customFormat="1" ht="18.75" x14ac:dyDescent="0.3">
      <c r="A253" s="746">
        <v>9</v>
      </c>
      <c r="B253" s="74">
        <v>71916000</v>
      </c>
      <c r="C253" s="7" t="s">
        <v>11</v>
      </c>
      <c r="D253" s="7" t="s">
        <v>196</v>
      </c>
      <c r="E253" s="235" t="s">
        <v>197</v>
      </c>
      <c r="F253" s="224">
        <v>12</v>
      </c>
      <c r="G253" s="44" t="s">
        <v>106</v>
      </c>
      <c r="H253" s="89">
        <v>2091.4</v>
      </c>
      <c r="I253" s="76">
        <v>94</v>
      </c>
      <c r="J253" s="208" t="s">
        <v>107</v>
      </c>
      <c r="K253" s="2" t="s">
        <v>2</v>
      </c>
      <c r="L253" s="234">
        <v>294165.71428571426</v>
      </c>
      <c r="M253" s="117"/>
      <c r="N253" s="90"/>
      <c r="O253" s="121"/>
      <c r="P253" s="90"/>
      <c r="Q253" s="114"/>
      <c r="R253" s="126"/>
      <c r="S253" s="126"/>
      <c r="T253" s="126"/>
      <c r="U253" s="40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7"/>
      <c r="AM253" s="126"/>
      <c r="AN253" s="126"/>
      <c r="AO253" s="126"/>
    </row>
    <row r="254" spans="1:41" s="13" customFormat="1" ht="78.75" x14ac:dyDescent="0.3">
      <c r="A254" s="747"/>
      <c r="B254" s="74">
        <v>71916000</v>
      </c>
      <c r="C254" s="7" t="s">
        <v>11</v>
      </c>
      <c r="D254" s="7"/>
      <c r="E254" s="7"/>
      <c r="F254" s="76"/>
      <c r="G254" s="44"/>
      <c r="H254" s="89"/>
      <c r="I254" s="76"/>
      <c r="J254" s="208" t="s">
        <v>198</v>
      </c>
      <c r="K254" s="2" t="s">
        <v>109</v>
      </c>
      <c r="L254" s="234">
        <v>294165.71428571426</v>
      </c>
      <c r="M254" s="90"/>
      <c r="N254" s="123"/>
      <c r="O254" s="123"/>
      <c r="P254" s="123"/>
      <c r="Q254" s="114"/>
      <c r="R254" s="27"/>
      <c r="S254" s="27"/>
      <c r="T254" s="27"/>
      <c r="U254" s="28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3"/>
      <c r="AM254" s="27"/>
      <c r="AN254" s="27"/>
      <c r="AO254" s="27"/>
    </row>
    <row r="255" spans="1:41" s="128" customFormat="1" ht="18.75" x14ac:dyDescent="0.3">
      <c r="A255" s="746">
        <v>10</v>
      </c>
      <c r="B255" s="74">
        <v>71916000</v>
      </c>
      <c r="C255" s="7" t="s">
        <v>11</v>
      </c>
      <c r="D255" s="7" t="s">
        <v>196</v>
      </c>
      <c r="E255" s="235" t="s">
        <v>197</v>
      </c>
      <c r="F255" s="224">
        <v>13</v>
      </c>
      <c r="G255" s="44" t="s">
        <v>106</v>
      </c>
      <c r="H255" s="89">
        <v>2115.1</v>
      </c>
      <c r="I255" s="76">
        <v>79</v>
      </c>
      <c r="J255" s="208" t="s">
        <v>107</v>
      </c>
      <c r="K255" s="2" t="s">
        <v>2</v>
      </c>
      <c r="L255" s="234">
        <v>294165.71428571426</v>
      </c>
      <c r="M255" s="117"/>
      <c r="N255" s="121"/>
      <c r="O255" s="121"/>
      <c r="P255" s="121"/>
      <c r="Q255" s="114"/>
      <c r="R255" s="126"/>
      <c r="S255" s="126"/>
      <c r="T255" s="126"/>
      <c r="U255" s="40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7"/>
      <c r="AM255" s="126"/>
      <c r="AN255" s="126"/>
      <c r="AO255" s="126"/>
    </row>
    <row r="256" spans="1:41" s="17" customFormat="1" ht="78.75" x14ac:dyDescent="0.3">
      <c r="A256" s="747"/>
      <c r="B256" s="74">
        <v>71916000</v>
      </c>
      <c r="C256" s="7" t="s">
        <v>11</v>
      </c>
      <c r="D256" s="7"/>
      <c r="E256" s="7"/>
      <c r="F256" s="76"/>
      <c r="G256" s="44"/>
      <c r="H256" s="89"/>
      <c r="I256" s="76"/>
      <c r="J256" s="4" t="s">
        <v>198</v>
      </c>
      <c r="K256" s="2" t="s">
        <v>109</v>
      </c>
      <c r="L256" s="234">
        <v>294165.71428571426</v>
      </c>
      <c r="M256" s="117"/>
      <c r="N256" s="90"/>
      <c r="O256" s="90"/>
      <c r="P256" s="90"/>
      <c r="Q256" s="114"/>
      <c r="R256" s="22"/>
      <c r="S256" s="22"/>
      <c r="T256" s="22"/>
      <c r="U256" s="23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3"/>
      <c r="AM256" s="22"/>
      <c r="AN256" s="22"/>
      <c r="AO256" s="22"/>
    </row>
    <row r="257" spans="1:41" s="1" customFormat="1" ht="15.75" x14ac:dyDescent="0.25">
      <c r="A257" s="744">
        <v>11</v>
      </c>
      <c r="B257" s="74">
        <v>71916000</v>
      </c>
      <c r="C257" s="7" t="s">
        <v>11</v>
      </c>
      <c r="D257" s="7" t="s">
        <v>196</v>
      </c>
      <c r="E257" s="235" t="s">
        <v>197</v>
      </c>
      <c r="F257" s="224">
        <v>14</v>
      </c>
      <c r="G257" s="44" t="s">
        <v>106</v>
      </c>
      <c r="H257" s="89">
        <v>2123.5</v>
      </c>
      <c r="I257" s="76">
        <v>73</v>
      </c>
      <c r="J257" s="208" t="s">
        <v>107</v>
      </c>
      <c r="K257" s="2" t="s">
        <v>2</v>
      </c>
      <c r="L257" s="234">
        <v>294165.71428571426</v>
      </c>
      <c r="M257" s="90"/>
      <c r="N257" s="123"/>
      <c r="O257" s="123"/>
      <c r="P257" s="123"/>
      <c r="Q257" s="114"/>
      <c r="R257" s="10"/>
      <c r="S257" s="10"/>
      <c r="T257" s="10"/>
      <c r="U257" s="29"/>
      <c r="V257" s="30"/>
      <c r="W257" s="3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</row>
    <row r="258" spans="1:41" s="63" customFormat="1" ht="78.75" x14ac:dyDescent="0.25">
      <c r="A258" s="745"/>
      <c r="B258" s="74">
        <v>71916000</v>
      </c>
      <c r="C258" s="7" t="s">
        <v>11</v>
      </c>
      <c r="D258" s="7"/>
      <c r="E258" s="7"/>
      <c r="F258" s="76"/>
      <c r="G258" s="44"/>
      <c r="H258" s="89"/>
      <c r="I258" s="76"/>
      <c r="J258" s="4" t="s">
        <v>198</v>
      </c>
      <c r="K258" s="2" t="s">
        <v>109</v>
      </c>
      <c r="L258" s="234">
        <v>294165.71428571426</v>
      </c>
      <c r="M258" s="117"/>
      <c r="N258" s="90"/>
      <c r="O258" s="90"/>
      <c r="P258" s="90"/>
      <c r="Q258" s="114"/>
      <c r="R258" s="61"/>
      <c r="S258" s="61"/>
      <c r="T258" s="61"/>
      <c r="U258" s="62"/>
      <c r="V258" s="30"/>
      <c r="W258" s="30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</row>
    <row r="259" spans="1:41" s="63" customFormat="1" ht="18.75" x14ac:dyDescent="0.25">
      <c r="A259" s="731">
        <v>12</v>
      </c>
      <c r="B259" s="276">
        <v>71916000</v>
      </c>
      <c r="C259" s="219" t="s">
        <v>11</v>
      </c>
      <c r="D259" s="219" t="s">
        <v>42</v>
      </c>
      <c r="E259" s="219" t="s">
        <v>145</v>
      </c>
      <c r="F259" s="224">
        <v>48</v>
      </c>
      <c r="G259" s="276" t="s">
        <v>106</v>
      </c>
      <c r="H259" s="238">
        <v>3474.4</v>
      </c>
      <c r="I259" s="224">
        <v>142</v>
      </c>
      <c r="J259" s="219" t="s">
        <v>107</v>
      </c>
      <c r="K259" s="239" t="s">
        <v>2</v>
      </c>
      <c r="L259" s="277">
        <v>703000</v>
      </c>
      <c r="M259" s="234"/>
      <c r="N259" s="265"/>
      <c r="O259" s="265"/>
      <c r="P259" s="265"/>
      <c r="Q259" s="227"/>
      <c r="R259" s="279" t="s">
        <v>276</v>
      </c>
      <c r="S259" s="61"/>
      <c r="T259" s="61"/>
      <c r="U259" s="62"/>
      <c r="V259" s="30"/>
      <c r="W259" s="30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</row>
    <row r="260" spans="1:41" s="63" customFormat="1" ht="63" x14ac:dyDescent="0.25">
      <c r="A260" s="732"/>
      <c r="B260" s="276">
        <v>71916000</v>
      </c>
      <c r="C260" s="219" t="s">
        <v>11</v>
      </c>
      <c r="D260" s="219"/>
      <c r="E260" s="219"/>
      <c r="F260" s="224"/>
      <c r="G260" s="278"/>
      <c r="H260" s="238"/>
      <c r="I260" s="224"/>
      <c r="J260" s="220" t="s">
        <v>117</v>
      </c>
      <c r="K260" s="239">
        <v>20</v>
      </c>
      <c r="L260" s="277">
        <v>703000</v>
      </c>
      <c r="M260" s="234"/>
      <c r="N260" s="265"/>
      <c r="O260" s="265"/>
      <c r="P260" s="265"/>
      <c r="Q260" s="227"/>
      <c r="R260" s="279"/>
      <c r="S260" s="61"/>
      <c r="T260" s="61"/>
      <c r="U260" s="62"/>
      <c r="V260" s="30"/>
      <c r="W260" s="30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</row>
    <row r="261" spans="1:41" s="63" customFormat="1" ht="18.75" x14ac:dyDescent="0.25">
      <c r="A261" s="731">
        <v>13</v>
      </c>
      <c r="B261" s="276">
        <v>71916000</v>
      </c>
      <c r="C261" s="219" t="s">
        <v>11</v>
      </c>
      <c r="D261" s="219" t="s">
        <v>42</v>
      </c>
      <c r="E261" s="219" t="s">
        <v>145</v>
      </c>
      <c r="F261" s="224">
        <v>50</v>
      </c>
      <c r="G261" s="276" t="s">
        <v>106</v>
      </c>
      <c r="H261" s="238">
        <v>3425.4</v>
      </c>
      <c r="I261" s="224">
        <v>166</v>
      </c>
      <c r="J261" s="219" t="s">
        <v>107</v>
      </c>
      <c r="K261" s="239" t="s">
        <v>2</v>
      </c>
      <c r="L261" s="277">
        <v>698960</v>
      </c>
      <c r="M261" s="234"/>
      <c r="N261" s="265"/>
      <c r="O261" s="265"/>
      <c r="P261" s="265"/>
      <c r="Q261" s="227"/>
      <c r="R261" s="279" t="s">
        <v>276</v>
      </c>
      <c r="S261" s="61"/>
      <c r="T261" s="61"/>
      <c r="U261" s="62"/>
      <c r="V261" s="30"/>
      <c r="W261" s="30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</row>
    <row r="262" spans="1:41" s="63" customFormat="1" ht="63" x14ac:dyDescent="0.25">
      <c r="A262" s="732"/>
      <c r="B262" s="276">
        <v>71916000</v>
      </c>
      <c r="C262" s="219" t="s">
        <v>11</v>
      </c>
      <c r="D262" s="219"/>
      <c r="E262" s="219"/>
      <c r="F262" s="224"/>
      <c r="G262" s="278"/>
      <c r="H262" s="238"/>
      <c r="I262" s="224"/>
      <c r="J262" s="220" t="s">
        <v>117</v>
      </c>
      <c r="K262" s="239">
        <v>20</v>
      </c>
      <c r="L262" s="277">
        <v>698960</v>
      </c>
      <c r="M262" s="234"/>
      <c r="N262" s="265"/>
      <c r="O262" s="265"/>
      <c r="P262" s="265"/>
      <c r="Q262" s="227"/>
      <c r="R262" s="279"/>
      <c r="S262" s="61"/>
      <c r="T262" s="61"/>
      <c r="U262" s="62"/>
      <c r="V262" s="30"/>
      <c r="W262" s="30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</row>
    <row r="263" spans="1:41" s="63" customFormat="1" ht="18.75" x14ac:dyDescent="0.25">
      <c r="A263" s="731">
        <v>14</v>
      </c>
      <c r="B263" s="276">
        <v>71916000</v>
      </c>
      <c r="C263" s="219" t="s">
        <v>11</v>
      </c>
      <c r="D263" s="219" t="s">
        <v>42</v>
      </c>
      <c r="E263" s="219" t="s">
        <v>202</v>
      </c>
      <c r="F263" s="224">
        <v>8</v>
      </c>
      <c r="G263" s="276" t="s">
        <v>106</v>
      </c>
      <c r="H263" s="238">
        <v>4968</v>
      </c>
      <c r="I263" s="224">
        <v>171</v>
      </c>
      <c r="J263" s="219" t="s">
        <v>107</v>
      </c>
      <c r="K263" s="239" t="s">
        <v>2</v>
      </c>
      <c r="L263" s="277">
        <v>791670</v>
      </c>
      <c r="M263" s="234"/>
      <c r="N263" s="265"/>
      <c r="O263" s="265"/>
      <c r="P263" s="265"/>
      <c r="Q263" s="227"/>
      <c r="R263" s="279" t="s">
        <v>276</v>
      </c>
      <c r="S263" s="61"/>
      <c r="T263" s="61"/>
      <c r="U263" s="62"/>
      <c r="V263" s="30"/>
      <c r="W263" s="30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</row>
    <row r="264" spans="1:41" s="63" customFormat="1" ht="63" x14ac:dyDescent="0.25">
      <c r="A264" s="732"/>
      <c r="B264" s="276">
        <v>71916000</v>
      </c>
      <c r="C264" s="219" t="s">
        <v>11</v>
      </c>
      <c r="D264" s="219"/>
      <c r="E264" s="219"/>
      <c r="F264" s="224"/>
      <c r="G264" s="278"/>
      <c r="H264" s="238"/>
      <c r="I264" s="224"/>
      <c r="J264" s="220" t="s">
        <v>117</v>
      </c>
      <c r="K264" s="239">
        <v>20</v>
      </c>
      <c r="L264" s="277">
        <v>791670</v>
      </c>
      <c r="M264" s="234"/>
      <c r="N264" s="265"/>
      <c r="O264" s="265"/>
      <c r="P264" s="265"/>
      <c r="Q264" s="227"/>
      <c r="R264" s="279"/>
      <c r="S264" s="61"/>
      <c r="T264" s="61"/>
      <c r="U264" s="62"/>
      <c r="V264" s="30"/>
      <c r="W264" s="30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</row>
    <row r="265" spans="1:41" s="63" customFormat="1" ht="18.75" x14ac:dyDescent="0.25">
      <c r="A265" s="731">
        <v>15</v>
      </c>
      <c r="B265" s="276">
        <v>71916000</v>
      </c>
      <c r="C265" s="219" t="s">
        <v>11</v>
      </c>
      <c r="D265" s="219" t="s">
        <v>42</v>
      </c>
      <c r="E265" s="219" t="s">
        <v>202</v>
      </c>
      <c r="F265" s="224">
        <v>14</v>
      </c>
      <c r="G265" s="276" t="s">
        <v>106</v>
      </c>
      <c r="H265" s="238">
        <v>741.6</v>
      </c>
      <c r="I265" s="224">
        <v>37</v>
      </c>
      <c r="J265" s="219" t="s">
        <v>107</v>
      </c>
      <c r="K265" s="239" t="s">
        <v>2</v>
      </c>
      <c r="L265" s="277">
        <v>222340</v>
      </c>
      <c r="M265" s="234"/>
      <c r="N265" s="265"/>
      <c r="O265" s="265"/>
      <c r="P265" s="265"/>
      <c r="Q265" s="227"/>
      <c r="R265" s="279" t="s">
        <v>276</v>
      </c>
      <c r="S265" s="61"/>
      <c r="T265" s="61"/>
      <c r="U265" s="62"/>
      <c r="V265" s="30"/>
      <c r="W265" s="30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</row>
    <row r="266" spans="1:41" s="63" customFormat="1" ht="63" x14ac:dyDescent="0.25">
      <c r="A266" s="732"/>
      <c r="B266" s="276">
        <v>71916000</v>
      </c>
      <c r="C266" s="219" t="s">
        <v>11</v>
      </c>
      <c r="D266" s="219"/>
      <c r="E266" s="219"/>
      <c r="F266" s="224"/>
      <c r="G266" s="278"/>
      <c r="H266" s="238"/>
      <c r="I266" s="224"/>
      <c r="J266" s="220" t="s">
        <v>117</v>
      </c>
      <c r="K266" s="239">
        <v>20</v>
      </c>
      <c r="L266" s="277">
        <v>222340</v>
      </c>
      <c r="M266" s="234"/>
      <c r="N266" s="265"/>
      <c r="O266" s="265"/>
      <c r="P266" s="265"/>
      <c r="Q266" s="227"/>
      <c r="R266" s="279"/>
      <c r="S266" s="61"/>
      <c r="T266" s="61"/>
      <c r="U266" s="62"/>
      <c r="V266" s="30"/>
      <c r="W266" s="30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</row>
    <row r="267" spans="1:41" s="63" customFormat="1" ht="18.75" x14ac:dyDescent="0.25">
      <c r="A267" s="731">
        <v>16</v>
      </c>
      <c r="B267" s="276">
        <v>71916000</v>
      </c>
      <c r="C267" s="219" t="s">
        <v>11</v>
      </c>
      <c r="D267" s="219" t="s">
        <v>42</v>
      </c>
      <c r="E267" s="219" t="s">
        <v>203</v>
      </c>
      <c r="F267" s="224">
        <v>13</v>
      </c>
      <c r="G267" s="276" t="s">
        <v>106</v>
      </c>
      <c r="H267" s="238">
        <v>1762.9</v>
      </c>
      <c r="I267" s="224">
        <v>67</v>
      </c>
      <c r="J267" s="219" t="s">
        <v>107</v>
      </c>
      <c r="K267" s="237" t="s">
        <v>2</v>
      </c>
      <c r="L267" s="277">
        <v>623890</v>
      </c>
      <c r="M267" s="234"/>
      <c r="N267" s="265"/>
      <c r="O267" s="265"/>
      <c r="P267" s="265"/>
      <c r="Q267" s="227"/>
      <c r="R267" s="279" t="s">
        <v>276</v>
      </c>
      <c r="S267" s="61"/>
      <c r="T267" s="61"/>
      <c r="U267" s="62"/>
      <c r="V267" s="30"/>
      <c r="W267" s="30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</row>
    <row r="268" spans="1:41" s="63" customFormat="1" ht="63" x14ac:dyDescent="0.25">
      <c r="A268" s="732"/>
      <c r="B268" s="276">
        <v>71916000</v>
      </c>
      <c r="C268" s="219" t="s">
        <v>11</v>
      </c>
      <c r="D268" s="219"/>
      <c r="E268" s="219"/>
      <c r="F268" s="224"/>
      <c r="G268" s="278"/>
      <c r="H268" s="238"/>
      <c r="I268" s="224"/>
      <c r="J268" s="220" t="s">
        <v>117</v>
      </c>
      <c r="K268" s="239">
        <v>20</v>
      </c>
      <c r="L268" s="277">
        <v>623890</v>
      </c>
      <c r="M268" s="234"/>
      <c r="N268" s="265"/>
      <c r="O268" s="265"/>
      <c r="P268" s="265"/>
      <c r="Q268" s="227"/>
      <c r="R268" s="279"/>
      <c r="S268" s="61"/>
      <c r="T268" s="61"/>
      <c r="U268" s="62"/>
      <c r="V268" s="30"/>
      <c r="W268" s="30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</row>
    <row r="269" spans="1:41" s="63" customFormat="1" ht="18.75" x14ac:dyDescent="0.25">
      <c r="A269" s="731">
        <v>17</v>
      </c>
      <c r="B269" s="276">
        <v>71916000</v>
      </c>
      <c r="C269" s="219" t="s">
        <v>11</v>
      </c>
      <c r="D269" s="219" t="s">
        <v>42</v>
      </c>
      <c r="E269" s="219" t="s">
        <v>145</v>
      </c>
      <c r="F269" s="224">
        <v>12</v>
      </c>
      <c r="G269" s="276" t="s">
        <v>106</v>
      </c>
      <c r="H269" s="238">
        <v>3575.4</v>
      </c>
      <c r="I269" s="224">
        <v>168</v>
      </c>
      <c r="J269" s="219" t="s">
        <v>107</v>
      </c>
      <c r="K269" s="237" t="s">
        <v>2</v>
      </c>
      <c r="L269" s="277">
        <v>708470</v>
      </c>
      <c r="M269" s="234"/>
      <c r="N269" s="265"/>
      <c r="O269" s="265"/>
      <c r="P269" s="265"/>
      <c r="Q269" s="227"/>
      <c r="R269" s="279" t="s">
        <v>276</v>
      </c>
      <c r="S269" s="61"/>
      <c r="T269" s="61"/>
      <c r="U269" s="62"/>
      <c r="V269" s="30"/>
      <c r="W269" s="30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</row>
    <row r="270" spans="1:41" s="63" customFormat="1" ht="63" x14ac:dyDescent="0.25">
      <c r="A270" s="732"/>
      <c r="B270" s="276">
        <v>71916000</v>
      </c>
      <c r="C270" s="219" t="s">
        <v>11</v>
      </c>
      <c r="D270" s="219"/>
      <c r="E270" s="219"/>
      <c r="F270" s="224"/>
      <c r="G270" s="278"/>
      <c r="H270" s="238"/>
      <c r="I270" s="224"/>
      <c r="J270" s="220" t="s">
        <v>117</v>
      </c>
      <c r="K270" s="239">
        <v>20</v>
      </c>
      <c r="L270" s="277">
        <v>708470</v>
      </c>
      <c r="M270" s="234"/>
      <c r="N270" s="265"/>
      <c r="O270" s="265"/>
      <c r="P270" s="265"/>
      <c r="Q270" s="227"/>
      <c r="R270" s="279"/>
      <c r="S270" s="61"/>
      <c r="T270" s="61"/>
      <c r="U270" s="62"/>
      <c r="V270" s="30"/>
      <c r="W270" s="30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</row>
    <row r="271" spans="1:41" s="11" customFormat="1" ht="18" customHeight="1" x14ac:dyDescent="0.25">
      <c r="A271" s="739" t="s">
        <v>100</v>
      </c>
      <c r="B271" s="740"/>
      <c r="C271" s="740"/>
      <c r="D271" s="740"/>
      <c r="E271" s="740"/>
      <c r="F271" s="76">
        <v>5</v>
      </c>
      <c r="G271" s="209" t="s">
        <v>2</v>
      </c>
      <c r="H271" s="89">
        <f>H273+H275+H277+H279+H281</f>
        <v>19186.900000000001</v>
      </c>
      <c r="I271" s="76">
        <f>I273+I275+I277+I279+I281</f>
        <v>916</v>
      </c>
      <c r="J271" s="209" t="s">
        <v>2</v>
      </c>
      <c r="K271" s="6" t="s">
        <v>2</v>
      </c>
      <c r="L271" s="90">
        <f>L273+L275+L277+L279+L281</f>
        <v>853290</v>
      </c>
      <c r="M271" s="90"/>
      <c r="N271" s="90"/>
      <c r="O271" s="90"/>
      <c r="P271" s="90"/>
      <c r="Q271" s="114"/>
      <c r="R271" s="32"/>
      <c r="S271" s="32"/>
      <c r="T271" s="32"/>
      <c r="U271" s="31"/>
      <c r="V271" s="30"/>
      <c r="W271" s="30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</row>
    <row r="272" spans="1:41" s="66" customFormat="1" ht="18" customHeight="1" x14ac:dyDescent="0.25">
      <c r="A272" s="212"/>
      <c r="B272" s="741" t="s">
        <v>34</v>
      </c>
      <c r="C272" s="742"/>
      <c r="D272" s="742"/>
      <c r="E272" s="742"/>
      <c r="F272" s="742"/>
      <c r="G272" s="742"/>
      <c r="H272" s="742"/>
      <c r="I272" s="743"/>
      <c r="J272" s="209" t="s">
        <v>2</v>
      </c>
      <c r="K272" s="6" t="s">
        <v>2</v>
      </c>
      <c r="L272" s="114"/>
      <c r="M272" s="115"/>
      <c r="N272" s="115"/>
      <c r="O272" s="137"/>
      <c r="P272" s="115"/>
      <c r="Q272" s="114">
        <f t="shared" ref="Q272:Q284" si="6">M272+N272+O272+P272</f>
        <v>0</v>
      </c>
      <c r="R272" s="64"/>
      <c r="S272" s="64"/>
      <c r="T272" s="64"/>
      <c r="U272" s="62"/>
      <c r="V272" s="30"/>
      <c r="W272" s="30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</row>
    <row r="273" spans="1:41" s="174" customFormat="1" ht="15.75" x14ac:dyDescent="0.25">
      <c r="A273" s="733">
        <v>1</v>
      </c>
      <c r="B273" s="45">
        <v>71918000</v>
      </c>
      <c r="C273" s="7" t="s">
        <v>9</v>
      </c>
      <c r="D273" s="7" t="s">
        <v>10</v>
      </c>
      <c r="E273" s="235" t="s">
        <v>122</v>
      </c>
      <c r="F273" s="224" t="s">
        <v>139</v>
      </c>
      <c r="G273" s="209" t="s">
        <v>106</v>
      </c>
      <c r="H273" s="89">
        <v>2127.3000000000002</v>
      </c>
      <c r="I273" s="76">
        <v>98</v>
      </c>
      <c r="J273" s="208" t="s">
        <v>107</v>
      </c>
      <c r="K273" s="209" t="s">
        <v>2</v>
      </c>
      <c r="L273" s="119">
        <v>62820</v>
      </c>
      <c r="M273" s="119"/>
      <c r="N273" s="119"/>
      <c r="O273" s="119"/>
      <c r="P273" s="119"/>
      <c r="Q273" s="114"/>
      <c r="R273" s="173"/>
      <c r="S273" s="173"/>
      <c r="T273" s="173"/>
      <c r="U273" s="163"/>
      <c r="V273" s="164"/>
      <c r="W273" s="164"/>
      <c r="X273" s="173"/>
      <c r="Y273" s="173"/>
      <c r="Z273" s="173"/>
      <c r="AA273" s="173"/>
      <c r="AB273" s="173"/>
      <c r="AC273" s="173"/>
      <c r="AD273" s="173"/>
      <c r="AE273" s="173"/>
      <c r="AF273" s="173"/>
      <c r="AG273" s="173"/>
      <c r="AH273" s="173"/>
      <c r="AI273" s="173"/>
      <c r="AJ273" s="173"/>
      <c r="AK273" s="173"/>
      <c r="AL273" s="173"/>
      <c r="AM273" s="173"/>
      <c r="AN273" s="173"/>
      <c r="AO273" s="173"/>
    </row>
    <row r="274" spans="1:41" s="177" customFormat="1" ht="63" x14ac:dyDescent="0.25">
      <c r="A274" s="734"/>
      <c r="B274" s="45">
        <v>71918000</v>
      </c>
      <c r="C274" s="7" t="s">
        <v>9</v>
      </c>
      <c r="D274" s="7"/>
      <c r="E274" s="7"/>
      <c r="F274" s="76"/>
      <c r="G274" s="209"/>
      <c r="H274" s="89"/>
      <c r="I274" s="76"/>
      <c r="J274" s="4" t="s">
        <v>117</v>
      </c>
      <c r="K274" s="19" t="s">
        <v>109</v>
      </c>
      <c r="L274" s="119">
        <v>62820</v>
      </c>
      <c r="M274" s="119"/>
      <c r="N274" s="101"/>
      <c r="O274" s="121"/>
      <c r="P274" s="90"/>
      <c r="Q274" s="114"/>
      <c r="R274" s="175"/>
      <c r="S274" s="175"/>
      <c r="T274" s="175"/>
      <c r="U274" s="176"/>
      <c r="V274" s="164"/>
      <c r="W274" s="164"/>
      <c r="X274" s="175"/>
      <c r="Y274" s="175"/>
      <c r="Z274" s="175"/>
      <c r="AA274" s="175"/>
      <c r="AB274" s="175"/>
      <c r="AC274" s="175"/>
      <c r="AD274" s="175"/>
      <c r="AE274" s="175"/>
      <c r="AF274" s="175"/>
      <c r="AG274" s="175"/>
      <c r="AH274" s="175"/>
      <c r="AI274" s="175"/>
      <c r="AJ274" s="175"/>
      <c r="AK274" s="175"/>
      <c r="AL274" s="175"/>
      <c r="AM274" s="175"/>
      <c r="AN274" s="175"/>
      <c r="AO274" s="175"/>
    </row>
    <row r="275" spans="1:41" s="169" customFormat="1" ht="18.75" x14ac:dyDescent="0.3">
      <c r="A275" s="733">
        <v>2</v>
      </c>
      <c r="B275" s="45">
        <v>71918000</v>
      </c>
      <c r="C275" s="7" t="s">
        <v>9</v>
      </c>
      <c r="D275" s="7" t="s">
        <v>10</v>
      </c>
      <c r="E275" s="235" t="s">
        <v>122</v>
      </c>
      <c r="F275" s="224">
        <v>3</v>
      </c>
      <c r="G275" s="209" t="s">
        <v>106</v>
      </c>
      <c r="H275" s="89">
        <v>2909.6</v>
      </c>
      <c r="I275" s="76">
        <v>161</v>
      </c>
      <c r="J275" s="4" t="s">
        <v>107</v>
      </c>
      <c r="K275" s="75" t="s">
        <v>2</v>
      </c>
      <c r="L275" s="119">
        <v>176090</v>
      </c>
      <c r="M275" s="90"/>
      <c r="N275" s="101"/>
      <c r="O275" s="119"/>
      <c r="P275" s="119"/>
      <c r="Q275" s="114"/>
      <c r="R275" s="166"/>
      <c r="S275" s="166"/>
      <c r="T275" s="166"/>
      <c r="U275" s="167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/>
      <c r="AH275" s="166"/>
      <c r="AI275" s="166"/>
      <c r="AJ275" s="166"/>
      <c r="AK275" s="166"/>
      <c r="AL275" s="168"/>
      <c r="AM275" s="166"/>
      <c r="AN275" s="166"/>
      <c r="AO275" s="166"/>
    </row>
    <row r="276" spans="1:41" s="174" customFormat="1" ht="63" x14ac:dyDescent="0.25">
      <c r="A276" s="734"/>
      <c r="B276" s="45">
        <v>71918000</v>
      </c>
      <c r="C276" s="7" t="s">
        <v>9</v>
      </c>
      <c r="D276" s="7"/>
      <c r="E276" s="7"/>
      <c r="F276" s="76"/>
      <c r="G276" s="209"/>
      <c r="H276" s="89"/>
      <c r="I276" s="76"/>
      <c r="J276" s="208" t="s">
        <v>117</v>
      </c>
      <c r="K276" s="75" t="s">
        <v>109</v>
      </c>
      <c r="L276" s="119">
        <v>176090</v>
      </c>
      <c r="M276" s="90"/>
      <c r="N276" s="101"/>
      <c r="O276" s="97"/>
      <c r="P276" s="90"/>
      <c r="Q276" s="114"/>
      <c r="R276" s="173"/>
      <c r="S276" s="173"/>
      <c r="T276" s="173"/>
      <c r="U276" s="163"/>
      <c r="V276" s="164"/>
      <c r="W276" s="164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3"/>
      <c r="AH276" s="173"/>
      <c r="AI276" s="173"/>
      <c r="AJ276" s="173"/>
      <c r="AK276" s="173"/>
      <c r="AL276" s="173"/>
      <c r="AM276" s="173"/>
      <c r="AN276" s="173"/>
      <c r="AO276" s="173"/>
    </row>
    <row r="277" spans="1:41" s="66" customFormat="1" ht="15.75" x14ac:dyDescent="0.25">
      <c r="A277" s="733">
        <v>3</v>
      </c>
      <c r="B277" s="45">
        <v>71918000</v>
      </c>
      <c r="C277" s="7" t="s">
        <v>9</v>
      </c>
      <c r="D277" s="7" t="s">
        <v>10</v>
      </c>
      <c r="E277" s="235" t="s">
        <v>123</v>
      </c>
      <c r="F277" s="224">
        <v>6</v>
      </c>
      <c r="G277" s="5" t="s">
        <v>106</v>
      </c>
      <c r="H277" s="89">
        <v>1485</v>
      </c>
      <c r="I277" s="76">
        <v>96</v>
      </c>
      <c r="J277" s="208" t="s">
        <v>107</v>
      </c>
      <c r="K277" s="2" t="s">
        <v>2</v>
      </c>
      <c r="L277" s="119">
        <v>37900</v>
      </c>
      <c r="M277" s="119"/>
      <c r="N277" s="119"/>
      <c r="O277" s="119"/>
      <c r="P277" s="119"/>
      <c r="Q277" s="114"/>
      <c r="R277" s="64"/>
      <c r="S277" s="64"/>
      <c r="T277" s="64"/>
      <c r="U277" s="62"/>
      <c r="V277" s="30"/>
      <c r="W277" s="30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</row>
    <row r="278" spans="1:41" s="128" customFormat="1" ht="63" x14ac:dyDescent="0.3">
      <c r="A278" s="734"/>
      <c r="B278" s="45">
        <v>71918000</v>
      </c>
      <c r="C278" s="7" t="s">
        <v>9</v>
      </c>
      <c r="D278" s="7"/>
      <c r="E278" s="7"/>
      <c r="F278" s="76"/>
      <c r="G278" s="209"/>
      <c r="H278" s="89"/>
      <c r="I278" s="76"/>
      <c r="J278" s="4" t="s">
        <v>117</v>
      </c>
      <c r="K278" s="19" t="s">
        <v>109</v>
      </c>
      <c r="L278" s="119">
        <v>37900</v>
      </c>
      <c r="M278" s="119"/>
      <c r="N278" s="101"/>
      <c r="O278" s="97"/>
      <c r="P278" s="90"/>
      <c r="Q278" s="114"/>
      <c r="R278" s="126"/>
      <c r="S278" s="126"/>
      <c r="T278" s="126"/>
      <c r="U278" s="129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6"/>
      <c r="AG278" s="126"/>
      <c r="AH278" s="126"/>
      <c r="AI278" s="126"/>
      <c r="AJ278" s="126"/>
      <c r="AK278" s="126"/>
      <c r="AL278" s="127"/>
      <c r="AM278" s="126"/>
      <c r="AN278" s="126"/>
      <c r="AO278" s="126"/>
    </row>
    <row r="279" spans="1:41" s="11" customFormat="1" ht="31.5" x14ac:dyDescent="0.25">
      <c r="A279" s="733">
        <v>4</v>
      </c>
      <c r="B279" s="45">
        <v>71918000</v>
      </c>
      <c r="C279" s="7" t="s">
        <v>9</v>
      </c>
      <c r="D279" s="7" t="s">
        <v>10</v>
      </c>
      <c r="E279" s="294" t="s">
        <v>123</v>
      </c>
      <c r="F279" s="298">
        <v>12</v>
      </c>
      <c r="G279" s="209" t="s">
        <v>106</v>
      </c>
      <c r="H279" s="89">
        <v>7526.1</v>
      </c>
      <c r="I279" s="76">
        <v>351</v>
      </c>
      <c r="J279" s="4" t="s">
        <v>107</v>
      </c>
      <c r="K279" s="75" t="s">
        <v>2</v>
      </c>
      <c r="L279" s="119">
        <v>430780</v>
      </c>
      <c r="M279" s="90"/>
      <c r="N279" s="101"/>
      <c r="O279" s="119"/>
      <c r="P279" s="119"/>
      <c r="Q279" s="114"/>
      <c r="R279" s="301" t="s">
        <v>297</v>
      </c>
      <c r="S279" s="32"/>
      <c r="T279" s="32"/>
      <c r="U279" s="31"/>
      <c r="V279" s="30"/>
      <c r="W279" s="30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</row>
    <row r="280" spans="1:41" s="66" customFormat="1" ht="63" x14ac:dyDescent="0.25">
      <c r="A280" s="734"/>
      <c r="B280" s="45">
        <v>71918000</v>
      </c>
      <c r="C280" s="7" t="s">
        <v>9</v>
      </c>
      <c r="D280" s="7"/>
      <c r="E280" s="7"/>
      <c r="F280" s="76"/>
      <c r="G280" s="209"/>
      <c r="H280" s="89"/>
      <c r="I280" s="76"/>
      <c r="J280" s="208" t="s">
        <v>117</v>
      </c>
      <c r="K280" s="75" t="s">
        <v>109</v>
      </c>
      <c r="L280" s="119">
        <v>430780</v>
      </c>
      <c r="M280" s="90"/>
      <c r="N280" s="101"/>
      <c r="O280" s="97"/>
      <c r="P280" s="90"/>
      <c r="Q280" s="114"/>
      <c r="R280" s="64"/>
      <c r="S280" s="64"/>
      <c r="T280" s="64"/>
      <c r="U280" s="62"/>
      <c r="V280" s="30"/>
      <c r="W280" s="30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</row>
    <row r="281" spans="1:41" s="128" customFormat="1" ht="18.75" x14ac:dyDescent="0.3">
      <c r="A281" s="733">
        <v>5</v>
      </c>
      <c r="B281" s="45">
        <v>71918000</v>
      </c>
      <c r="C281" s="7" t="s">
        <v>9</v>
      </c>
      <c r="D281" s="7" t="s">
        <v>10</v>
      </c>
      <c r="E281" s="235" t="s">
        <v>140</v>
      </c>
      <c r="F281" s="224">
        <v>7</v>
      </c>
      <c r="G281" s="209" t="s">
        <v>106</v>
      </c>
      <c r="H281" s="95">
        <v>5138.8999999999996</v>
      </c>
      <c r="I281" s="111">
        <v>210</v>
      </c>
      <c r="J281" s="208" t="s">
        <v>107</v>
      </c>
      <c r="K281" s="2" t="s">
        <v>2</v>
      </c>
      <c r="L281" s="119">
        <v>145700</v>
      </c>
      <c r="M281" s="90"/>
      <c r="N281" s="101"/>
      <c r="O281" s="121"/>
      <c r="P281" s="90"/>
      <c r="Q281" s="114"/>
      <c r="R281" s="126"/>
      <c r="S281" s="126"/>
      <c r="T281" s="126"/>
      <c r="U281" s="129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  <c r="AI281" s="126"/>
      <c r="AJ281" s="126"/>
      <c r="AK281" s="126"/>
      <c r="AL281" s="127"/>
      <c r="AM281" s="126"/>
      <c r="AN281" s="126"/>
      <c r="AO281" s="126"/>
    </row>
    <row r="282" spans="1:41" s="11" customFormat="1" ht="63" x14ac:dyDescent="0.25">
      <c r="A282" s="734"/>
      <c r="B282" s="45">
        <v>71918000</v>
      </c>
      <c r="C282" s="7" t="s">
        <v>9</v>
      </c>
      <c r="D282" s="7"/>
      <c r="E282" s="7"/>
      <c r="F282" s="76"/>
      <c r="G282" s="209"/>
      <c r="H282" s="89"/>
      <c r="I282" s="76"/>
      <c r="J282" s="4" t="s">
        <v>117</v>
      </c>
      <c r="K282" s="75" t="s">
        <v>109</v>
      </c>
      <c r="L282" s="119">
        <v>145700</v>
      </c>
      <c r="M282" s="117"/>
      <c r="N282" s="101"/>
      <c r="O282" s="121"/>
      <c r="P282" s="90"/>
      <c r="Q282" s="114"/>
      <c r="R282" s="32"/>
      <c r="S282" s="32"/>
      <c r="T282" s="32"/>
      <c r="U282" s="31"/>
      <c r="V282" s="30"/>
      <c r="W282" s="30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</row>
    <row r="283" spans="1:41" s="11" customFormat="1" ht="18" customHeight="1" x14ac:dyDescent="0.25">
      <c r="A283" s="739" t="s">
        <v>101</v>
      </c>
      <c r="B283" s="740"/>
      <c r="C283" s="740"/>
      <c r="D283" s="740"/>
      <c r="E283" s="740"/>
      <c r="F283" s="76">
        <v>13</v>
      </c>
      <c r="G283" s="209" t="s">
        <v>2</v>
      </c>
      <c r="H283" s="89">
        <f>H285+H287+H289+H291+H295+H297+H299+H301+H303+H305+H307+H309+H311</f>
        <v>30580.099999999995</v>
      </c>
      <c r="I283" s="76">
        <f>I285+I287+I289+I291+I295+I297+I299+I301+I303+I305+I307+I309+I311</f>
        <v>1040</v>
      </c>
      <c r="J283" s="209" t="s">
        <v>2</v>
      </c>
      <c r="K283" s="6" t="s">
        <v>2</v>
      </c>
      <c r="L283" s="90">
        <f>L285+L287+L289+L291+L295+L297+L299+L301+L303+L305+L307+L309+L311</f>
        <v>1440794.6599999997</v>
      </c>
      <c r="M283" s="90"/>
      <c r="N283" s="90"/>
      <c r="O283" s="90"/>
      <c r="P283" s="90"/>
      <c r="Q283" s="114"/>
      <c r="R283" s="32"/>
      <c r="S283" s="32"/>
      <c r="T283" s="32"/>
      <c r="U283" s="31"/>
      <c r="V283" s="30"/>
      <c r="W283" s="30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</row>
    <row r="284" spans="1:41" s="66" customFormat="1" ht="18" customHeight="1" x14ac:dyDescent="0.25">
      <c r="A284" s="212"/>
      <c r="B284" s="741" t="s">
        <v>34</v>
      </c>
      <c r="C284" s="742"/>
      <c r="D284" s="742"/>
      <c r="E284" s="742"/>
      <c r="F284" s="742"/>
      <c r="G284" s="742"/>
      <c r="H284" s="742"/>
      <c r="I284" s="743"/>
      <c r="J284" s="209" t="s">
        <v>2</v>
      </c>
      <c r="K284" s="6"/>
      <c r="L284" s="116"/>
      <c r="M284" s="116"/>
      <c r="N284" s="116"/>
      <c r="O284" s="138"/>
      <c r="P284" s="116"/>
      <c r="Q284" s="114">
        <f t="shared" si="6"/>
        <v>0</v>
      </c>
      <c r="R284" s="64"/>
      <c r="S284" s="64"/>
      <c r="T284" s="64"/>
      <c r="U284" s="62"/>
      <c r="V284" s="30"/>
      <c r="W284" s="30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</row>
    <row r="285" spans="1:41" s="11" customFormat="1" ht="31.5" x14ac:dyDescent="0.25">
      <c r="A285" s="735">
        <v>1</v>
      </c>
      <c r="B285" s="210">
        <v>71920000</v>
      </c>
      <c r="C285" s="3" t="s">
        <v>6</v>
      </c>
      <c r="D285" s="3" t="s">
        <v>8</v>
      </c>
      <c r="E285" s="302" t="s">
        <v>128</v>
      </c>
      <c r="F285" s="303">
        <v>3</v>
      </c>
      <c r="G285" s="215" t="s">
        <v>106</v>
      </c>
      <c r="H285" s="92">
        <v>3842.6</v>
      </c>
      <c r="I285" s="113">
        <v>94</v>
      </c>
      <c r="J285" s="208" t="s">
        <v>107</v>
      </c>
      <c r="K285" s="6" t="s">
        <v>2</v>
      </c>
      <c r="L285" s="103">
        <f>L286</f>
        <v>231160.62</v>
      </c>
      <c r="M285" s="116"/>
      <c r="N285" s="116"/>
      <c r="O285" s="116"/>
      <c r="P285" s="116"/>
      <c r="Q285" s="114"/>
      <c r="R285" s="301" t="s">
        <v>297</v>
      </c>
      <c r="S285" s="32"/>
      <c r="T285" s="32"/>
      <c r="U285" s="31"/>
      <c r="V285" s="30"/>
      <c r="W285" s="30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</row>
    <row r="286" spans="1:41" s="66" customFormat="1" ht="63" x14ac:dyDescent="0.25">
      <c r="A286" s="736"/>
      <c r="B286" s="210">
        <v>71920000</v>
      </c>
      <c r="C286" s="3" t="s">
        <v>6</v>
      </c>
      <c r="D286" s="73"/>
      <c r="E286" s="73"/>
      <c r="F286" s="113"/>
      <c r="G286" s="216"/>
      <c r="H286" s="92"/>
      <c r="I286" s="113"/>
      <c r="J286" s="72" t="s">
        <v>117</v>
      </c>
      <c r="K286" s="75" t="s">
        <v>109</v>
      </c>
      <c r="L286" s="103">
        <v>231160.62</v>
      </c>
      <c r="M286" s="117"/>
      <c r="N286" s="116"/>
      <c r="O286" s="116"/>
      <c r="P286" s="116"/>
      <c r="Q286" s="114"/>
      <c r="R286" s="64"/>
      <c r="S286" s="64"/>
      <c r="T286" s="64"/>
      <c r="U286" s="62"/>
      <c r="V286" s="30"/>
      <c r="W286" s="30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</row>
    <row r="287" spans="1:41" s="11" customFormat="1" ht="15.75" x14ac:dyDescent="0.25">
      <c r="A287" s="735">
        <v>2</v>
      </c>
      <c r="B287" s="210">
        <v>71920000</v>
      </c>
      <c r="C287" s="3" t="s">
        <v>6</v>
      </c>
      <c r="D287" s="73" t="s">
        <v>8</v>
      </c>
      <c r="E287" s="290" t="s">
        <v>129</v>
      </c>
      <c r="F287" s="289">
        <v>5</v>
      </c>
      <c r="G287" s="216" t="s">
        <v>106</v>
      </c>
      <c r="H287" s="92">
        <v>1913.8</v>
      </c>
      <c r="I287" s="113">
        <v>51</v>
      </c>
      <c r="J287" s="43" t="s">
        <v>107</v>
      </c>
      <c r="K287" s="75" t="s">
        <v>2</v>
      </c>
      <c r="L287" s="103">
        <f>L288</f>
        <v>36783.599999999999</v>
      </c>
      <c r="M287" s="117"/>
      <c r="N287" s="116"/>
      <c r="O287" s="116"/>
      <c r="P287" s="116"/>
      <c r="Q287" s="114"/>
      <c r="R287" s="32"/>
      <c r="S287" s="32"/>
      <c r="T287" s="32"/>
      <c r="U287" s="31"/>
      <c r="V287" s="30"/>
      <c r="W287" s="30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</row>
    <row r="288" spans="1:41" s="66" customFormat="1" ht="63" x14ac:dyDescent="0.25">
      <c r="A288" s="736"/>
      <c r="B288" s="210">
        <v>71920000</v>
      </c>
      <c r="C288" s="3" t="s">
        <v>6</v>
      </c>
      <c r="D288" s="73"/>
      <c r="E288" s="73"/>
      <c r="F288" s="113"/>
      <c r="G288" s="216"/>
      <c r="H288" s="92"/>
      <c r="I288" s="113"/>
      <c r="J288" s="37" t="s">
        <v>117</v>
      </c>
      <c r="K288" s="75" t="s">
        <v>109</v>
      </c>
      <c r="L288" s="103">
        <v>36783.599999999999</v>
      </c>
      <c r="M288" s="117"/>
      <c r="N288" s="116"/>
      <c r="O288" s="116"/>
      <c r="P288" s="116"/>
      <c r="Q288" s="114"/>
      <c r="R288" s="64"/>
      <c r="S288" s="64"/>
      <c r="T288" s="64"/>
      <c r="U288" s="62"/>
      <c r="V288" s="30"/>
      <c r="W288" s="30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</row>
    <row r="289" spans="1:41" s="11" customFormat="1" ht="15.75" x14ac:dyDescent="0.25">
      <c r="A289" s="735">
        <v>3</v>
      </c>
      <c r="B289" s="210">
        <v>71920000</v>
      </c>
      <c r="C289" s="3" t="s">
        <v>6</v>
      </c>
      <c r="D289" s="73" t="s">
        <v>8</v>
      </c>
      <c r="E289" s="290" t="s">
        <v>129</v>
      </c>
      <c r="F289" s="289">
        <v>26</v>
      </c>
      <c r="G289" s="216" t="s">
        <v>106</v>
      </c>
      <c r="H289" s="92">
        <v>802.2</v>
      </c>
      <c r="I289" s="113">
        <v>16</v>
      </c>
      <c r="J289" s="72" t="s">
        <v>107</v>
      </c>
      <c r="K289" s="75" t="s">
        <v>2</v>
      </c>
      <c r="L289" s="103">
        <f>L290</f>
        <v>85352.37</v>
      </c>
      <c r="M289" s="117"/>
      <c r="N289" s="116"/>
      <c r="O289" s="116"/>
      <c r="P289" s="116"/>
      <c r="Q289" s="114"/>
      <c r="R289" s="32"/>
      <c r="S289" s="32"/>
      <c r="T289" s="32"/>
      <c r="U289" s="31"/>
      <c r="V289" s="30"/>
      <c r="W289" s="30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</row>
    <row r="290" spans="1:41" s="66" customFormat="1" ht="63" x14ac:dyDescent="0.25">
      <c r="A290" s="736"/>
      <c r="B290" s="210">
        <v>71920000</v>
      </c>
      <c r="C290" s="3" t="s">
        <v>6</v>
      </c>
      <c r="D290" s="73"/>
      <c r="E290" s="73"/>
      <c r="F290" s="113"/>
      <c r="G290" s="216"/>
      <c r="H290" s="92"/>
      <c r="I290" s="113"/>
      <c r="J290" s="208" t="s">
        <v>117</v>
      </c>
      <c r="K290" s="75" t="s">
        <v>109</v>
      </c>
      <c r="L290" s="103">
        <v>85352.37</v>
      </c>
      <c r="M290" s="117"/>
      <c r="N290" s="116"/>
      <c r="O290" s="116"/>
      <c r="P290" s="116"/>
      <c r="Q290" s="114"/>
      <c r="R290" s="64"/>
      <c r="S290" s="64"/>
      <c r="T290" s="64"/>
      <c r="U290" s="62"/>
      <c r="V290" s="30"/>
      <c r="W290" s="30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</row>
    <row r="291" spans="1:41" s="11" customFormat="1" ht="15.75" x14ac:dyDescent="0.25">
      <c r="A291" s="735">
        <v>4</v>
      </c>
      <c r="B291" s="210">
        <v>71920000</v>
      </c>
      <c r="C291" s="3" t="s">
        <v>6</v>
      </c>
      <c r="D291" s="73" t="s">
        <v>8</v>
      </c>
      <c r="E291" s="290" t="s">
        <v>130</v>
      </c>
      <c r="F291" s="289">
        <v>4</v>
      </c>
      <c r="G291" s="216" t="s">
        <v>106</v>
      </c>
      <c r="H291" s="98">
        <v>646</v>
      </c>
      <c r="I291" s="113">
        <v>24</v>
      </c>
      <c r="J291" s="208" t="s">
        <v>107</v>
      </c>
      <c r="K291" s="75" t="s">
        <v>2</v>
      </c>
      <c r="L291" s="103">
        <f>L292</f>
        <v>139119.49</v>
      </c>
      <c r="M291" s="117"/>
      <c r="N291" s="116"/>
      <c r="O291" s="116"/>
      <c r="P291" s="116"/>
      <c r="Q291" s="114"/>
      <c r="R291" s="32"/>
      <c r="S291" s="32"/>
      <c r="T291" s="32"/>
      <c r="U291" s="31"/>
      <c r="V291" s="30"/>
      <c r="W291" s="30"/>
      <c r="X291" s="33"/>
      <c r="Y291" s="32"/>
      <c r="Z291" s="33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</row>
    <row r="292" spans="1:41" s="66" customFormat="1" ht="63" x14ac:dyDescent="0.25">
      <c r="A292" s="736"/>
      <c r="B292" s="210">
        <v>71920000</v>
      </c>
      <c r="C292" s="3" t="s">
        <v>6</v>
      </c>
      <c r="D292" s="3"/>
      <c r="E292" s="3"/>
      <c r="F292" s="113"/>
      <c r="G292" s="215"/>
      <c r="H292" s="92"/>
      <c r="I292" s="113"/>
      <c r="J292" s="208" t="s">
        <v>117</v>
      </c>
      <c r="K292" s="6" t="s">
        <v>109</v>
      </c>
      <c r="L292" s="103">
        <v>139119.49</v>
      </c>
      <c r="M292" s="116"/>
      <c r="N292" s="116"/>
      <c r="O292" s="116"/>
      <c r="P292" s="116"/>
      <c r="Q292" s="114"/>
      <c r="R292" s="64"/>
      <c r="S292" s="64"/>
      <c r="T292" s="64"/>
      <c r="U292" s="62"/>
      <c r="V292" s="30"/>
      <c r="W292" s="30"/>
      <c r="X292" s="64"/>
      <c r="Y292" s="65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</row>
    <row r="293" spans="1:41" s="11" customFormat="1" ht="15.75" x14ac:dyDescent="0.25">
      <c r="A293" s="737">
        <v>5</v>
      </c>
      <c r="B293" s="284">
        <v>71920000</v>
      </c>
      <c r="C293" s="288" t="s">
        <v>6</v>
      </c>
      <c r="D293" s="290" t="s">
        <v>8</v>
      </c>
      <c r="E293" s="290" t="s">
        <v>131</v>
      </c>
      <c r="F293" s="289">
        <v>19</v>
      </c>
      <c r="G293" s="291" t="s">
        <v>106</v>
      </c>
      <c r="H293" s="230">
        <v>915.61</v>
      </c>
      <c r="I293" s="289">
        <v>22</v>
      </c>
      <c r="J293" s="292" t="s">
        <v>107</v>
      </c>
      <c r="K293" s="293" t="s">
        <v>2</v>
      </c>
      <c r="L293" s="233">
        <f>L294</f>
        <v>97178.57</v>
      </c>
      <c r="M293" s="234"/>
      <c r="N293" s="263"/>
      <c r="O293" s="263"/>
      <c r="P293" s="263"/>
      <c r="Q293" s="227"/>
      <c r="R293" s="64" t="s">
        <v>296</v>
      </c>
      <c r="S293" s="32"/>
      <c r="T293" s="32"/>
      <c r="U293" s="31"/>
      <c r="V293" s="30"/>
      <c r="W293" s="30"/>
      <c r="X293" s="32"/>
      <c r="Y293" s="33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</row>
    <row r="294" spans="1:41" s="11" customFormat="1" ht="63" x14ac:dyDescent="0.25">
      <c r="A294" s="738"/>
      <c r="B294" s="284">
        <v>71920000</v>
      </c>
      <c r="C294" s="288" t="s">
        <v>6</v>
      </c>
      <c r="D294" s="290"/>
      <c r="E294" s="290"/>
      <c r="F294" s="289"/>
      <c r="G294" s="291"/>
      <c r="H294" s="230"/>
      <c r="I294" s="289"/>
      <c r="J294" s="219" t="s">
        <v>117</v>
      </c>
      <c r="K294" s="293" t="s">
        <v>109</v>
      </c>
      <c r="L294" s="233">
        <v>97178.57</v>
      </c>
      <c r="M294" s="234"/>
      <c r="N294" s="263"/>
      <c r="O294" s="263"/>
      <c r="P294" s="263"/>
      <c r="Q294" s="227"/>
      <c r="R294" s="32"/>
      <c r="S294" s="32"/>
      <c r="T294" s="32"/>
      <c r="U294" s="31"/>
      <c r="V294" s="30"/>
      <c r="W294" s="30"/>
      <c r="X294" s="32"/>
      <c r="Y294" s="33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</row>
    <row r="295" spans="1:41" s="128" customFormat="1" ht="18.75" x14ac:dyDescent="0.3">
      <c r="A295" s="735">
        <v>6</v>
      </c>
      <c r="B295" s="210">
        <v>71920000</v>
      </c>
      <c r="C295" s="3" t="s">
        <v>6</v>
      </c>
      <c r="D295" s="73" t="s">
        <v>8</v>
      </c>
      <c r="E295" s="290" t="s">
        <v>132</v>
      </c>
      <c r="F295" s="289" t="s">
        <v>133</v>
      </c>
      <c r="G295" s="216" t="s">
        <v>106</v>
      </c>
      <c r="H295" s="92">
        <v>3688.6</v>
      </c>
      <c r="I295" s="113">
        <v>86</v>
      </c>
      <c r="J295" s="208" t="s">
        <v>107</v>
      </c>
      <c r="K295" s="75" t="s">
        <v>2</v>
      </c>
      <c r="L295" s="103">
        <f>L296</f>
        <v>260587.97</v>
      </c>
      <c r="M295" s="117"/>
      <c r="N295" s="116"/>
      <c r="O295" s="116"/>
      <c r="P295" s="116"/>
      <c r="Q295" s="114"/>
      <c r="R295" s="126"/>
      <c r="S295" s="126"/>
      <c r="T295" s="126"/>
      <c r="U295" s="40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6"/>
      <c r="AK295" s="126"/>
      <c r="AL295" s="127"/>
      <c r="AM295" s="126"/>
      <c r="AN295" s="126"/>
      <c r="AO295" s="126"/>
    </row>
    <row r="296" spans="1:41" ht="63" x14ac:dyDescent="0.25">
      <c r="A296" s="736"/>
      <c r="B296" s="210">
        <v>71920000</v>
      </c>
      <c r="C296" s="3" t="s">
        <v>6</v>
      </c>
      <c r="D296" s="3"/>
      <c r="E296" s="3"/>
      <c r="F296" s="113"/>
      <c r="G296" s="215"/>
      <c r="H296" s="92"/>
      <c r="I296" s="113"/>
      <c r="J296" s="208" t="s">
        <v>117</v>
      </c>
      <c r="K296" s="6" t="s">
        <v>109</v>
      </c>
      <c r="L296" s="103">
        <v>260587.97</v>
      </c>
      <c r="M296" s="116"/>
      <c r="N296" s="116"/>
      <c r="O296" s="116"/>
      <c r="P296" s="116"/>
      <c r="Q296" s="114"/>
    </row>
    <row r="297" spans="1:41" ht="15.75" x14ac:dyDescent="0.25">
      <c r="A297" s="735">
        <v>7</v>
      </c>
      <c r="B297" s="210">
        <v>71920000</v>
      </c>
      <c r="C297" s="3" t="s">
        <v>6</v>
      </c>
      <c r="D297" s="4" t="s">
        <v>7</v>
      </c>
      <c r="E297" s="220" t="s">
        <v>134</v>
      </c>
      <c r="F297" s="221">
        <v>2</v>
      </c>
      <c r="G297" s="217" t="s">
        <v>106</v>
      </c>
      <c r="H297" s="91">
        <v>973.5</v>
      </c>
      <c r="I297" s="76">
        <v>31</v>
      </c>
      <c r="J297" s="4" t="s">
        <v>107</v>
      </c>
      <c r="K297" s="19" t="s">
        <v>2</v>
      </c>
      <c r="L297" s="101">
        <f>L298</f>
        <v>44909.06</v>
      </c>
      <c r="M297" s="101"/>
      <c r="N297" s="114"/>
      <c r="O297" s="114"/>
      <c r="P297" s="114"/>
      <c r="Q297" s="114"/>
    </row>
    <row r="298" spans="1:41" s="128" customFormat="1" ht="63" x14ac:dyDescent="0.3">
      <c r="A298" s="736"/>
      <c r="B298" s="210">
        <v>71920000</v>
      </c>
      <c r="C298" s="3" t="s">
        <v>6</v>
      </c>
      <c r="D298" s="3"/>
      <c r="E298" s="3"/>
      <c r="F298" s="113"/>
      <c r="G298" s="215"/>
      <c r="H298" s="92"/>
      <c r="I298" s="113"/>
      <c r="J298" s="208" t="s">
        <v>117</v>
      </c>
      <c r="K298" s="6" t="s">
        <v>109</v>
      </c>
      <c r="L298" s="103">
        <v>44909.06</v>
      </c>
      <c r="M298" s="116"/>
      <c r="N298" s="116"/>
      <c r="O298" s="116"/>
      <c r="P298" s="116"/>
      <c r="Q298" s="114"/>
      <c r="R298" s="126"/>
      <c r="S298" s="126"/>
      <c r="T298" s="126"/>
      <c r="U298" s="40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7"/>
      <c r="AM298" s="126"/>
      <c r="AN298" s="126"/>
      <c r="AO298" s="126"/>
    </row>
    <row r="299" spans="1:41" ht="15.75" x14ac:dyDescent="0.25">
      <c r="A299" s="735">
        <v>8</v>
      </c>
      <c r="B299" s="210">
        <v>71920000</v>
      </c>
      <c r="C299" s="3" t="s">
        <v>6</v>
      </c>
      <c r="D299" s="73" t="s">
        <v>47</v>
      </c>
      <c r="E299" s="290" t="s">
        <v>135</v>
      </c>
      <c r="F299" s="289">
        <v>3</v>
      </c>
      <c r="G299" s="216" t="s">
        <v>106</v>
      </c>
      <c r="H299" s="92">
        <v>1439.6</v>
      </c>
      <c r="I299" s="113">
        <v>32</v>
      </c>
      <c r="J299" s="4" t="s">
        <v>107</v>
      </c>
      <c r="K299" s="75" t="s">
        <v>2</v>
      </c>
      <c r="L299" s="103">
        <f>L300</f>
        <v>147530.5</v>
      </c>
      <c r="M299" s="117"/>
      <c r="N299" s="116"/>
      <c r="O299" s="116"/>
      <c r="P299" s="116"/>
      <c r="Q299" s="114"/>
    </row>
    <row r="300" spans="1:41" ht="63" x14ac:dyDescent="0.25">
      <c r="A300" s="736"/>
      <c r="B300" s="210">
        <v>71920000</v>
      </c>
      <c r="C300" s="3" t="s">
        <v>6</v>
      </c>
      <c r="D300" s="73"/>
      <c r="E300" s="73"/>
      <c r="F300" s="113"/>
      <c r="G300" s="216"/>
      <c r="H300" s="92"/>
      <c r="I300" s="113"/>
      <c r="J300" s="208" t="s">
        <v>117</v>
      </c>
      <c r="K300" s="75" t="s">
        <v>109</v>
      </c>
      <c r="L300" s="103">
        <v>147530.5</v>
      </c>
      <c r="M300" s="117"/>
      <c r="N300" s="116"/>
      <c r="O300" s="116"/>
      <c r="P300" s="116"/>
      <c r="Q300" s="114"/>
    </row>
    <row r="301" spans="1:41" s="128" customFormat="1" ht="18.75" x14ac:dyDescent="0.3">
      <c r="A301" s="735">
        <v>9</v>
      </c>
      <c r="B301" s="210">
        <v>71920000</v>
      </c>
      <c r="C301" s="3" t="s">
        <v>6</v>
      </c>
      <c r="D301" s="73" t="s">
        <v>29</v>
      </c>
      <c r="E301" s="290" t="s">
        <v>135</v>
      </c>
      <c r="F301" s="289">
        <v>4</v>
      </c>
      <c r="G301" s="216" t="s">
        <v>106</v>
      </c>
      <c r="H301" s="92">
        <v>5106.3999999999996</v>
      </c>
      <c r="I301" s="113">
        <v>240</v>
      </c>
      <c r="J301" s="208" t="s">
        <v>107</v>
      </c>
      <c r="K301" s="75" t="s">
        <v>2</v>
      </c>
      <c r="L301" s="103">
        <f>L302</f>
        <v>121421.42</v>
      </c>
      <c r="M301" s="117"/>
      <c r="N301" s="116"/>
      <c r="O301" s="116"/>
      <c r="P301" s="116"/>
      <c r="Q301" s="114"/>
      <c r="R301" s="126"/>
      <c r="S301" s="126"/>
      <c r="T301" s="126"/>
      <c r="U301" s="40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  <c r="AL301" s="127"/>
      <c r="AM301" s="126"/>
      <c r="AN301" s="126"/>
      <c r="AO301" s="126"/>
    </row>
    <row r="302" spans="1:41" ht="63" x14ac:dyDescent="0.25">
      <c r="A302" s="736"/>
      <c r="B302" s="210">
        <v>71920000</v>
      </c>
      <c r="C302" s="3" t="s">
        <v>6</v>
      </c>
      <c r="D302" s="3"/>
      <c r="E302" s="3"/>
      <c r="F302" s="113"/>
      <c r="G302" s="215"/>
      <c r="H302" s="92"/>
      <c r="I302" s="113"/>
      <c r="J302" s="208" t="s">
        <v>117</v>
      </c>
      <c r="K302" s="6" t="s">
        <v>109</v>
      </c>
      <c r="L302" s="103">
        <v>121421.42</v>
      </c>
      <c r="M302" s="116"/>
      <c r="N302" s="116"/>
      <c r="O302" s="116"/>
      <c r="P302" s="116"/>
      <c r="Q302" s="114"/>
    </row>
    <row r="303" spans="1:41" ht="15.75" x14ac:dyDescent="0.25">
      <c r="A303" s="735">
        <v>10</v>
      </c>
      <c r="B303" s="210">
        <v>71920000</v>
      </c>
      <c r="C303" s="3" t="s">
        <v>6</v>
      </c>
      <c r="D303" s="73" t="s">
        <v>136</v>
      </c>
      <c r="E303" s="290" t="s">
        <v>137</v>
      </c>
      <c r="F303" s="289">
        <v>10</v>
      </c>
      <c r="G303" s="216" t="s">
        <v>106</v>
      </c>
      <c r="H303" s="92">
        <v>2132.1999999999998</v>
      </c>
      <c r="I303" s="113">
        <v>85</v>
      </c>
      <c r="J303" s="4" t="s">
        <v>107</v>
      </c>
      <c r="K303" s="75" t="s">
        <v>2</v>
      </c>
      <c r="L303" s="103">
        <f>L304</f>
        <v>72759.009999999995</v>
      </c>
      <c r="M303" s="117"/>
      <c r="N303" s="116"/>
      <c r="O303" s="116"/>
      <c r="P303" s="116"/>
      <c r="Q303" s="114"/>
    </row>
    <row r="304" spans="1:41" s="128" customFormat="1" ht="63" x14ac:dyDescent="0.3">
      <c r="A304" s="736"/>
      <c r="B304" s="210">
        <v>71920000</v>
      </c>
      <c r="C304" s="3" t="s">
        <v>6</v>
      </c>
      <c r="D304" s="73"/>
      <c r="E304" s="73"/>
      <c r="F304" s="113"/>
      <c r="G304" s="216"/>
      <c r="H304" s="92"/>
      <c r="I304" s="113"/>
      <c r="J304" s="208" t="s">
        <v>117</v>
      </c>
      <c r="K304" s="75" t="s">
        <v>109</v>
      </c>
      <c r="L304" s="103">
        <v>72759.009999999995</v>
      </c>
      <c r="M304" s="117"/>
      <c r="N304" s="116"/>
      <c r="O304" s="116"/>
      <c r="P304" s="116"/>
      <c r="Q304" s="114"/>
      <c r="R304" s="126"/>
      <c r="S304" s="126"/>
      <c r="T304" s="126"/>
      <c r="U304" s="40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  <c r="AI304" s="126"/>
      <c r="AJ304" s="126"/>
      <c r="AK304" s="126"/>
      <c r="AL304" s="127"/>
      <c r="AM304" s="126"/>
      <c r="AN304" s="126"/>
      <c r="AO304" s="126"/>
    </row>
    <row r="305" spans="1:41" s="66" customFormat="1" ht="15.75" x14ac:dyDescent="0.25">
      <c r="A305" s="735">
        <v>11</v>
      </c>
      <c r="B305" s="210">
        <v>71920000</v>
      </c>
      <c r="C305" s="3" t="s">
        <v>6</v>
      </c>
      <c r="D305" s="3" t="s">
        <v>5</v>
      </c>
      <c r="E305" s="288" t="s">
        <v>138</v>
      </c>
      <c r="F305" s="289">
        <v>2</v>
      </c>
      <c r="G305" s="215" t="s">
        <v>106</v>
      </c>
      <c r="H305" s="92">
        <v>2139.9</v>
      </c>
      <c r="I305" s="113">
        <v>110</v>
      </c>
      <c r="J305" s="208" t="s">
        <v>107</v>
      </c>
      <c r="K305" s="6" t="s">
        <v>2</v>
      </c>
      <c r="L305" s="103">
        <f>L306</f>
        <v>68946.02</v>
      </c>
      <c r="M305" s="116"/>
      <c r="N305" s="116"/>
      <c r="O305" s="116"/>
      <c r="P305" s="116"/>
      <c r="Q305" s="114"/>
      <c r="R305" s="64"/>
      <c r="S305" s="64"/>
      <c r="T305" s="64"/>
      <c r="U305" s="62"/>
      <c r="V305" s="30"/>
      <c r="W305" s="30"/>
      <c r="X305" s="65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</row>
    <row r="306" spans="1:41" s="11" customFormat="1" ht="63" x14ac:dyDescent="0.25">
      <c r="A306" s="736"/>
      <c r="B306" s="210">
        <v>71920000</v>
      </c>
      <c r="C306" s="3" t="s">
        <v>6</v>
      </c>
      <c r="D306" s="73"/>
      <c r="E306" s="73"/>
      <c r="F306" s="113"/>
      <c r="G306" s="216"/>
      <c r="H306" s="92"/>
      <c r="I306" s="113"/>
      <c r="J306" s="4" t="s">
        <v>117</v>
      </c>
      <c r="K306" s="75" t="s">
        <v>109</v>
      </c>
      <c r="L306" s="103">
        <v>68946.02</v>
      </c>
      <c r="M306" s="117"/>
      <c r="N306" s="116"/>
      <c r="O306" s="116"/>
      <c r="P306" s="116"/>
      <c r="Q306" s="114"/>
      <c r="R306" s="32"/>
      <c r="S306" s="32"/>
      <c r="T306" s="32"/>
      <c r="U306" s="31"/>
      <c r="V306" s="30"/>
      <c r="W306" s="30"/>
      <c r="X306" s="33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</row>
    <row r="307" spans="1:41" s="11" customFormat="1" ht="15.75" x14ac:dyDescent="0.25">
      <c r="A307" s="735">
        <v>12</v>
      </c>
      <c r="B307" s="210">
        <v>71920000</v>
      </c>
      <c r="C307" s="3" t="s">
        <v>6</v>
      </c>
      <c r="D307" s="73" t="s">
        <v>5</v>
      </c>
      <c r="E307" s="290" t="s">
        <v>138</v>
      </c>
      <c r="F307" s="289">
        <v>5</v>
      </c>
      <c r="G307" s="216" t="s">
        <v>106</v>
      </c>
      <c r="H307" s="92">
        <v>2203.6</v>
      </c>
      <c r="I307" s="113">
        <v>103</v>
      </c>
      <c r="J307" s="208" t="s">
        <v>107</v>
      </c>
      <c r="K307" s="75" t="s">
        <v>2</v>
      </c>
      <c r="L307" s="103">
        <f>L308</f>
        <v>71422.2</v>
      </c>
      <c r="M307" s="117"/>
      <c r="N307" s="116"/>
      <c r="O307" s="116"/>
      <c r="P307" s="116"/>
      <c r="Q307" s="114"/>
      <c r="R307" s="32"/>
      <c r="S307" s="32"/>
      <c r="T307" s="32"/>
      <c r="U307" s="31"/>
      <c r="V307" s="30"/>
      <c r="W307" s="30"/>
      <c r="X307" s="33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</row>
    <row r="308" spans="1:41" s="161" customFormat="1" ht="63" x14ac:dyDescent="0.25">
      <c r="A308" s="736"/>
      <c r="B308" s="210">
        <v>71920000</v>
      </c>
      <c r="C308" s="3" t="s">
        <v>6</v>
      </c>
      <c r="D308" s="73"/>
      <c r="E308" s="73"/>
      <c r="F308" s="113"/>
      <c r="G308" s="216"/>
      <c r="H308" s="92"/>
      <c r="I308" s="113"/>
      <c r="J308" s="208" t="s">
        <v>117</v>
      </c>
      <c r="K308" s="75" t="s">
        <v>109</v>
      </c>
      <c r="L308" s="103">
        <v>71422.2</v>
      </c>
      <c r="M308" s="117"/>
      <c r="N308" s="116"/>
      <c r="O308" s="116"/>
      <c r="P308" s="116"/>
      <c r="Q308" s="114"/>
      <c r="R308" s="157"/>
      <c r="S308" s="157"/>
      <c r="T308" s="157"/>
      <c r="U308" s="158"/>
      <c r="V308" s="159"/>
      <c r="W308" s="159"/>
      <c r="X308" s="160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</row>
    <row r="309" spans="1:41" s="174" customFormat="1" ht="15.75" x14ac:dyDescent="0.25">
      <c r="A309" s="735">
        <v>13</v>
      </c>
      <c r="B309" s="210">
        <v>71920000</v>
      </c>
      <c r="C309" s="3" t="s">
        <v>6</v>
      </c>
      <c r="D309" s="3" t="s">
        <v>5</v>
      </c>
      <c r="E309" s="288" t="s">
        <v>138</v>
      </c>
      <c r="F309" s="289">
        <v>10</v>
      </c>
      <c r="G309" s="215" t="s">
        <v>106</v>
      </c>
      <c r="H309" s="92">
        <v>2149.6</v>
      </c>
      <c r="I309" s="113">
        <v>65</v>
      </c>
      <c r="J309" s="208" t="s">
        <v>107</v>
      </c>
      <c r="K309" s="6" t="s">
        <v>2</v>
      </c>
      <c r="L309" s="103">
        <f>L310</f>
        <v>69470.97</v>
      </c>
      <c r="M309" s="116"/>
      <c r="N309" s="116"/>
      <c r="O309" s="116"/>
      <c r="P309" s="116"/>
      <c r="Q309" s="114"/>
      <c r="R309" s="173"/>
      <c r="S309" s="173"/>
      <c r="T309" s="173"/>
      <c r="U309" s="163"/>
      <c r="V309" s="164"/>
      <c r="W309" s="164"/>
      <c r="X309" s="178"/>
      <c r="Y309" s="173"/>
      <c r="Z309" s="173"/>
      <c r="AA309" s="173"/>
      <c r="AB309" s="173"/>
      <c r="AC309" s="173"/>
      <c r="AD309" s="173"/>
      <c r="AE309" s="173"/>
      <c r="AF309" s="173"/>
      <c r="AG309" s="173"/>
      <c r="AH309" s="173"/>
      <c r="AI309" s="173"/>
      <c r="AJ309" s="173"/>
      <c r="AK309" s="173"/>
      <c r="AL309" s="173"/>
      <c r="AM309" s="173"/>
      <c r="AN309" s="173"/>
      <c r="AO309" s="173"/>
    </row>
    <row r="310" spans="1:41" s="174" customFormat="1" ht="63" x14ac:dyDescent="0.25">
      <c r="A310" s="736"/>
      <c r="B310" s="210">
        <v>71920000</v>
      </c>
      <c r="C310" s="3" t="s">
        <v>6</v>
      </c>
      <c r="D310" s="73"/>
      <c r="E310" s="73"/>
      <c r="F310" s="113"/>
      <c r="G310" s="216"/>
      <c r="H310" s="92"/>
      <c r="I310" s="113"/>
      <c r="J310" s="4" t="s">
        <v>117</v>
      </c>
      <c r="K310" s="75" t="s">
        <v>109</v>
      </c>
      <c r="L310" s="103">
        <v>69470.97</v>
      </c>
      <c r="M310" s="117"/>
      <c r="N310" s="116"/>
      <c r="O310" s="116"/>
      <c r="P310" s="116"/>
      <c r="Q310" s="114"/>
      <c r="R310" s="173"/>
      <c r="S310" s="173"/>
      <c r="T310" s="173"/>
      <c r="U310" s="163"/>
      <c r="V310" s="164"/>
      <c r="W310" s="164"/>
      <c r="X310" s="178"/>
      <c r="Y310" s="173"/>
      <c r="Z310" s="173"/>
      <c r="AA310" s="173"/>
      <c r="AB310" s="173"/>
      <c r="AC310" s="173"/>
      <c r="AD310" s="173"/>
      <c r="AE310" s="173"/>
      <c r="AF310" s="173"/>
      <c r="AG310" s="173"/>
      <c r="AH310" s="173"/>
      <c r="AI310" s="173"/>
      <c r="AJ310" s="173"/>
      <c r="AK310" s="173"/>
      <c r="AL310" s="173"/>
      <c r="AM310" s="173"/>
      <c r="AN310" s="173"/>
      <c r="AO310" s="173"/>
    </row>
    <row r="311" spans="1:41" s="177" customFormat="1" ht="15.75" x14ac:dyDescent="0.25">
      <c r="A311" s="735">
        <v>14</v>
      </c>
      <c r="B311" s="210">
        <v>71920000</v>
      </c>
      <c r="C311" s="3" t="s">
        <v>6</v>
      </c>
      <c r="D311" s="73" t="s">
        <v>5</v>
      </c>
      <c r="E311" s="290" t="s">
        <v>138</v>
      </c>
      <c r="F311" s="289">
        <v>15</v>
      </c>
      <c r="G311" s="216" t="s">
        <v>106</v>
      </c>
      <c r="H311" s="92">
        <v>3542.1</v>
      </c>
      <c r="I311" s="113">
        <v>103</v>
      </c>
      <c r="J311" s="37" t="s">
        <v>107</v>
      </c>
      <c r="K311" s="75" t="s">
        <v>2</v>
      </c>
      <c r="L311" s="103">
        <f>L312</f>
        <v>91331.43</v>
      </c>
      <c r="M311" s="117"/>
      <c r="N311" s="116"/>
      <c r="O311" s="116"/>
      <c r="P311" s="116"/>
      <c r="Q311" s="114"/>
      <c r="R311" s="175"/>
      <c r="S311" s="175"/>
      <c r="T311" s="175"/>
      <c r="U311" s="176"/>
      <c r="V311" s="164"/>
      <c r="W311" s="164"/>
      <c r="X311" s="179"/>
      <c r="Y311" s="175"/>
      <c r="Z311" s="175"/>
      <c r="AA311" s="175"/>
      <c r="AB311" s="175"/>
      <c r="AC311" s="175"/>
      <c r="AD311" s="175"/>
      <c r="AE311" s="175"/>
      <c r="AF311" s="175"/>
      <c r="AG311" s="175"/>
      <c r="AH311" s="175"/>
      <c r="AI311" s="175"/>
      <c r="AJ311" s="175"/>
      <c r="AK311" s="175"/>
      <c r="AL311" s="175"/>
      <c r="AM311" s="175"/>
      <c r="AN311" s="175"/>
      <c r="AO311" s="175"/>
    </row>
    <row r="312" spans="1:41" s="177" customFormat="1" ht="63" x14ac:dyDescent="0.25">
      <c r="A312" s="736"/>
      <c r="B312" s="210">
        <v>71920000</v>
      </c>
      <c r="C312" s="3" t="s">
        <v>6</v>
      </c>
      <c r="D312" s="73"/>
      <c r="E312" s="73"/>
      <c r="F312" s="113"/>
      <c r="G312" s="216"/>
      <c r="H312" s="92"/>
      <c r="I312" s="113"/>
      <c r="J312" s="208" t="s">
        <v>117</v>
      </c>
      <c r="K312" s="75" t="s">
        <v>109</v>
      </c>
      <c r="L312" s="103">
        <v>91331.43</v>
      </c>
      <c r="M312" s="117"/>
      <c r="N312" s="116"/>
      <c r="O312" s="116"/>
      <c r="P312" s="116"/>
      <c r="Q312" s="114"/>
      <c r="R312" s="175"/>
      <c r="S312" s="175"/>
      <c r="T312" s="175"/>
      <c r="U312" s="176"/>
      <c r="V312" s="164"/>
      <c r="W312" s="164"/>
      <c r="X312" s="179"/>
      <c r="Y312" s="175"/>
      <c r="Z312" s="175"/>
      <c r="AA312" s="175"/>
      <c r="AB312" s="175"/>
      <c r="AC312" s="175"/>
      <c r="AD312" s="175"/>
      <c r="AE312" s="175"/>
      <c r="AF312" s="175"/>
      <c r="AG312" s="175"/>
      <c r="AH312" s="175"/>
      <c r="AI312" s="175"/>
      <c r="AJ312" s="175"/>
      <c r="AK312" s="175"/>
      <c r="AL312" s="175"/>
      <c r="AM312" s="175"/>
      <c r="AN312" s="175"/>
      <c r="AO312" s="175"/>
    </row>
    <row r="313" spans="1:41" s="16" customFormat="1" ht="18" customHeight="1" x14ac:dyDescent="0.3">
      <c r="A313" s="739" t="s">
        <v>102</v>
      </c>
      <c r="B313" s="740"/>
      <c r="C313" s="740"/>
      <c r="D313" s="740"/>
      <c r="E313" s="740"/>
      <c r="F313" s="76">
        <v>1</v>
      </c>
      <c r="G313" s="209" t="s">
        <v>2</v>
      </c>
      <c r="H313" s="89">
        <f>H315</f>
        <v>2778.8</v>
      </c>
      <c r="I313" s="76">
        <f>I315</f>
        <v>113</v>
      </c>
      <c r="J313" s="209" t="s">
        <v>2</v>
      </c>
      <c r="K313" s="6" t="s">
        <v>2</v>
      </c>
      <c r="L313" s="90">
        <f>L315</f>
        <v>165445</v>
      </c>
      <c r="M313" s="90">
        <f>M315</f>
        <v>0</v>
      </c>
      <c r="N313" s="90">
        <f>N315</f>
        <v>0</v>
      </c>
      <c r="O313" s="90">
        <f>O314+O315</f>
        <v>0</v>
      </c>
      <c r="P313" s="90">
        <f>P315</f>
        <v>0</v>
      </c>
      <c r="Q313" s="114">
        <f t="shared" ref="Q313:Q314" si="7">M313+N313+O313+P313</f>
        <v>0</v>
      </c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3"/>
      <c r="AM313" s="26"/>
      <c r="AN313" s="26"/>
      <c r="AO313" s="26"/>
    </row>
    <row r="314" spans="1:41" s="16" customFormat="1" ht="18" customHeight="1" x14ac:dyDescent="0.3">
      <c r="A314" s="212"/>
      <c r="B314" s="741" t="s">
        <v>34</v>
      </c>
      <c r="C314" s="742"/>
      <c r="D314" s="742"/>
      <c r="E314" s="742"/>
      <c r="F314" s="742"/>
      <c r="G314" s="742"/>
      <c r="H314" s="742"/>
      <c r="I314" s="743"/>
      <c r="J314" s="209" t="s">
        <v>2</v>
      </c>
      <c r="K314" s="6" t="s">
        <v>2</v>
      </c>
      <c r="L314" s="114"/>
      <c r="M314" s="115"/>
      <c r="N314" s="115"/>
      <c r="O314" s="29"/>
      <c r="P314" s="115"/>
      <c r="Q314" s="114">
        <f t="shared" si="7"/>
        <v>0</v>
      </c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3"/>
      <c r="AM314" s="26"/>
      <c r="AN314" s="26"/>
      <c r="AO314" s="26"/>
    </row>
    <row r="315" spans="1:41" s="35" customFormat="1" ht="18" customHeight="1" x14ac:dyDescent="0.25">
      <c r="A315" s="733">
        <v>1</v>
      </c>
      <c r="B315" s="46">
        <v>71923000</v>
      </c>
      <c r="C315" s="7" t="s">
        <v>4</v>
      </c>
      <c r="D315" s="7" t="s">
        <v>43</v>
      </c>
      <c r="E315" s="235" t="s">
        <v>145</v>
      </c>
      <c r="F315" s="224">
        <v>18</v>
      </c>
      <c r="G315" s="77" t="s">
        <v>106</v>
      </c>
      <c r="H315" s="89">
        <v>2778.8</v>
      </c>
      <c r="I315" s="76">
        <v>113</v>
      </c>
      <c r="J315" s="208" t="s">
        <v>107</v>
      </c>
      <c r="K315" s="209" t="s">
        <v>2</v>
      </c>
      <c r="L315" s="90">
        <v>165445</v>
      </c>
      <c r="M315" s="90"/>
      <c r="N315" s="90"/>
      <c r="O315" s="90"/>
      <c r="P315" s="90"/>
      <c r="Q315" s="114"/>
    </row>
    <row r="316" spans="1:41" s="36" customFormat="1" ht="63" x14ac:dyDescent="0.25">
      <c r="A316" s="734"/>
      <c r="B316" s="46">
        <v>71923000</v>
      </c>
      <c r="C316" s="7" t="s">
        <v>4</v>
      </c>
      <c r="D316" s="7"/>
      <c r="E316" s="7"/>
      <c r="F316" s="76"/>
      <c r="G316" s="77"/>
      <c r="H316" s="89"/>
      <c r="I316" s="76"/>
      <c r="J316" s="4" t="s">
        <v>117</v>
      </c>
      <c r="K316" s="19" t="s">
        <v>109</v>
      </c>
      <c r="L316" s="90">
        <v>165445</v>
      </c>
      <c r="M316" s="101"/>
      <c r="N316" s="102"/>
      <c r="O316" s="121"/>
      <c r="P316" s="90"/>
      <c r="Q316" s="114"/>
    </row>
    <row r="317" spans="1:41" ht="18" customHeight="1" x14ac:dyDescent="0.25">
      <c r="A317" s="739" t="s">
        <v>103</v>
      </c>
      <c r="B317" s="740"/>
      <c r="C317" s="740"/>
      <c r="D317" s="740"/>
      <c r="E317" s="740"/>
      <c r="F317" s="76">
        <v>1</v>
      </c>
      <c r="G317" s="209" t="s">
        <v>2</v>
      </c>
      <c r="H317" s="89">
        <f>H319</f>
        <v>2440.8000000000002</v>
      </c>
      <c r="I317" s="76">
        <f>I319</f>
        <v>83</v>
      </c>
      <c r="J317" s="209" t="s">
        <v>2</v>
      </c>
      <c r="K317" s="6" t="s">
        <v>2</v>
      </c>
      <c r="L317" s="90">
        <f>L319</f>
        <v>600000</v>
      </c>
      <c r="M317" s="90"/>
      <c r="N317" s="90"/>
      <c r="O317" s="90"/>
      <c r="P317" s="90"/>
      <c r="Q317" s="114"/>
    </row>
    <row r="318" spans="1:41" ht="18" customHeight="1" x14ac:dyDescent="0.25">
      <c r="A318" s="212"/>
      <c r="B318" s="741" t="s">
        <v>34</v>
      </c>
      <c r="C318" s="742"/>
      <c r="D318" s="742"/>
      <c r="E318" s="742"/>
      <c r="F318" s="742"/>
      <c r="G318" s="742"/>
      <c r="H318" s="742"/>
      <c r="I318" s="743"/>
      <c r="J318" s="209" t="s">
        <v>2</v>
      </c>
      <c r="K318" s="6" t="s">
        <v>2</v>
      </c>
      <c r="L318" s="114"/>
      <c r="M318" s="115"/>
      <c r="N318" s="115"/>
      <c r="O318" s="29"/>
      <c r="P318" s="125"/>
      <c r="Q318" s="114">
        <f t="shared" ref="Q318:Q322" si="8">M318+N318+O318+P318</f>
        <v>0</v>
      </c>
    </row>
    <row r="319" spans="1:41" s="128" customFormat="1" ht="18" customHeight="1" x14ac:dyDescent="0.3">
      <c r="A319" s="733">
        <v>1</v>
      </c>
      <c r="B319" s="45">
        <v>71926000</v>
      </c>
      <c r="C319" s="4" t="s">
        <v>3</v>
      </c>
      <c r="D319" s="4" t="s">
        <v>44</v>
      </c>
      <c r="E319" s="219" t="s">
        <v>127</v>
      </c>
      <c r="F319" s="262">
        <v>5</v>
      </c>
      <c r="G319" s="77" t="s">
        <v>106</v>
      </c>
      <c r="H319" s="89">
        <v>2440.8000000000002</v>
      </c>
      <c r="I319" s="76">
        <v>83</v>
      </c>
      <c r="J319" s="208" t="s">
        <v>107</v>
      </c>
      <c r="K319" s="209" t="s">
        <v>2</v>
      </c>
      <c r="L319" s="139">
        <f>L320</f>
        <v>600000</v>
      </c>
      <c r="M319" s="101"/>
      <c r="N319" s="90"/>
      <c r="O319" s="120"/>
      <c r="P319" s="120"/>
      <c r="Q319" s="114"/>
      <c r="R319" s="126"/>
      <c r="S319" s="126"/>
      <c r="T319" s="126"/>
      <c r="U319" s="40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7"/>
      <c r="AM319" s="126"/>
      <c r="AN319" s="126"/>
      <c r="AO319" s="126"/>
    </row>
    <row r="320" spans="1:41" ht="63" x14ac:dyDescent="0.25">
      <c r="A320" s="734"/>
      <c r="B320" s="45">
        <v>71926000</v>
      </c>
      <c r="C320" s="4" t="s">
        <v>3</v>
      </c>
      <c r="D320" s="4"/>
      <c r="E320" s="208"/>
      <c r="F320" s="111"/>
      <c r="G320" s="77"/>
      <c r="H320" s="89"/>
      <c r="I320" s="76"/>
      <c r="J320" s="4" t="s">
        <v>117</v>
      </c>
      <c r="K320" s="2" t="s">
        <v>109</v>
      </c>
      <c r="L320" s="120">
        <v>600000</v>
      </c>
      <c r="M320" s="117"/>
      <c r="N320" s="101"/>
      <c r="O320" s="101"/>
      <c r="P320" s="101"/>
      <c r="Q320" s="114"/>
    </row>
    <row r="321" spans="1:41" ht="18" customHeight="1" x14ac:dyDescent="0.25">
      <c r="A321" s="739" t="s">
        <v>104</v>
      </c>
      <c r="B321" s="740"/>
      <c r="C321" s="740"/>
      <c r="D321" s="740"/>
      <c r="E321" s="740"/>
      <c r="F321" s="76">
        <v>1</v>
      </c>
      <c r="G321" s="209" t="s">
        <v>2</v>
      </c>
      <c r="H321" s="89">
        <f>H323</f>
        <v>683.2</v>
      </c>
      <c r="I321" s="76">
        <f>I323</f>
        <v>37</v>
      </c>
      <c r="J321" s="209" t="s">
        <v>2</v>
      </c>
      <c r="K321" s="6" t="s">
        <v>2</v>
      </c>
      <c r="L321" s="90">
        <f>L323</f>
        <v>300000</v>
      </c>
      <c r="M321" s="90"/>
      <c r="N321" s="90"/>
      <c r="O321" s="90"/>
      <c r="P321" s="90"/>
      <c r="Q321" s="114"/>
    </row>
    <row r="322" spans="1:41" s="128" customFormat="1" ht="18" customHeight="1" x14ac:dyDescent="0.3">
      <c r="A322" s="212"/>
      <c r="B322" s="741" t="s">
        <v>34</v>
      </c>
      <c r="C322" s="742"/>
      <c r="D322" s="742"/>
      <c r="E322" s="742"/>
      <c r="F322" s="742"/>
      <c r="G322" s="742"/>
      <c r="H322" s="742"/>
      <c r="I322" s="743"/>
      <c r="J322" s="209" t="s">
        <v>2</v>
      </c>
      <c r="K322" s="6" t="s">
        <v>2</v>
      </c>
      <c r="L322" s="114"/>
      <c r="M322" s="115"/>
      <c r="N322" s="115"/>
      <c r="O322" s="114"/>
      <c r="P322" s="115"/>
      <c r="Q322" s="114">
        <f t="shared" si="8"/>
        <v>0</v>
      </c>
      <c r="R322" s="126"/>
      <c r="S322" s="126"/>
      <c r="T322" s="126"/>
      <c r="U322" s="40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7"/>
      <c r="AM322" s="126"/>
      <c r="AN322" s="126"/>
      <c r="AO322" s="126"/>
    </row>
    <row r="323" spans="1:41" ht="33" customHeight="1" x14ac:dyDescent="0.25">
      <c r="A323" s="733">
        <v>1</v>
      </c>
      <c r="B323" s="46">
        <v>71928000</v>
      </c>
      <c r="C323" s="208" t="s">
        <v>1</v>
      </c>
      <c r="D323" s="208" t="s">
        <v>0</v>
      </c>
      <c r="E323" s="219" t="s">
        <v>126</v>
      </c>
      <c r="F323" s="224">
        <v>24</v>
      </c>
      <c r="G323" s="77" t="s">
        <v>106</v>
      </c>
      <c r="H323" s="89">
        <v>683.2</v>
      </c>
      <c r="I323" s="76">
        <v>37</v>
      </c>
      <c r="J323" s="208" t="s">
        <v>107</v>
      </c>
      <c r="K323" s="2" t="s">
        <v>2</v>
      </c>
      <c r="L323" s="90">
        <f>L324</f>
        <v>300000</v>
      </c>
      <c r="M323" s="90"/>
      <c r="N323" s="90"/>
      <c r="O323" s="90"/>
      <c r="P323" s="90"/>
      <c r="Q323" s="114"/>
    </row>
    <row r="324" spans="1:41" ht="63" x14ac:dyDescent="0.25">
      <c r="A324" s="734"/>
      <c r="B324" s="46">
        <v>71928000</v>
      </c>
      <c r="C324" s="208" t="s">
        <v>1</v>
      </c>
      <c r="D324" s="208"/>
      <c r="E324" s="208"/>
      <c r="F324" s="76"/>
      <c r="G324" s="77"/>
      <c r="H324" s="89"/>
      <c r="I324" s="76"/>
      <c r="J324" s="208" t="s">
        <v>117</v>
      </c>
      <c r="K324" s="18" t="s">
        <v>109</v>
      </c>
      <c r="L324" s="120">
        <v>300000</v>
      </c>
      <c r="M324" s="90"/>
      <c r="N324" s="90"/>
      <c r="O324" s="121"/>
      <c r="P324" s="90"/>
      <c r="Q324" s="114"/>
    </row>
    <row r="325" spans="1:41" ht="47.25" x14ac:dyDescent="0.25">
      <c r="A325" s="729">
        <v>2</v>
      </c>
      <c r="B325" s="261">
        <v>71928000</v>
      </c>
      <c r="C325" s="271" t="s">
        <v>1</v>
      </c>
      <c r="D325" s="271" t="s">
        <v>48</v>
      </c>
      <c r="E325" s="271" t="s">
        <v>149</v>
      </c>
      <c r="F325" s="262">
        <v>15</v>
      </c>
      <c r="G325" s="261" t="s">
        <v>106</v>
      </c>
      <c r="H325" s="264">
        <v>699</v>
      </c>
      <c r="I325" s="262">
        <v>39</v>
      </c>
      <c r="J325" s="219" t="s">
        <v>107</v>
      </c>
      <c r="K325" s="261" t="s">
        <v>2</v>
      </c>
      <c r="L325" s="234">
        <v>41490</v>
      </c>
      <c r="M325" s="274"/>
      <c r="N325" s="274"/>
      <c r="O325" s="274"/>
      <c r="P325" s="274"/>
      <c r="Q325" s="274"/>
      <c r="R325" s="272" t="s">
        <v>257</v>
      </c>
    </row>
    <row r="326" spans="1:41" ht="63" x14ac:dyDescent="0.25">
      <c r="A326" s="730"/>
      <c r="B326" s="261">
        <v>71928000</v>
      </c>
      <c r="C326" s="271" t="s">
        <v>1</v>
      </c>
      <c r="D326" s="271"/>
      <c r="E326" s="271"/>
      <c r="F326" s="262"/>
      <c r="G326" s="261"/>
      <c r="H326" s="264"/>
      <c r="I326" s="262"/>
      <c r="J326" s="220" t="s">
        <v>117</v>
      </c>
      <c r="K326" s="261">
        <v>20</v>
      </c>
      <c r="L326" s="234">
        <v>41490</v>
      </c>
      <c r="M326" s="274"/>
      <c r="N326" s="274"/>
      <c r="O326" s="274"/>
      <c r="P326" s="274"/>
      <c r="Q326" s="274"/>
      <c r="R326" s="273"/>
    </row>
    <row r="327" spans="1:41" ht="47.25" x14ac:dyDescent="0.25">
      <c r="A327" s="729">
        <v>3</v>
      </c>
      <c r="B327" s="261">
        <v>71928000</v>
      </c>
      <c r="C327" s="271" t="s">
        <v>1</v>
      </c>
      <c r="D327" s="271" t="s">
        <v>48</v>
      </c>
      <c r="E327" s="271" t="s">
        <v>200</v>
      </c>
      <c r="F327" s="262" t="s">
        <v>201</v>
      </c>
      <c r="G327" s="261" t="s">
        <v>106</v>
      </c>
      <c r="H327" s="264">
        <v>514.79999999999995</v>
      </c>
      <c r="I327" s="262">
        <v>23</v>
      </c>
      <c r="J327" s="219" t="s">
        <v>107</v>
      </c>
      <c r="K327" s="261" t="s">
        <v>2</v>
      </c>
      <c r="L327" s="234">
        <v>34860</v>
      </c>
      <c r="M327" s="274"/>
      <c r="N327" s="274"/>
      <c r="O327" s="274"/>
      <c r="P327" s="274"/>
      <c r="Q327" s="274"/>
      <c r="R327" s="272" t="s">
        <v>257</v>
      </c>
    </row>
    <row r="328" spans="1:41" ht="63" x14ac:dyDescent="0.25">
      <c r="A328" s="730"/>
      <c r="B328" s="261">
        <v>71928000</v>
      </c>
      <c r="C328" s="271" t="s">
        <v>1</v>
      </c>
      <c r="D328" s="271"/>
      <c r="E328" s="271"/>
      <c r="F328" s="262"/>
      <c r="G328" s="261"/>
      <c r="H328" s="264"/>
      <c r="I328" s="262"/>
      <c r="J328" s="220" t="s">
        <v>117</v>
      </c>
      <c r="K328" s="261">
        <v>20</v>
      </c>
      <c r="L328" s="234">
        <v>34860</v>
      </c>
      <c r="M328" s="274"/>
      <c r="N328" s="274"/>
      <c r="O328" s="274"/>
      <c r="P328" s="274"/>
      <c r="Q328" s="274"/>
    </row>
    <row r="329" spans="1:41" ht="18.75" x14ac:dyDescent="0.25">
      <c r="C329" s="770" t="s">
        <v>298</v>
      </c>
      <c r="D329" s="771"/>
      <c r="E329" s="771"/>
      <c r="F329" s="771"/>
      <c r="G329" s="771"/>
      <c r="H329" s="771"/>
      <c r="I329" s="771"/>
      <c r="J329" s="771"/>
      <c r="K329" s="771"/>
      <c r="L329" s="771"/>
      <c r="M329" s="771"/>
    </row>
  </sheetData>
  <autoFilter ref="A21:AP329"/>
  <mergeCells count="187">
    <mergeCell ref="A113:A115"/>
    <mergeCell ref="A232:A234"/>
    <mergeCell ref="C329:M329"/>
    <mergeCell ref="A44:E44"/>
    <mergeCell ref="A45:I45"/>
    <mergeCell ref="A184:A185"/>
    <mergeCell ref="A186:A187"/>
    <mergeCell ref="A188:A189"/>
    <mergeCell ref="A190:A191"/>
    <mergeCell ref="A192:A193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70:A72"/>
    <mergeCell ref="A98:A100"/>
    <mergeCell ref="A101:A103"/>
    <mergeCell ref="A110:A112"/>
    <mergeCell ref="A28:A29"/>
    <mergeCell ref="A30:A31"/>
    <mergeCell ref="A32:A33"/>
    <mergeCell ref="A34:A35"/>
    <mergeCell ref="A36:A37"/>
    <mergeCell ref="A38:A39"/>
    <mergeCell ref="A40:A41"/>
    <mergeCell ref="A42:A43"/>
    <mergeCell ref="A118:A119"/>
    <mergeCell ref="A46:A48"/>
    <mergeCell ref="A49:A51"/>
    <mergeCell ref="A52:A54"/>
    <mergeCell ref="A55:A57"/>
    <mergeCell ref="A87:E87"/>
    <mergeCell ref="A88:I88"/>
    <mergeCell ref="A89:A91"/>
    <mergeCell ref="A92:A94"/>
    <mergeCell ref="A95:A97"/>
    <mergeCell ref="A73:E73"/>
    <mergeCell ref="A74:I74"/>
    <mergeCell ref="A58:A60"/>
    <mergeCell ref="A61:A63"/>
    <mergeCell ref="A64:A66"/>
    <mergeCell ref="A67:A69"/>
    <mergeCell ref="A75:A76"/>
    <mergeCell ref="A77:A78"/>
    <mergeCell ref="A79:A80"/>
    <mergeCell ref="A81:A82"/>
    <mergeCell ref="A83:A84"/>
    <mergeCell ref="A85:A86"/>
    <mergeCell ref="A104:A106"/>
    <mergeCell ref="A107:A109"/>
    <mergeCell ref="N1:O1"/>
    <mergeCell ref="A11:Q12"/>
    <mergeCell ref="A13:Q13"/>
    <mergeCell ref="A14:Q14"/>
    <mergeCell ref="A16:A20"/>
    <mergeCell ref="B16:B20"/>
    <mergeCell ref="C16:C20"/>
    <mergeCell ref="D16:G16"/>
    <mergeCell ref="H16:H20"/>
    <mergeCell ref="I16:I20"/>
    <mergeCell ref="P17:P19"/>
    <mergeCell ref="Q17:Q19"/>
    <mergeCell ref="A22:E22"/>
    <mergeCell ref="A23:E23"/>
    <mergeCell ref="A24:I24"/>
    <mergeCell ref="A25:E25"/>
    <mergeCell ref="J16:K19"/>
    <mergeCell ref="L16:L19"/>
    <mergeCell ref="M16:Q16"/>
    <mergeCell ref="D17:D20"/>
    <mergeCell ref="E17:E20"/>
    <mergeCell ref="F17:F20"/>
    <mergeCell ref="G17:G20"/>
    <mergeCell ref="M17:M19"/>
    <mergeCell ref="N17:N19"/>
    <mergeCell ref="O17:O19"/>
    <mergeCell ref="A26:E26"/>
    <mergeCell ref="A27:I27"/>
    <mergeCell ref="U156:U157"/>
    <mergeCell ref="U162:U167"/>
    <mergeCell ref="U168:U169"/>
    <mergeCell ref="U170:U171"/>
    <mergeCell ref="U139:U143"/>
    <mergeCell ref="U116:U136"/>
    <mergeCell ref="A116:E116"/>
    <mergeCell ref="A117:I117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224:A225"/>
    <mergeCell ref="A226:A227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8:A229"/>
    <mergeCell ref="A230:A231"/>
    <mergeCell ref="A251:A252"/>
    <mergeCell ref="A253:A254"/>
    <mergeCell ref="A255:A256"/>
    <mergeCell ref="A257:A258"/>
    <mergeCell ref="A194:A195"/>
    <mergeCell ref="A196:A197"/>
    <mergeCell ref="A315:A316"/>
    <mergeCell ref="A301:A302"/>
    <mergeCell ref="A245:A246"/>
    <mergeCell ref="A247:A248"/>
    <mergeCell ref="A249:A250"/>
    <mergeCell ref="A303:A304"/>
    <mergeCell ref="A305:A306"/>
    <mergeCell ref="A307:A308"/>
    <mergeCell ref="A309:A310"/>
    <mergeCell ref="A311:A312"/>
    <mergeCell ref="A273:A274"/>
    <mergeCell ref="A275:A276"/>
    <mergeCell ref="A277:A278"/>
    <mergeCell ref="A279:A280"/>
    <mergeCell ref="A281:A282"/>
    <mergeCell ref="A295:A296"/>
    <mergeCell ref="A170:A171"/>
    <mergeCell ref="A172:A173"/>
    <mergeCell ref="A174:A175"/>
    <mergeCell ref="A176:A177"/>
    <mergeCell ref="A178:A179"/>
    <mergeCell ref="A180:A181"/>
    <mergeCell ref="A182:A183"/>
    <mergeCell ref="A198:E198"/>
    <mergeCell ref="A199:I199"/>
    <mergeCell ref="A235:E235"/>
    <mergeCell ref="A236:I236"/>
    <mergeCell ref="A271:E271"/>
    <mergeCell ref="A237:A238"/>
    <mergeCell ref="A239:A240"/>
    <mergeCell ref="A241:A242"/>
    <mergeCell ref="A243:A244"/>
    <mergeCell ref="A297:A298"/>
    <mergeCell ref="A299:A300"/>
    <mergeCell ref="A325:A326"/>
    <mergeCell ref="A327:A328"/>
    <mergeCell ref="A259:A260"/>
    <mergeCell ref="A261:A262"/>
    <mergeCell ref="A263:A264"/>
    <mergeCell ref="A265:A266"/>
    <mergeCell ref="A267:A268"/>
    <mergeCell ref="A269:A270"/>
    <mergeCell ref="A323:A324"/>
    <mergeCell ref="A285:A286"/>
    <mergeCell ref="A287:A288"/>
    <mergeCell ref="A289:A290"/>
    <mergeCell ref="A291:A292"/>
    <mergeCell ref="A293:A294"/>
    <mergeCell ref="A317:E317"/>
    <mergeCell ref="B318:I318"/>
    <mergeCell ref="A319:A320"/>
    <mergeCell ref="A321:E321"/>
    <mergeCell ref="B322:I322"/>
    <mergeCell ref="B272:I272"/>
    <mergeCell ref="A283:E283"/>
    <mergeCell ref="B284:I284"/>
    <mergeCell ref="A313:E313"/>
    <mergeCell ref="B314:I314"/>
  </mergeCells>
  <pageMargins left="1.1811023622047245" right="0.39370078740157483" top="0.78740157480314965" bottom="0.78740157480314965" header="0" footer="0"/>
  <pageSetup paperSize="9" scale="34" fitToHeight="60" orientation="landscape" useFirstPageNumber="1" r:id="rId1"/>
  <headerFooter differentFirst="1">
    <oddHeader>&amp;C&amp;P</oddHeader>
  </headerFooter>
  <rowBreaks count="9" manualBreakCount="9">
    <brk id="35" max="16" man="1"/>
    <brk id="78" max="16" man="1"/>
    <brk id="115" max="16" man="1"/>
    <brk id="151" max="16" man="1"/>
    <brk id="169" max="16" man="1"/>
    <brk id="197" max="16" man="1"/>
    <brk id="217" max="16" man="1"/>
    <brk id="252" max="16" man="1"/>
    <brk id="28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2020-2022</vt:lpstr>
      <vt:lpstr>2019 ПИРы</vt:lpstr>
      <vt:lpstr>'2019 ПИРы'!Заголовки_для_печати</vt:lpstr>
      <vt:lpstr>'2020-2022'!Заголовки_для_печати</vt:lpstr>
      <vt:lpstr>'2019 ПИРы'!Область_печати</vt:lpstr>
      <vt:lpstr>'2020-2022'!Область_печати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Антон Казимиров</cp:lastModifiedBy>
  <cp:lastPrinted>2019-07-03T04:01:22Z</cp:lastPrinted>
  <dcterms:created xsi:type="dcterms:W3CDTF">2015-06-18T05:00:26Z</dcterms:created>
  <dcterms:modified xsi:type="dcterms:W3CDTF">2019-07-03T12:43:29Z</dcterms:modified>
</cp:coreProperties>
</file>